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OE\Documents\Joshua data analysis\Exp3_285 nm\"/>
    </mc:Choice>
  </mc:AlternateContent>
  <xr:revisionPtr revIDLastSave="0" documentId="13_ncr:1_{6A045E69-0505-49DF-A803-766449CC75BF}" xr6:coauthVersionLast="47" xr6:coauthVersionMax="47" xr10:uidLastSave="{00000000-0000-0000-0000-000000000000}"/>
  <bookViews>
    <workbookView xWindow="-120" yWindow="-120" windowWidth="20730" windowHeight="11160" firstSheet="14" activeTab="19" xr2:uid="{00000000-000D-0000-FFFF-FFFF00000000}"/>
  </bookViews>
  <sheets>
    <sheet name="n_1_left" sheetId="1" r:id="rId1"/>
    <sheet name="n_2_left" sheetId="2" r:id="rId2"/>
    <sheet name="n_3_left" sheetId="3" r:id="rId3"/>
    <sheet name="n_4_left" sheetId="4" r:id="rId4"/>
    <sheet name="n_5_left" sheetId="5" r:id="rId5"/>
    <sheet name="n_1_middle" sheetId="6" r:id="rId6"/>
    <sheet name="n_2_middle" sheetId="7" r:id="rId7"/>
    <sheet name="n_1_right" sheetId="8" r:id="rId8"/>
    <sheet name="n_2_right" sheetId="9" r:id="rId9"/>
    <sheet name="n_3_right" sheetId="10" r:id="rId10"/>
    <sheet name="Sheet1" sheetId="19" r:id="rId11"/>
    <sheet name="n_4_right" sheetId="11" r:id="rId12"/>
    <sheet name="n_5_right" sheetId="12" r:id="rId13"/>
    <sheet name="SD_n_1 middle" sheetId="13" r:id="rId14"/>
    <sheet name="SD_n_1left" sheetId="14" r:id="rId15"/>
    <sheet name="SD_n_1right" sheetId="16" r:id="rId16"/>
    <sheet name="SD_2n_ left" sheetId="17" r:id="rId17"/>
    <sheet name="SD_2n_right" sheetId="18" r:id="rId18"/>
    <sheet name="SD_3n_left" sheetId="20" r:id="rId19"/>
    <sheet name="SD_3n_right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21" l="1"/>
  <c r="K642" i="21"/>
  <c r="F641" i="21"/>
  <c r="E641" i="21"/>
  <c r="F640" i="21"/>
  <c r="E640" i="21"/>
  <c r="F639" i="21"/>
  <c r="E639" i="21"/>
  <c r="F638" i="21"/>
  <c r="E638" i="21"/>
  <c r="F637" i="21"/>
  <c r="E637" i="21"/>
  <c r="F636" i="21"/>
  <c r="E636" i="21"/>
  <c r="F635" i="21"/>
  <c r="E635" i="21"/>
  <c r="F634" i="21"/>
  <c r="E634" i="21"/>
  <c r="F633" i="21"/>
  <c r="E633" i="21"/>
  <c r="F631" i="21"/>
  <c r="E631" i="21"/>
  <c r="F630" i="21"/>
  <c r="E630" i="21"/>
  <c r="F629" i="21"/>
  <c r="E629" i="21"/>
  <c r="F628" i="21"/>
  <c r="E628" i="21"/>
  <c r="F627" i="21"/>
  <c r="E627" i="21"/>
  <c r="F626" i="21"/>
  <c r="E626" i="21"/>
  <c r="F625" i="21"/>
  <c r="E625" i="21"/>
  <c r="F624" i="21"/>
  <c r="E624" i="21"/>
  <c r="F623" i="21"/>
  <c r="E623" i="21"/>
  <c r="F621" i="21"/>
  <c r="E621" i="21"/>
  <c r="F620" i="21"/>
  <c r="E620" i="21"/>
  <c r="F619" i="21"/>
  <c r="E619" i="21"/>
  <c r="F618" i="21"/>
  <c r="E618" i="21"/>
  <c r="F617" i="21"/>
  <c r="E617" i="21"/>
  <c r="F616" i="21"/>
  <c r="E616" i="21"/>
  <c r="F615" i="21"/>
  <c r="E615" i="21"/>
  <c r="F614" i="21"/>
  <c r="E614" i="21"/>
  <c r="F613" i="21"/>
  <c r="E613" i="21"/>
  <c r="F611" i="21"/>
  <c r="E611" i="21"/>
  <c r="F610" i="21"/>
  <c r="E610" i="21"/>
  <c r="F609" i="21"/>
  <c r="E609" i="21"/>
  <c r="F608" i="21"/>
  <c r="E608" i="21"/>
  <c r="F607" i="21"/>
  <c r="E607" i="21"/>
  <c r="F606" i="21"/>
  <c r="E606" i="21"/>
  <c r="F605" i="21"/>
  <c r="E605" i="21"/>
  <c r="F604" i="21"/>
  <c r="E604" i="21"/>
  <c r="F603" i="21"/>
  <c r="E603" i="21"/>
  <c r="F601" i="21"/>
  <c r="E601" i="21"/>
  <c r="F600" i="21"/>
  <c r="E600" i="21"/>
  <c r="F599" i="21"/>
  <c r="E599" i="21"/>
  <c r="F598" i="21"/>
  <c r="E598" i="21"/>
  <c r="F597" i="21"/>
  <c r="E597" i="21"/>
  <c r="F596" i="21"/>
  <c r="E596" i="21"/>
  <c r="F595" i="21"/>
  <c r="E595" i="21"/>
  <c r="F594" i="21"/>
  <c r="E594" i="21"/>
  <c r="F593" i="21"/>
  <c r="E593" i="21"/>
  <c r="F591" i="21"/>
  <c r="E591" i="21"/>
  <c r="F590" i="21"/>
  <c r="E590" i="21"/>
  <c r="F589" i="21"/>
  <c r="E589" i="21"/>
  <c r="F588" i="21"/>
  <c r="E588" i="21"/>
  <c r="F587" i="21"/>
  <c r="E587" i="21"/>
  <c r="F586" i="21"/>
  <c r="E586" i="21"/>
  <c r="F585" i="21"/>
  <c r="E585" i="21"/>
  <c r="F584" i="21"/>
  <c r="E584" i="21"/>
  <c r="F583" i="21"/>
  <c r="E583" i="21"/>
  <c r="F581" i="21"/>
  <c r="E581" i="21"/>
  <c r="F580" i="21"/>
  <c r="E580" i="21"/>
  <c r="F579" i="21"/>
  <c r="E579" i="21"/>
  <c r="F578" i="21"/>
  <c r="E578" i="21"/>
  <c r="F577" i="21"/>
  <c r="E577" i="21"/>
  <c r="F576" i="21"/>
  <c r="E576" i="21"/>
  <c r="F575" i="21"/>
  <c r="E575" i="21"/>
  <c r="F574" i="21"/>
  <c r="E574" i="21"/>
  <c r="F573" i="21"/>
  <c r="E573" i="21"/>
  <c r="F571" i="21"/>
  <c r="E571" i="21"/>
  <c r="F570" i="21"/>
  <c r="E570" i="21"/>
  <c r="F569" i="21"/>
  <c r="E569" i="21"/>
  <c r="F568" i="21"/>
  <c r="E568" i="21"/>
  <c r="F567" i="21"/>
  <c r="E567" i="21"/>
  <c r="F566" i="21"/>
  <c r="E566" i="21"/>
  <c r="F565" i="21"/>
  <c r="E565" i="21"/>
  <c r="F564" i="21"/>
  <c r="E564" i="21"/>
  <c r="F563" i="21"/>
  <c r="E563" i="21"/>
  <c r="F561" i="21"/>
  <c r="E561" i="21"/>
  <c r="F560" i="21"/>
  <c r="E560" i="21"/>
  <c r="F559" i="21"/>
  <c r="E559" i="21"/>
  <c r="F558" i="21"/>
  <c r="E558" i="21"/>
  <c r="F557" i="21"/>
  <c r="E557" i="21"/>
  <c r="F556" i="21"/>
  <c r="E556" i="21"/>
  <c r="F555" i="21"/>
  <c r="E555" i="21"/>
  <c r="F554" i="21"/>
  <c r="E554" i="21"/>
  <c r="F553" i="21"/>
  <c r="E553" i="21"/>
  <c r="F551" i="21"/>
  <c r="E551" i="21"/>
  <c r="F550" i="21"/>
  <c r="E550" i="21"/>
  <c r="F549" i="21"/>
  <c r="E549" i="21"/>
  <c r="F548" i="21"/>
  <c r="E548" i="21"/>
  <c r="F547" i="21"/>
  <c r="E547" i="21"/>
  <c r="F546" i="21"/>
  <c r="E546" i="21"/>
  <c r="F545" i="21"/>
  <c r="E545" i="21"/>
  <c r="F544" i="21"/>
  <c r="E544" i="21"/>
  <c r="F543" i="21"/>
  <c r="E543" i="21"/>
  <c r="F541" i="21"/>
  <c r="E541" i="21"/>
  <c r="F540" i="21"/>
  <c r="E540" i="21"/>
  <c r="F539" i="21"/>
  <c r="E539" i="21"/>
  <c r="F538" i="21"/>
  <c r="E538" i="21"/>
  <c r="F537" i="21"/>
  <c r="E537" i="21"/>
  <c r="F536" i="21"/>
  <c r="E536" i="21"/>
  <c r="F535" i="21"/>
  <c r="E535" i="21"/>
  <c r="F534" i="21"/>
  <c r="E534" i="21"/>
  <c r="F533" i="21"/>
  <c r="E533" i="21"/>
  <c r="F531" i="21"/>
  <c r="E531" i="21"/>
  <c r="F530" i="21"/>
  <c r="E530" i="21"/>
  <c r="F529" i="21"/>
  <c r="E529" i="21"/>
  <c r="F528" i="21"/>
  <c r="E528" i="21"/>
  <c r="F527" i="21"/>
  <c r="E527" i="21"/>
  <c r="F526" i="21"/>
  <c r="E526" i="21"/>
  <c r="F525" i="21"/>
  <c r="E525" i="21"/>
  <c r="F524" i="21"/>
  <c r="E524" i="21"/>
  <c r="F523" i="21"/>
  <c r="E523" i="21"/>
  <c r="F521" i="21"/>
  <c r="E521" i="21"/>
  <c r="F520" i="21"/>
  <c r="E520" i="21"/>
  <c r="F519" i="21"/>
  <c r="E519" i="21"/>
  <c r="F518" i="21"/>
  <c r="E518" i="21"/>
  <c r="F517" i="21"/>
  <c r="E517" i="21"/>
  <c r="F516" i="21"/>
  <c r="E516" i="21"/>
  <c r="F515" i="21"/>
  <c r="E515" i="21"/>
  <c r="F514" i="21"/>
  <c r="E514" i="21"/>
  <c r="F513" i="21"/>
  <c r="E513" i="21"/>
  <c r="F511" i="21"/>
  <c r="E511" i="21"/>
  <c r="F510" i="21"/>
  <c r="E510" i="21"/>
  <c r="F509" i="21"/>
  <c r="E509" i="21"/>
  <c r="F508" i="21"/>
  <c r="E508" i="21"/>
  <c r="F507" i="21"/>
  <c r="E507" i="21"/>
  <c r="F506" i="21"/>
  <c r="E506" i="21"/>
  <c r="F505" i="21"/>
  <c r="E505" i="21"/>
  <c r="F504" i="21"/>
  <c r="E504" i="21"/>
  <c r="F503" i="21"/>
  <c r="E503" i="21"/>
  <c r="F501" i="21"/>
  <c r="E501" i="21"/>
  <c r="F500" i="21"/>
  <c r="E500" i="21"/>
  <c r="F499" i="21"/>
  <c r="E499" i="21"/>
  <c r="F498" i="21"/>
  <c r="E498" i="21"/>
  <c r="F497" i="21"/>
  <c r="E497" i="21"/>
  <c r="F496" i="21"/>
  <c r="E496" i="21"/>
  <c r="F495" i="21"/>
  <c r="E495" i="21"/>
  <c r="F494" i="21"/>
  <c r="E494" i="21"/>
  <c r="F493" i="21"/>
  <c r="E493" i="21"/>
  <c r="F491" i="21"/>
  <c r="E491" i="21"/>
  <c r="F490" i="21"/>
  <c r="E490" i="21"/>
  <c r="F489" i="21"/>
  <c r="E489" i="21"/>
  <c r="F488" i="21"/>
  <c r="E488" i="21"/>
  <c r="F487" i="21"/>
  <c r="E487" i="21"/>
  <c r="F486" i="21"/>
  <c r="E486" i="21"/>
  <c r="F485" i="21"/>
  <c r="E485" i="21"/>
  <c r="F484" i="21"/>
  <c r="E484" i="21"/>
  <c r="F483" i="21"/>
  <c r="E483" i="21"/>
  <c r="F481" i="21"/>
  <c r="E481" i="21"/>
  <c r="F480" i="21"/>
  <c r="E480" i="21"/>
  <c r="F479" i="21"/>
  <c r="E479" i="21"/>
  <c r="F478" i="21"/>
  <c r="E478" i="21"/>
  <c r="F477" i="21"/>
  <c r="E477" i="21"/>
  <c r="F476" i="21"/>
  <c r="E476" i="21"/>
  <c r="F475" i="21"/>
  <c r="E475" i="21"/>
  <c r="F474" i="21"/>
  <c r="E474" i="21"/>
  <c r="F473" i="21"/>
  <c r="E473" i="21"/>
  <c r="F471" i="21"/>
  <c r="E471" i="21"/>
  <c r="F470" i="21"/>
  <c r="E470" i="21"/>
  <c r="F469" i="21"/>
  <c r="E469" i="21"/>
  <c r="F468" i="21"/>
  <c r="E468" i="21"/>
  <c r="F467" i="21"/>
  <c r="E467" i="21"/>
  <c r="F466" i="21"/>
  <c r="E466" i="21"/>
  <c r="F465" i="21"/>
  <c r="E465" i="21"/>
  <c r="F464" i="21"/>
  <c r="E464" i="21"/>
  <c r="F463" i="21"/>
  <c r="E463" i="21"/>
  <c r="F461" i="21"/>
  <c r="E461" i="21"/>
  <c r="F460" i="21"/>
  <c r="E460" i="21"/>
  <c r="F459" i="21"/>
  <c r="E459" i="21"/>
  <c r="F458" i="21"/>
  <c r="E458" i="21"/>
  <c r="F457" i="21"/>
  <c r="E457" i="21"/>
  <c r="F456" i="21"/>
  <c r="E456" i="21"/>
  <c r="F455" i="21"/>
  <c r="E455" i="21"/>
  <c r="F454" i="21"/>
  <c r="E454" i="21"/>
  <c r="F453" i="21"/>
  <c r="E453" i="21"/>
  <c r="F451" i="21"/>
  <c r="E451" i="21"/>
  <c r="F450" i="21"/>
  <c r="E450" i="21"/>
  <c r="F449" i="21"/>
  <c r="E449" i="21"/>
  <c r="F448" i="21"/>
  <c r="E448" i="21"/>
  <c r="F447" i="21"/>
  <c r="E447" i="21"/>
  <c r="F446" i="21"/>
  <c r="E446" i="21"/>
  <c r="F445" i="21"/>
  <c r="E445" i="21"/>
  <c r="F444" i="21"/>
  <c r="E444" i="21"/>
  <c r="F443" i="21"/>
  <c r="E443" i="21"/>
  <c r="F441" i="21"/>
  <c r="E441" i="21"/>
  <c r="F440" i="21"/>
  <c r="E440" i="21"/>
  <c r="F439" i="21"/>
  <c r="E439" i="21"/>
  <c r="F438" i="21"/>
  <c r="E438" i="21"/>
  <c r="F437" i="21"/>
  <c r="E437" i="21"/>
  <c r="F436" i="21"/>
  <c r="E436" i="21"/>
  <c r="F435" i="21"/>
  <c r="E435" i="21"/>
  <c r="F434" i="21"/>
  <c r="E434" i="21"/>
  <c r="F433" i="21"/>
  <c r="E433" i="21"/>
  <c r="F431" i="21"/>
  <c r="E431" i="21"/>
  <c r="F430" i="21"/>
  <c r="E430" i="21"/>
  <c r="F429" i="21"/>
  <c r="E429" i="21"/>
  <c r="F428" i="21"/>
  <c r="E428" i="21"/>
  <c r="F427" i="21"/>
  <c r="E427" i="21"/>
  <c r="F426" i="21"/>
  <c r="E426" i="21"/>
  <c r="F425" i="21"/>
  <c r="E425" i="21"/>
  <c r="F424" i="21"/>
  <c r="E424" i="21"/>
  <c r="F423" i="21"/>
  <c r="E423" i="21"/>
  <c r="F421" i="21"/>
  <c r="E421" i="21"/>
  <c r="F420" i="21"/>
  <c r="E420" i="21"/>
  <c r="F419" i="21"/>
  <c r="E419" i="21"/>
  <c r="F418" i="21"/>
  <c r="E418" i="21"/>
  <c r="F417" i="21"/>
  <c r="E417" i="21"/>
  <c r="F416" i="21"/>
  <c r="E416" i="21"/>
  <c r="F415" i="21"/>
  <c r="E415" i="21"/>
  <c r="F414" i="21"/>
  <c r="E414" i="21"/>
  <c r="F413" i="21"/>
  <c r="E413" i="21"/>
  <c r="F411" i="21"/>
  <c r="E411" i="21"/>
  <c r="F410" i="21"/>
  <c r="E410" i="21"/>
  <c r="F409" i="21"/>
  <c r="E409" i="21"/>
  <c r="F408" i="21"/>
  <c r="E408" i="21"/>
  <c r="F407" i="21"/>
  <c r="E407" i="21"/>
  <c r="F406" i="21"/>
  <c r="E406" i="21"/>
  <c r="F405" i="21"/>
  <c r="E405" i="21"/>
  <c r="F404" i="21"/>
  <c r="E404" i="21"/>
  <c r="F403" i="21"/>
  <c r="E403" i="21"/>
  <c r="F401" i="21"/>
  <c r="E401" i="21"/>
  <c r="F400" i="21"/>
  <c r="E400" i="21"/>
  <c r="F399" i="21"/>
  <c r="E399" i="21"/>
  <c r="F398" i="21"/>
  <c r="E398" i="21"/>
  <c r="F397" i="21"/>
  <c r="E397" i="21"/>
  <c r="F396" i="21"/>
  <c r="E396" i="21"/>
  <c r="F395" i="21"/>
  <c r="E395" i="21"/>
  <c r="F394" i="21"/>
  <c r="E394" i="21"/>
  <c r="F393" i="21"/>
  <c r="E393" i="21"/>
  <c r="F391" i="21"/>
  <c r="E391" i="21"/>
  <c r="F390" i="21"/>
  <c r="E390" i="21"/>
  <c r="F389" i="21"/>
  <c r="E389" i="21"/>
  <c r="F388" i="21"/>
  <c r="E388" i="21"/>
  <c r="F387" i="21"/>
  <c r="E387" i="21"/>
  <c r="F386" i="21"/>
  <c r="E386" i="21"/>
  <c r="F385" i="21"/>
  <c r="E385" i="21"/>
  <c r="F384" i="21"/>
  <c r="E384" i="21"/>
  <c r="F383" i="21"/>
  <c r="E383" i="21"/>
  <c r="F381" i="21"/>
  <c r="E381" i="21"/>
  <c r="F380" i="21"/>
  <c r="E380" i="21"/>
  <c r="F379" i="21"/>
  <c r="E379" i="21"/>
  <c r="F378" i="21"/>
  <c r="E378" i="21"/>
  <c r="F377" i="21"/>
  <c r="E377" i="21"/>
  <c r="F376" i="21"/>
  <c r="E376" i="21"/>
  <c r="F375" i="21"/>
  <c r="E375" i="21"/>
  <c r="F374" i="21"/>
  <c r="E374" i="21"/>
  <c r="F373" i="21"/>
  <c r="E373" i="21"/>
  <c r="F371" i="21"/>
  <c r="E371" i="21"/>
  <c r="F370" i="21"/>
  <c r="E370" i="21"/>
  <c r="F369" i="21"/>
  <c r="E369" i="21"/>
  <c r="F368" i="21"/>
  <c r="E368" i="21"/>
  <c r="F367" i="21"/>
  <c r="E367" i="21"/>
  <c r="F366" i="21"/>
  <c r="E366" i="21"/>
  <c r="F365" i="21"/>
  <c r="E365" i="21"/>
  <c r="F364" i="21"/>
  <c r="E364" i="21"/>
  <c r="F363" i="21"/>
  <c r="E363" i="21"/>
  <c r="F361" i="21"/>
  <c r="E361" i="21"/>
  <c r="F360" i="21"/>
  <c r="E360" i="21"/>
  <c r="F359" i="21"/>
  <c r="E359" i="21"/>
  <c r="F358" i="21"/>
  <c r="E358" i="21"/>
  <c r="F357" i="21"/>
  <c r="E357" i="21"/>
  <c r="F356" i="21"/>
  <c r="E356" i="21"/>
  <c r="F355" i="21"/>
  <c r="E355" i="21"/>
  <c r="F354" i="21"/>
  <c r="E354" i="21"/>
  <c r="F353" i="21"/>
  <c r="E353" i="21"/>
  <c r="F351" i="21"/>
  <c r="E351" i="21"/>
  <c r="F350" i="21"/>
  <c r="E350" i="21"/>
  <c r="F349" i="21"/>
  <c r="E349" i="21"/>
  <c r="F348" i="21"/>
  <c r="E348" i="21"/>
  <c r="F347" i="21"/>
  <c r="E347" i="21"/>
  <c r="F346" i="21"/>
  <c r="E346" i="21"/>
  <c r="F345" i="21"/>
  <c r="E345" i="21"/>
  <c r="F344" i="21"/>
  <c r="E344" i="21"/>
  <c r="F343" i="21"/>
  <c r="E343" i="21"/>
  <c r="F341" i="21"/>
  <c r="E341" i="21"/>
  <c r="F340" i="21"/>
  <c r="E340" i="21"/>
  <c r="F339" i="21"/>
  <c r="E339" i="21"/>
  <c r="F338" i="21"/>
  <c r="E338" i="21"/>
  <c r="F337" i="21"/>
  <c r="E337" i="21"/>
  <c r="F336" i="21"/>
  <c r="E336" i="21"/>
  <c r="F335" i="21"/>
  <c r="E335" i="21"/>
  <c r="F334" i="21"/>
  <c r="E334" i="21"/>
  <c r="F333" i="21"/>
  <c r="E333" i="21"/>
  <c r="F331" i="21"/>
  <c r="E331" i="21"/>
  <c r="F330" i="21"/>
  <c r="E330" i="21"/>
  <c r="F329" i="21"/>
  <c r="E329" i="21"/>
  <c r="F328" i="21"/>
  <c r="E328" i="21"/>
  <c r="F327" i="21"/>
  <c r="E327" i="21"/>
  <c r="F326" i="21"/>
  <c r="E326" i="21"/>
  <c r="F325" i="21"/>
  <c r="E325" i="21"/>
  <c r="F324" i="21"/>
  <c r="E324" i="21"/>
  <c r="F323" i="21"/>
  <c r="E323" i="21"/>
  <c r="F321" i="21"/>
  <c r="E321" i="21"/>
  <c r="F320" i="21"/>
  <c r="E320" i="21"/>
  <c r="F319" i="21"/>
  <c r="E319" i="21"/>
  <c r="F318" i="21"/>
  <c r="E318" i="21"/>
  <c r="F317" i="21"/>
  <c r="E317" i="21"/>
  <c r="F316" i="21"/>
  <c r="E316" i="21"/>
  <c r="F315" i="21"/>
  <c r="E315" i="21"/>
  <c r="F314" i="21"/>
  <c r="E314" i="21"/>
  <c r="F313" i="21"/>
  <c r="E313" i="21"/>
  <c r="F311" i="21"/>
  <c r="E311" i="21"/>
  <c r="F310" i="21"/>
  <c r="E310" i="21"/>
  <c r="F309" i="21"/>
  <c r="E309" i="21"/>
  <c r="F308" i="21"/>
  <c r="E308" i="21"/>
  <c r="F307" i="21"/>
  <c r="E307" i="21"/>
  <c r="F306" i="21"/>
  <c r="E306" i="21"/>
  <c r="F305" i="21"/>
  <c r="E305" i="21"/>
  <c r="F304" i="21"/>
  <c r="E304" i="21"/>
  <c r="F303" i="21"/>
  <c r="E303" i="21"/>
  <c r="F301" i="21"/>
  <c r="E301" i="21"/>
  <c r="F300" i="21"/>
  <c r="E300" i="21"/>
  <c r="F299" i="21"/>
  <c r="E299" i="21"/>
  <c r="F298" i="21"/>
  <c r="E298" i="21"/>
  <c r="F297" i="21"/>
  <c r="E297" i="21"/>
  <c r="F296" i="21"/>
  <c r="E296" i="21"/>
  <c r="F295" i="21"/>
  <c r="E295" i="21"/>
  <c r="F294" i="21"/>
  <c r="E294" i="21"/>
  <c r="F293" i="21"/>
  <c r="E293" i="21"/>
  <c r="F291" i="21"/>
  <c r="E291" i="21"/>
  <c r="F290" i="21"/>
  <c r="E290" i="21"/>
  <c r="F289" i="21"/>
  <c r="E289" i="21"/>
  <c r="F288" i="21"/>
  <c r="E288" i="21"/>
  <c r="F287" i="21"/>
  <c r="E287" i="21"/>
  <c r="F286" i="21"/>
  <c r="E286" i="21"/>
  <c r="F285" i="21"/>
  <c r="E285" i="21"/>
  <c r="F284" i="21"/>
  <c r="E284" i="21"/>
  <c r="F283" i="21"/>
  <c r="E283" i="21"/>
  <c r="F281" i="21"/>
  <c r="E281" i="21"/>
  <c r="F280" i="21"/>
  <c r="E280" i="21"/>
  <c r="F279" i="21"/>
  <c r="E279" i="21"/>
  <c r="F278" i="21"/>
  <c r="E278" i="21"/>
  <c r="F277" i="21"/>
  <c r="E277" i="21"/>
  <c r="F276" i="21"/>
  <c r="E276" i="21"/>
  <c r="F275" i="21"/>
  <c r="E275" i="21"/>
  <c r="F274" i="21"/>
  <c r="E274" i="21"/>
  <c r="F273" i="21"/>
  <c r="E273" i="21"/>
  <c r="F271" i="21"/>
  <c r="E271" i="21"/>
  <c r="F270" i="21"/>
  <c r="E270" i="21"/>
  <c r="F269" i="21"/>
  <c r="E269" i="21"/>
  <c r="F268" i="21"/>
  <c r="E268" i="21"/>
  <c r="F267" i="21"/>
  <c r="E267" i="21"/>
  <c r="F266" i="21"/>
  <c r="E266" i="21"/>
  <c r="F265" i="21"/>
  <c r="E265" i="21"/>
  <c r="F264" i="21"/>
  <c r="E264" i="21"/>
  <c r="F263" i="21"/>
  <c r="E263" i="21"/>
  <c r="F261" i="21"/>
  <c r="E261" i="21"/>
  <c r="F260" i="21"/>
  <c r="E260" i="21"/>
  <c r="F259" i="21"/>
  <c r="E259" i="21"/>
  <c r="F258" i="21"/>
  <c r="E258" i="21"/>
  <c r="F257" i="21"/>
  <c r="E257" i="21"/>
  <c r="F256" i="21"/>
  <c r="E256" i="21"/>
  <c r="F255" i="21"/>
  <c r="E255" i="21"/>
  <c r="F254" i="21"/>
  <c r="E254" i="21"/>
  <c r="F253" i="21"/>
  <c r="E253" i="21"/>
  <c r="F252" i="21"/>
  <c r="F251" i="21"/>
  <c r="E251" i="21"/>
  <c r="F250" i="21"/>
  <c r="E250" i="21"/>
  <c r="F249" i="21"/>
  <c r="E249" i="21"/>
  <c r="F248" i="21"/>
  <c r="E248" i="21"/>
  <c r="F247" i="21"/>
  <c r="E247" i="21"/>
  <c r="F246" i="21"/>
  <c r="E246" i="21"/>
  <c r="F245" i="21"/>
  <c r="E245" i="21"/>
  <c r="F244" i="21"/>
  <c r="E244" i="21"/>
  <c r="F243" i="21"/>
  <c r="E243" i="21"/>
  <c r="F241" i="21"/>
  <c r="E241" i="21"/>
  <c r="F240" i="21"/>
  <c r="E240" i="21"/>
  <c r="F239" i="21"/>
  <c r="E239" i="21"/>
  <c r="F238" i="21"/>
  <c r="E238" i="21"/>
  <c r="F237" i="21"/>
  <c r="E237" i="21"/>
  <c r="F236" i="21"/>
  <c r="E236" i="21"/>
  <c r="F235" i="21"/>
  <c r="E235" i="21"/>
  <c r="F234" i="21"/>
  <c r="E234" i="21"/>
  <c r="F233" i="21"/>
  <c r="E233" i="21"/>
  <c r="F231" i="21"/>
  <c r="E231" i="21"/>
  <c r="F230" i="21"/>
  <c r="E230" i="21"/>
  <c r="F229" i="21"/>
  <c r="E229" i="21"/>
  <c r="F228" i="21"/>
  <c r="E228" i="21"/>
  <c r="F227" i="21"/>
  <c r="E227" i="21"/>
  <c r="F226" i="21"/>
  <c r="E226" i="21"/>
  <c r="F225" i="21"/>
  <c r="E225" i="21"/>
  <c r="F224" i="21"/>
  <c r="E224" i="21"/>
  <c r="F223" i="21"/>
  <c r="E223" i="21"/>
  <c r="F221" i="21"/>
  <c r="E221" i="21"/>
  <c r="F220" i="21"/>
  <c r="E220" i="21"/>
  <c r="F219" i="21"/>
  <c r="E219" i="21"/>
  <c r="F218" i="21"/>
  <c r="E218" i="21"/>
  <c r="F217" i="21"/>
  <c r="E217" i="21"/>
  <c r="F216" i="21"/>
  <c r="E216" i="21"/>
  <c r="F215" i="21"/>
  <c r="E215" i="21"/>
  <c r="F214" i="21"/>
  <c r="E214" i="21"/>
  <c r="F213" i="21"/>
  <c r="E213" i="21"/>
  <c r="F211" i="21"/>
  <c r="E211" i="21"/>
  <c r="F210" i="21"/>
  <c r="E210" i="21"/>
  <c r="F209" i="21"/>
  <c r="E209" i="21"/>
  <c r="F208" i="21"/>
  <c r="E208" i="21"/>
  <c r="F207" i="21"/>
  <c r="E207" i="21"/>
  <c r="F206" i="21"/>
  <c r="E206" i="21"/>
  <c r="F205" i="21"/>
  <c r="E205" i="21"/>
  <c r="F204" i="21"/>
  <c r="E204" i="21"/>
  <c r="F203" i="21"/>
  <c r="E203" i="21"/>
  <c r="F201" i="21"/>
  <c r="E201" i="21"/>
  <c r="F200" i="21"/>
  <c r="E200" i="21"/>
  <c r="F199" i="21"/>
  <c r="E199" i="21"/>
  <c r="F198" i="21"/>
  <c r="E198" i="21"/>
  <c r="F197" i="21"/>
  <c r="E197" i="21"/>
  <c r="F196" i="21"/>
  <c r="E196" i="21"/>
  <c r="F195" i="21"/>
  <c r="E195" i="21"/>
  <c r="F194" i="21"/>
  <c r="E194" i="21"/>
  <c r="F193" i="21"/>
  <c r="E193" i="21"/>
  <c r="F191" i="21"/>
  <c r="E191" i="21"/>
  <c r="F190" i="21"/>
  <c r="E190" i="21"/>
  <c r="F189" i="21"/>
  <c r="E189" i="21"/>
  <c r="F188" i="21"/>
  <c r="E188" i="21"/>
  <c r="F187" i="21"/>
  <c r="E187" i="21"/>
  <c r="F186" i="21"/>
  <c r="E186" i="21"/>
  <c r="F185" i="21"/>
  <c r="E185" i="21"/>
  <c r="F184" i="21"/>
  <c r="E184" i="21"/>
  <c r="F183" i="21"/>
  <c r="E183" i="21"/>
  <c r="F181" i="21"/>
  <c r="E181" i="21"/>
  <c r="F180" i="21"/>
  <c r="E180" i="21"/>
  <c r="F179" i="21"/>
  <c r="E179" i="21"/>
  <c r="F178" i="21"/>
  <c r="E178" i="21"/>
  <c r="F177" i="21"/>
  <c r="E177" i="21"/>
  <c r="F176" i="21"/>
  <c r="E176" i="21"/>
  <c r="F175" i="21"/>
  <c r="E175" i="21"/>
  <c r="F174" i="21"/>
  <c r="E174" i="21"/>
  <c r="F173" i="21"/>
  <c r="E173" i="21"/>
  <c r="F171" i="21"/>
  <c r="E171" i="21"/>
  <c r="F170" i="21"/>
  <c r="E170" i="21"/>
  <c r="F169" i="21"/>
  <c r="E169" i="21"/>
  <c r="F168" i="21"/>
  <c r="E168" i="21"/>
  <c r="F167" i="21"/>
  <c r="E167" i="21"/>
  <c r="F166" i="21"/>
  <c r="E166" i="21"/>
  <c r="F165" i="21"/>
  <c r="E165" i="21"/>
  <c r="F164" i="21"/>
  <c r="E164" i="21"/>
  <c r="F163" i="21"/>
  <c r="E163" i="21"/>
  <c r="F161" i="21"/>
  <c r="E161" i="21"/>
  <c r="F160" i="21"/>
  <c r="E160" i="21"/>
  <c r="F159" i="21"/>
  <c r="E159" i="21"/>
  <c r="F158" i="21"/>
  <c r="E158" i="21"/>
  <c r="F157" i="21"/>
  <c r="E157" i="21"/>
  <c r="F156" i="21"/>
  <c r="E156" i="21"/>
  <c r="F155" i="21"/>
  <c r="E155" i="21"/>
  <c r="F154" i="21"/>
  <c r="E154" i="21"/>
  <c r="F153" i="21"/>
  <c r="E153" i="21"/>
  <c r="F151" i="21"/>
  <c r="E151" i="21"/>
  <c r="F150" i="21"/>
  <c r="E150" i="21"/>
  <c r="F149" i="21"/>
  <c r="E149" i="21"/>
  <c r="F148" i="21"/>
  <c r="E148" i="21"/>
  <c r="F147" i="21"/>
  <c r="E147" i="21"/>
  <c r="F146" i="21"/>
  <c r="E146" i="21"/>
  <c r="F145" i="21"/>
  <c r="E145" i="21"/>
  <c r="F144" i="21"/>
  <c r="E144" i="21"/>
  <c r="F143" i="21"/>
  <c r="E143" i="21"/>
  <c r="F141" i="21"/>
  <c r="E141" i="21"/>
  <c r="F140" i="21"/>
  <c r="E140" i="21"/>
  <c r="F139" i="21"/>
  <c r="E139" i="21"/>
  <c r="F138" i="21"/>
  <c r="E138" i="21"/>
  <c r="F137" i="21"/>
  <c r="E137" i="21"/>
  <c r="F136" i="21"/>
  <c r="E136" i="21"/>
  <c r="F135" i="21"/>
  <c r="E135" i="21"/>
  <c r="F134" i="21"/>
  <c r="E134" i="21"/>
  <c r="F133" i="21"/>
  <c r="E133" i="21"/>
  <c r="F131" i="21"/>
  <c r="E131" i="21"/>
  <c r="F130" i="21"/>
  <c r="E130" i="21"/>
  <c r="F129" i="21"/>
  <c r="E129" i="21"/>
  <c r="F128" i="21"/>
  <c r="E128" i="21"/>
  <c r="F127" i="21"/>
  <c r="E127" i="21"/>
  <c r="F126" i="21"/>
  <c r="E126" i="21"/>
  <c r="F125" i="21"/>
  <c r="E125" i="21"/>
  <c r="F124" i="21"/>
  <c r="E124" i="21"/>
  <c r="F123" i="21"/>
  <c r="E123" i="21"/>
  <c r="F121" i="21"/>
  <c r="E121" i="21"/>
  <c r="F120" i="21"/>
  <c r="E120" i="21"/>
  <c r="F119" i="21"/>
  <c r="E119" i="21"/>
  <c r="F118" i="21"/>
  <c r="E118" i="21"/>
  <c r="F117" i="21"/>
  <c r="E117" i="21"/>
  <c r="F116" i="21"/>
  <c r="E116" i="21"/>
  <c r="F115" i="21"/>
  <c r="E115" i="21"/>
  <c r="F114" i="21"/>
  <c r="E114" i="21"/>
  <c r="F113" i="21"/>
  <c r="E113" i="21"/>
  <c r="F111" i="21"/>
  <c r="E111" i="21"/>
  <c r="F110" i="21"/>
  <c r="E110" i="21"/>
  <c r="F109" i="21"/>
  <c r="E109" i="21"/>
  <c r="F108" i="21"/>
  <c r="E108" i="21"/>
  <c r="F107" i="21"/>
  <c r="E107" i="21"/>
  <c r="F106" i="21"/>
  <c r="E106" i="21"/>
  <c r="F105" i="21"/>
  <c r="E105" i="21"/>
  <c r="F104" i="21"/>
  <c r="E104" i="21"/>
  <c r="F103" i="21"/>
  <c r="E103" i="21"/>
  <c r="F101" i="21"/>
  <c r="E101" i="21"/>
  <c r="F100" i="21"/>
  <c r="E100" i="21"/>
  <c r="F99" i="21"/>
  <c r="E99" i="21"/>
  <c r="F98" i="21"/>
  <c r="E98" i="21"/>
  <c r="F97" i="21"/>
  <c r="E97" i="21"/>
  <c r="F96" i="21"/>
  <c r="E96" i="21"/>
  <c r="F95" i="21"/>
  <c r="E95" i="21"/>
  <c r="F94" i="21"/>
  <c r="E94" i="21"/>
  <c r="F93" i="21"/>
  <c r="E93" i="21"/>
  <c r="F91" i="21"/>
  <c r="E91" i="21"/>
  <c r="F90" i="21"/>
  <c r="E90" i="21"/>
  <c r="F89" i="21"/>
  <c r="E89" i="21"/>
  <c r="F88" i="21"/>
  <c r="E88" i="21"/>
  <c r="F87" i="21"/>
  <c r="E87" i="21"/>
  <c r="F86" i="21"/>
  <c r="E86" i="21"/>
  <c r="F85" i="21"/>
  <c r="E85" i="21"/>
  <c r="F84" i="21"/>
  <c r="E84" i="21"/>
  <c r="F83" i="21"/>
  <c r="E83" i="21"/>
  <c r="F81" i="21"/>
  <c r="E81" i="21"/>
  <c r="F80" i="21"/>
  <c r="E80" i="21"/>
  <c r="F79" i="21"/>
  <c r="E79" i="21"/>
  <c r="F78" i="21"/>
  <c r="E78" i="21"/>
  <c r="F77" i="21"/>
  <c r="E77" i="21"/>
  <c r="F76" i="21"/>
  <c r="E76" i="21"/>
  <c r="F75" i="21"/>
  <c r="E75" i="21"/>
  <c r="F74" i="21"/>
  <c r="E74" i="21"/>
  <c r="F73" i="21"/>
  <c r="E73" i="21"/>
  <c r="F71" i="21"/>
  <c r="E71" i="21"/>
  <c r="F70" i="21"/>
  <c r="E70" i="21"/>
  <c r="F69" i="21"/>
  <c r="E69" i="21"/>
  <c r="F68" i="21"/>
  <c r="E68" i="21"/>
  <c r="F67" i="21"/>
  <c r="E67" i="21"/>
  <c r="F66" i="21"/>
  <c r="E66" i="21"/>
  <c r="F65" i="21"/>
  <c r="E65" i="21"/>
  <c r="F64" i="21"/>
  <c r="E64" i="21"/>
  <c r="F63" i="21"/>
  <c r="E63" i="21"/>
  <c r="F61" i="21"/>
  <c r="E61" i="21"/>
  <c r="F60" i="21"/>
  <c r="E60" i="21"/>
  <c r="F59" i="21"/>
  <c r="E59" i="21"/>
  <c r="F58" i="21"/>
  <c r="E58" i="21"/>
  <c r="F57" i="21"/>
  <c r="E57" i="21"/>
  <c r="F56" i="21"/>
  <c r="E56" i="21"/>
  <c r="F55" i="21"/>
  <c r="E55" i="21"/>
  <c r="F54" i="21"/>
  <c r="E54" i="21"/>
  <c r="F53" i="21"/>
  <c r="E53" i="21"/>
  <c r="F51" i="21"/>
  <c r="E51" i="21"/>
  <c r="F50" i="21"/>
  <c r="E50" i="2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F41" i="21"/>
  <c r="E41" i="21"/>
  <c r="F40" i="21"/>
  <c r="E40" i="21"/>
  <c r="F39" i="21"/>
  <c r="E39" i="21"/>
  <c r="F38" i="21"/>
  <c r="E38" i="21"/>
  <c r="F37" i="21"/>
  <c r="E37" i="21"/>
  <c r="F36" i="21"/>
  <c r="E36" i="21"/>
  <c r="F35" i="21"/>
  <c r="E35" i="21"/>
  <c r="F34" i="21"/>
  <c r="E34" i="21"/>
  <c r="F33" i="21"/>
  <c r="E33" i="21"/>
  <c r="F31" i="21"/>
  <c r="E31" i="2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F21" i="21"/>
  <c r="E21" i="21"/>
  <c r="F20" i="21"/>
  <c r="E20" i="21"/>
  <c r="F19" i="21"/>
  <c r="E19" i="21"/>
  <c r="F18" i="21"/>
  <c r="E18" i="21"/>
  <c r="F17" i="21"/>
  <c r="E17" i="21"/>
  <c r="F16" i="21"/>
  <c r="E16" i="21"/>
  <c r="F15" i="21"/>
  <c r="E15" i="21"/>
  <c r="F14" i="21"/>
  <c r="E14" i="21"/>
  <c r="F13" i="21"/>
  <c r="E13" i="21"/>
  <c r="F11" i="21"/>
  <c r="E11" i="21"/>
  <c r="F10" i="21"/>
  <c r="E10" i="21"/>
  <c r="F9" i="21"/>
  <c r="E9" i="21"/>
  <c r="F8" i="21"/>
  <c r="E8" i="21"/>
  <c r="F7" i="21"/>
  <c r="E7" i="21"/>
  <c r="F6" i="21"/>
  <c r="E6" i="21"/>
  <c r="F5" i="21"/>
  <c r="E5" i="21"/>
  <c r="F4" i="21"/>
  <c r="F3" i="21"/>
  <c r="E3" i="21"/>
  <c r="K642" i="20"/>
  <c r="F4" i="20"/>
  <c r="F5" i="20"/>
  <c r="F6" i="20"/>
  <c r="F7" i="20"/>
  <c r="F8" i="20"/>
  <c r="F9" i="20"/>
  <c r="F10" i="20"/>
  <c r="F11" i="20"/>
  <c r="F13" i="20"/>
  <c r="F14" i="20"/>
  <c r="F15" i="20"/>
  <c r="F16" i="20"/>
  <c r="F17" i="20"/>
  <c r="F18" i="20"/>
  <c r="F19" i="20"/>
  <c r="F20" i="20"/>
  <c r="F21" i="20"/>
  <c r="F23" i="20"/>
  <c r="F24" i="20"/>
  <c r="F25" i="20"/>
  <c r="F26" i="20"/>
  <c r="F27" i="20"/>
  <c r="F28" i="20"/>
  <c r="F29" i="20"/>
  <c r="F30" i="20"/>
  <c r="F31" i="20"/>
  <c r="F33" i="20"/>
  <c r="F34" i="20"/>
  <c r="F35" i="20"/>
  <c r="F36" i="20"/>
  <c r="F37" i="20"/>
  <c r="F38" i="20"/>
  <c r="F39" i="20"/>
  <c r="F40" i="20"/>
  <c r="F41" i="20"/>
  <c r="F43" i="20"/>
  <c r="F44" i="20"/>
  <c r="F45" i="20"/>
  <c r="F46" i="20"/>
  <c r="F47" i="20"/>
  <c r="F48" i="20"/>
  <c r="F49" i="20"/>
  <c r="F50" i="20"/>
  <c r="F51" i="20"/>
  <c r="F53" i="20"/>
  <c r="F54" i="20"/>
  <c r="F55" i="20"/>
  <c r="F56" i="20"/>
  <c r="F57" i="20"/>
  <c r="F58" i="20"/>
  <c r="F59" i="20"/>
  <c r="F60" i="20"/>
  <c r="F61" i="20"/>
  <c r="F63" i="20"/>
  <c r="F64" i="20"/>
  <c r="F65" i="20"/>
  <c r="F66" i="20"/>
  <c r="F67" i="20"/>
  <c r="F68" i="20"/>
  <c r="F69" i="20"/>
  <c r="F70" i="20"/>
  <c r="F71" i="20"/>
  <c r="F73" i="20"/>
  <c r="F74" i="20"/>
  <c r="F75" i="20"/>
  <c r="F76" i="20"/>
  <c r="F77" i="20"/>
  <c r="F78" i="20"/>
  <c r="F79" i="20"/>
  <c r="F80" i="20"/>
  <c r="F81" i="20"/>
  <c r="F83" i="20"/>
  <c r="F84" i="20"/>
  <c r="F85" i="20"/>
  <c r="F86" i="20"/>
  <c r="F87" i="20"/>
  <c r="F88" i="20"/>
  <c r="F89" i="20"/>
  <c r="F90" i="20"/>
  <c r="F91" i="20"/>
  <c r="F93" i="20"/>
  <c r="F94" i="20"/>
  <c r="F95" i="20"/>
  <c r="F96" i="20"/>
  <c r="F97" i="20"/>
  <c r="F98" i="20"/>
  <c r="F99" i="20"/>
  <c r="F100" i="20"/>
  <c r="F101" i="20"/>
  <c r="F103" i="20"/>
  <c r="F104" i="20"/>
  <c r="F105" i="20"/>
  <c r="F106" i="20"/>
  <c r="F107" i="20"/>
  <c r="F108" i="20"/>
  <c r="F109" i="20"/>
  <c r="F110" i="20"/>
  <c r="F111" i="20"/>
  <c r="F113" i="20"/>
  <c r="F114" i="20"/>
  <c r="F115" i="20"/>
  <c r="F116" i="20"/>
  <c r="F117" i="20"/>
  <c r="F118" i="20"/>
  <c r="F119" i="20"/>
  <c r="F120" i="20"/>
  <c r="F121" i="20"/>
  <c r="F123" i="20"/>
  <c r="F124" i="20"/>
  <c r="F125" i="20"/>
  <c r="F126" i="20"/>
  <c r="F127" i="20"/>
  <c r="F128" i="20"/>
  <c r="F129" i="20"/>
  <c r="F130" i="20"/>
  <c r="F131" i="20"/>
  <c r="F133" i="20"/>
  <c r="F134" i="20"/>
  <c r="F135" i="20"/>
  <c r="F136" i="20"/>
  <c r="F137" i="20"/>
  <c r="F138" i="20"/>
  <c r="F139" i="20"/>
  <c r="F140" i="20"/>
  <c r="F141" i="20"/>
  <c r="F143" i="20"/>
  <c r="F144" i="20"/>
  <c r="F145" i="20"/>
  <c r="F146" i="20"/>
  <c r="F147" i="20"/>
  <c r="F148" i="20"/>
  <c r="F149" i="20"/>
  <c r="F150" i="20"/>
  <c r="F151" i="20"/>
  <c r="F153" i="20"/>
  <c r="F154" i="20"/>
  <c r="F155" i="20"/>
  <c r="F156" i="20"/>
  <c r="F157" i="20"/>
  <c r="F158" i="20"/>
  <c r="F159" i="20"/>
  <c r="F160" i="20"/>
  <c r="F161" i="20"/>
  <c r="F163" i="20"/>
  <c r="F164" i="20"/>
  <c r="F165" i="20"/>
  <c r="F166" i="20"/>
  <c r="F167" i="20"/>
  <c r="F168" i="20"/>
  <c r="F169" i="20"/>
  <c r="F170" i="20"/>
  <c r="F171" i="20"/>
  <c r="F173" i="20"/>
  <c r="F174" i="20"/>
  <c r="F175" i="20"/>
  <c r="F176" i="20"/>
  <c r="F177" i="20"/>
  <c r="F178" i="20"/>
  <c r="F179" i="20"/>
  <c r="F180" i="20"/>
  <c r="F181" i="20"/>
  <c r="F183" i="20"/>
  <c r="F184" i="20"/>
  <c r="F185" i="20"/>
  <c r="F186" i="20"/>
  <c r="F187" i="20"/>
  <c r="F188" i="20"/>
  <c r="F189" i="20"/>
  <c r="F190" i="20"/>
  <c r="F191" i="20"/>
  <c r="F193" i="20"/>
  <c r="F194" i="20"/>
  <c r="F195" i="20"/>
  <c r="F196" i="20"/>
  <c r="F197" i="20"/>
  <c r="F198" i="20"/>
  <c r="F199" i="20"/>
  <c r="F200" i="20"/>
  <c r="F201" i="20"/>
  <c r="F203" i="20"/>
  <c r="F204" i="20"/>
  <c r="F205" i="20"/>
  <c r="F206" i="20"/>
  <c r="F207" i="20"/>
  <c r="F208" i="20"/>
  <c r="F209" i="20"/>
  <c r="F210" i="20"/>
  <c r="F211" i="20"/>
  <c r="F213" i="20"/>
  <c r="F214" i="20"/>
  <c r="F215" i="20"/>
  <c r="F216" i="20"/>
  <c r="F217" i="20"/>
  <c r="F218" i="20"/>
  <c r="F219" i="20"/>
  <c r="F220" i="20"/>
  <c r="F221" i="20"/>
  <c r="F223" i="20"/>
  <c r="F224" i="20"/>
  <c r="F225" i="20"/>
  <c r="F226" i="20"/>
  <c r="F227" i="20"/>
  <c r="F228" i="20"/>
  <c r="F229" i="20"/>
  <c r="F230" i="20"/>
  <c r="F231" i="20"/>
  <c r="F233" i="20"/>
  <c r="F234" i="20"/>
  <c r="F235" i="20"/>
  <c r="F236" i="20"/>
  <c r="F237" i="20"/>
  <c r="F238" i="20"/>
  <c r="F239" i="20"/>
  <c r="F240" i="20"/>
  <c r="F241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3" i="20"/>
  <c r="F264" i="20"/>
  <c r="F265" i="20"/>
  <c r="F266" i="20"/>
  <c r="F267" i="20"/>
  <c r="F268" i="20"/>
  <c r="F269" i="20"/>
  <c r="F270" i="20"/>
  <c r="F271" i="20"/>
  <c r="F273" i="20"/>
  <c r="F274" i="20"/>
  <c r="F275" i="20"/>
  <c r="F276" i="20"/>
  <c r="F277" i="20"/>
  <c r="F278" i="20"/>
  <c r="F279" i="20"/>
  <c r="F280" i="20"/>
  <c r="F281" i="20"/>
  <c r="F283" i="20"/>
  <c r="F284" i="20"/>
  <c r="F285" i="20"/>
  <c r="F286" i="20"/>
  <c r="F287" i="20"/>
  <c r="F288" i="20"/>
  <c r="F289" i="20"/>
  <c r="F290" i="20"/>
  <c r="F291" i="20"/>
  <c r="F293" i="20"/>
  <c r="F294" i="20"/>
  <c r="F295" i="20"/>
  <c r="F296" i="20"/>
  <c r="F297" i="20"/>
  <c r="F298" i="20"/>
  <c r="F299" i="20"/>
  <c r="F300" i="20"/>
  <c r="F301" i="20"/>
  <c r="F303" i="20"/>
  <c r="F304" i="20"/>
  <c r="F305" i="20"/>
  <c r="F306" i="20"/>
  <c r="F307" i="20"/>
  <c r="F308" i="20"/>
  <c r="F309" i="20"/>
  <c r="F310" i="20"/>
  <c r="F311" i="20"/>
  <c r="F313" i="20"/>
  <c r="F314" i="20"/>
  <c r="F315" i="20"/>
  <c r="F316" i="20"/>
  <c r="F317" i="20"/>
  <c r="F318" i="20"/>
  <c r="F319" i="20"/>
  <c r="F320" i="20"/>
  <c r="F321" i="20"/>
  <c r="F323" i="20"/>
  <c r="F324" i="20"/>
  <c r="F325" i="20"/>
  <c r="F326" i="20"/>
  <c r="F327" i="20"/>
  <c r="F328" i="20"/>
  <c r="F329" i="20"/>
  <c r="F330" i="20"/>
  <c r="F331" i="20"/>
  <c r="F333" i="20"/>
  <c r="F334" i="20"/>
  <c r="F335" i="20"/>
  <c r="F336" i="20"/>
  <c r="F337" i="20"/>
  <c r="F338" i="20"/>
  <c r="F339" i="20"/>
  <c r="F340" i="20"/>
  <c r="F341" i="20"/>
  <c r="F343" i="20"/>
  <c r="F344" i="20"/>
  <c r="F345" i="20"/>
  <c r="F346" i="20"/>
  <c r="F347" i="20"/>
  <c r="F348" i="20"/>
  <c r="F349" i="20"/>
  <c r="F350" i="20"/>
  <c r="F351" i="20"/>
  <c r="F353" i="20"/>
  <c r="F354" i="20"/>
  <c r="F355" i="20"/>
  <c r="F356" i="20"/>
  <c r="F357" i="20"/>
  <c r="F358" i="20"/>
  <c r="F359" i="20"/>
  <c r="F360" i="20"/>
  <c r="F361" i="20"/>
  <c r="F363" i="20"/>
  <c r="F364" i="20"/>
  <c r="F365" i="20"/>
  <c r="F366" i="20"/>
  <c r="F367" i="20"/>
  <c r="F368" i="20"/>
  <c r="F369" i="20"/>
  <c r="F370" i="20"/>
  <c r="F371" i="20"/>
  <c r="F373" i="20"/>
  <c r="F374" i="20"/>
  <c r="F375" i="20"/>
  <c r="F376" i="20"/>
  <c r="F377" i="20"/>
  <c r="F378" i="20"/>
  <c r="F379" i="20"/>
  <c r="F380" i="20"/>
  <c r="F381" i="20"/>
  <c r="F383" i="20"/>
  <c r="F384" i="20"/>
  <c r="F385" i="20"/>
  <c r="F386" i="20"/>
  <c r="F387" i="20"/>
  <c r="F388" i="20"/>
  <c r="F389" i="20"/>
  <c r="F390" i="20"/>
  <c r="F391" i="20"/>
  <c r="F393" i="20"/>
  <c r="F394" i="20"/>
  <c r="F395" i="20"/>
  <c r="F396" i="20"/>
  <c r="F397" i="20"/>
  <c r="F398" i="20"/>
  <c r="F399" i="20"/>
  <c r="F400" i="20"/>
  <c r="F401" i="20"/>
  <c r="F403" i="20"/>
  <c r="F404" i="20"/>
  <c r="F405" i="20"/>
  <c r="F406" i="20"/>
  <c r="F407" i="20"/>
  <c r="F408" i="20"/>
  <c r="F409" i="20"/>
  <c r="F410" i="20"/>
  <c r="F411" i="20"/>
  <c r="F413" i="20"/>
  <c r="F414" i="20"/>
  <c r="F415" i="20"/>
  <c r="F416" i="20"/>
  <c r="F417" i="20"/>
  <c r="F418" i="20"/>
  <c r="F419" i="20"/>
  <c r="F420" i="20"/>
  <c r="F421" i="20"/>
  <c r="F423" i="20"/>
  <c r="F424" i="20"/>
  <c r="F425" i="20"/>
  <c r="F426" i="20"/>
  <c r="F427" i="20"/>
  <c r="F428" i="20"/>
  <c r="F429" i="20"/>
  <c r="F430" i="20"/>
  <c r="F431" i="20"/>
  <c r="F433" i="20"/>
  <c r="F434" i="20"/>
  <c r="F435" i="20"/>
  <c r="F436" i="20"/>
  <c r="F437" i="20"/>
  <c r="F438" i="20"/>
  <c r="F439" i="20"/>
  <c r="F440" i="20"/>
  <c r="F441" i="20"/>
  <c r="F443" i="20"/>
  <c r="F444" i="20"/>
  <c r="F445" i="20"/>
  <c r="F446" i="20"/>
  <c r="F447" i="20"/>
  <c r="F448" i="20"/>
  <c r="F449" i="20"/>
  <c r="F450" i="20"/>
  <c r="F451" i="20"/>
  <c r="F453" i="20"/>
  <c r="F454" i="20"/>
  <c r="F455" i="20"/>
  <c r="F456" i="20"/>
  <c r="F457" i="20"/>
  <c r="F458" i="20"/>
  <c r="F459" i="20"/>
  <c r="F460" i="20"/>
  <c r="F461" i="20"/>
  <c r="F463" i="20"/>
  <c r="F464" i="20"/>
  <c r="F465" i="20"/>
  <c r="F466" i="20"/>
  <c r="F467" i="20"/>
  <c r="F468" i="20"/>
  <c r="F469" i="20"/>
  <c r="F470" i="20"/>
  <c r="F471" i="20"/>
  <c r="F473" i="20"/>
  <c r="F474" i="20"/>
  <c r="F475" i="20"/>
  <c r="F476" i="20"/>
  <c r="F477" i="20"/>
  <c r="F478" i="20"/>
  <c r="F479" i="20"/>
  <c r="F480" i="20"/>
  <c r="F481" i="20"/>
  <c r="F483" i="20"/>
  <c r="F484" i="20"/>
  <c r="F485" i="20"/>
  <c r="F486" i="20"/>
  <c r="F487" i="20"/>
  <c r="F488" i="20"/>
  <c r="F489" i="20"/>
  <c r="F490" i="20"/>
  <c r="F491" i="20"/>
  <c r="F493" i="20"/>
  <c r="F494" i="20"/>
  <c r="F495" i="20"/>
  <c r="F496" i="20"/>
  <c r="F497" i="20"/>
  <c r="F498" i="20"/>
  <c r="F499" i="20"/>
  <c r="F500" i="20"/>
  <c r="F501" i="20"/>
  <c r="F503" i="20"/>
  <c r="F504" i="20"/>
  <c r="F505" i="20"/>
  <c r="F506" i="20"/>
  <c r="F507" i="20"/>
  <c r="F508" i="20"/>
  <c r="F509" i="20"/>
  <c r="F510" i="20"/>
  <c r="F511" i="20"/>
  <c r="F513" i="20"/>
  <c r="F514" i="20"/>
  <c r="F515" i="20"/>
  <c r="F516" i="20"/>
  <c r="F517" i="20"/>
  <c r="F518" i="20"/>
  <c r="F519" i="20"/>
  <c r="F520" i="20"/>
  <c r="F521" i="20"/>
  <c r="F523" i="20"/>
  <c r="F524" i="20"/>
  <c r="F525" i="20"/>
  <c r="F526" i="20"/>
  <c r="F527" i="20"/>
  <c r="F528" i="20"/>
  <c r="F529" i="20"/>
  <c r="F530" i="20"/>
  <c r="F531" i="20"/>
  <c r="F533" i="20"/>
  <c r="F534" i="20"/>
  <c r="F535" i="20"/>
  <c r="F536" i="20"/>
  <c r="F537" i="20"/>
  <c r="F538" i="20"/>
  <c r="F539" i="20"/>
  <c r="F540" i="20"/>
  <c r="F541" i="20"/>
  <c r="F543" i="20"/>
  <c r="F544" i="20"/>
  <c r="F545" i="20"/>
  <c r="F546" i="20"/>
  <c r="F547" i="20"/>
  <c r="F548" i="20"/>
  <c r="F549" i="20"/>
  <c r="F550" i="20"/>
  <c r="F551" i="20"/>
  <c r="F553" i="20"/>
  <c r="F554" i="20"/>
  <c r="F555" i="20"/>
  <c r="F556" i="20"/>
  <c r="F557" i="20"/>
  <c r="F558" i="20"/>
  <c r="F559" i="20"/>
  <c r="F560" i="20"/>
  <c r="F561" i="20"/>
  <c r="F563" i="20"/>
  <c r="F564" i="20"/>
  <c r="F565" i="20"/>
  <c r="F566" i="20"/>
  <c r="F567" i="20"/>
  <c r="F568" i="20"/>
  <c r="F569" i="20"/>
  <c r="F570" i="20"/>
  <c r="F571" i="20"/>
  <c r="F573" i="20"/>
  <c r="F574" i="20"/>
  <c r="F575" i="20"/>
  <c r="F576" i="20"/>
  <c r="F577" i="20"/>
  <c r="F578" i="20"/>
  <c r="F579" i="20"/>
  <c r="F580" i="20"/>
  <c r="F581" i="20"/>
  <c r="F583" i="20"/>
  <c r="F584" i="20"/>
  <c r="F585" i="20"/>
  <c r="F586" i="20"/>
  <c r="F587" i="20"/>
  <c r="F588" i="20"/>
  <c r="F589" i="20"/>
  <c r="F590" i="20"/>
  <c r="F591" i="20"/>
  <c r="F593" i="20"/>
  <c r="F594" i="20"/>
  <c r="F595" i="20"/>
  <c r="F596" i="20"/>
  <c r="F597" i="20"/>
  <c r="F598" i="20"/>
  <c r="F599" i="20"/>
  <c r="F600" i="20"/>
  <c r="F601" i="20"/>
  <c r="F603" i="20"/>
  <c r="F604" i="20"/>
  <c r="F605" i="20"/>
  <c r="F606" i="20"/>
  <c r="F607" i="20"/>
  <c r="F608" i="20"/>
  <c r="F609" i="20"/>
  <c r="F610" i="20"/>
  <c r="F611" i="20"/>
  <c r="F613" i="20"/>
  <c r="F614" i="20"/>
  <c r="F615" i="20"/>
  <c r="F616" i="20"/>
  <c r="F617" i="20"/>
  <c r="F618" i="20"/>
  <c r="F619" i="20"/>
  <c r="F620" i="20"/>
  <c r="F621" i="20"/>
  <c r="F623" i="20"/>
  <c r="F624" i="20"/>
  <c r="F625" i="20"/>
  <c r="F626" i="20"/>
  <c r="F627" i="20"/>
  <c r="F628" i="20"/>
  <c r="F629" i="20"/>
  <c r="F630" i="20"/>
  <c r="F631" i="20"/>
  <c r="F633" i="20"/>
  <c r="F634" i="20"/>
  <c r="F635" i="20"/>
  <c r="F636" i="20"/>
  <c r="F637" i="20"/>
  <c r="F638" i="20"/>
  <c r="F639" i="20"/>
  <c r="F640" i="20"/>
  <c r="F641" i="20"/>
  <c r="F3" i="20"/>
  <c r="E4" i="20"/>
  <c r="E5" i="20"/>
  <c r="E6" i="20"/>
  <c r="E7" i="20"/>
  <c r="E8" i="20"/>
  <c r="E9" i="20"/>
  <c r="E10" i="20"/>
  <c r="E11" i="20"/>
  <c r="E13" i="20"/>
  <c r="E14" i="20"/>
  <c r="E15" i="20"/>
  <c r="E16" i="20"/>
  <c r="E17" i="20"/>
  <c r="E18" i="20"/>
  <c r="E19" i="20"/>
  <c r="E20" i="20"/>
  <c r="E21" i="20"/>
  <c r="E23" i="20"/>
  <c r="E24" i="20"/>
  <c r="E25" i="20"/>
  <c r="E26" i="20"/>
  <c r="E27" i="20"/>
  <c r="E28" i="20"/>
  <c r="E29" i="20"/>
  <c r="E30" i="20"/>
  <c r="E31" i="20"/>
  <c r="E33" i="20"/>
  <c r="E34" i="20"/>
  <c r="E35" i="20"/>
  <c r="E36" i="20"/>
  <c r="E37" i="20"/>
  <c r="E38" i="20"/>
  <c r="E39" i="20"/>
  <c r="E40" i="20"/>
  <c r="E41" i="20"/>
  <c r="E43" i="20"/>
  <c r="E44" i="20"/>
  <c r="E45" i="20"/>
  <c r="E46" i="20"/>
  <c r="E47" i="20"/>
  <c r="E48" i="20"/>
  <c r="E49" i="20"/>
  <c r="E50" i="20"/>
  <c r="E51" i="20"/>
  <c r="E53" i="20"/>
  <c r="E54" i="20"/>
  <c r="E55" i="20"/>
  <c r="E56" i="20"/>
  <c r="E57" i="20"/>
  <c r="E58" i="20"/>
  <c r="E59" i="20"/>
  <c r="E60" i="20"/>
  <c r="E61" i="20"/>
  <c r="E63" i="20"/>
  <c r="E64" i="20"/>
  <c r="E65" i="20"/>
  <c r="E66" i="20"/>
  <c r="E67" i="20"/>
  <c r="E68" i="20"/>
  <c r="E69" i="20"/>
  <c r="E70" i="20"/>
  <c r="E71" i="20"/>
  <c r="E73" i="20"/>
  <c r="E74" i="20"/>
  <c r="E75" i="20"/>
  <c r="E76" i="20"/>
  <c r="E77" i="20"/>
  <c r="E78" i="20"/>
  <c r="E79" i="20"/>
  <c r="E80" i="20"/>
  <c r="E81" i="20"/>
  <c r="E83" i="20"/>
  <c r="E84" i="20"/>
  <c r="E85" i="20"/>
  <c r="E86" i="20"/>
  <c r="E87" i="20"/>
  <c r="E88" i="20"/>
  <c r="E89" i="20"/>
  <c r="E90" i="20"/>
  <c r="E91" i="20"/>
  <c r="E93" i="20"/>
  <c r="E94" i="20"/>
  <c r="E95" i="20"/>
  <c r="E96" i="20"/>
  <c r="E97" i="20"/>
  <c r="E98" i="20"/>
  <c r="E99" i="20"/>
  <c r="E100" i="20"/>
  <c r="E101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3" i="20"/>
  <c r="E124" i="20"/>
  <c r="E125" i="20"/>
  <c r="E126" i="20"/>
  <c r="E127" i="20"/>
  <c r="E128" i="20"/>
  <c r="E129" i="20"/>
  <c r="E130" i="20"/>
  <c r="E131" i="20"/>
  <c r="E133" i="20"/>
  <c r="E134" i="20"/>
  <c r="E135" i="20"/>
  <c r="E136" i="20"/>
  <c r="E137" i="20"/>
  <c r="E138" i="20"/>
  <c r="E139" i="20"/>
  <c r="E140" i="20"/>
  <c r="E141" i="20"/>
  <c r="E143" i="20"/>
  <c r="E144" i="20"/>
  <c r="E145" i="20"/>
  <c r="E146" i="20"/>
  <c r="E147" i="20"/>
  <c r="E148" i="20"/>
  <c r="E149" i="20"/>
  <c r="E150" i="20"/>
  <c r="E151" i="20"/>
  <c r="E153" i="20"/>
  <c r="E154" i="20"/>
  <c r="E155" i="20"/>
  <c r="E156" i="20"/>
  <c r="E157" i="20"/>
  <c r="E158" i="20"/>
  <c r="E159" i="20"/>
  <c r="E160" i="20"/>
  <c r="E161" i="20"/>
  <c r="E163" i="20"/>
  <c r="E164" i="20"/>
  <c r="E165" i="20"/>
  <c r="E166" i="20"/>
  <c r="E167" i="20"/>
  <c r="E168" i="20"/>
  <c r="E169" i="20"/>
  <c r="E170" i="20"/>
  <c r="E171" i="20"/>
  <c r="E173" i="20"/>
  <c r="E174" i="20"/>
  <c r="E175" i="20"/>
  <c r="E176" i="20"/>
  <c r="E177" i="20"/>
  <c r="E178" i="20"/>
  <c r="E179" i="20"/>
  <c r="E180" i="20"/>
  <c r="E181" i="20"/>
  <c r="E183" i="20"/>
  <c r="E184" i="20"/>
  <c r="E185" i="20"/>
  <c r="E186" i="20"/>
  <c r="E187" i="20"/>
  <c r="E188" i="20"/>
  <c r="E189" i="20"/>
  <c r="E190" i="20"/>
  <c r="E191" i="20"/>
  <c r="E193" i="20"/>
  <c r="E194" i="20"/>
  <c r="E195" i="20"/>
  <c r="E196" i="20"/>
  <c r="E197" i="20"/>
  <c r="E198" i="20"/>
  <c r="E199" i="20"/>
  <c r="E200" i="20"/>
  <c r="E201" i="20"/>
  <c r="E203" i="20"/>
  <c r="E204" i="20"/>
  <c r="E205" i="20"/>
  <c r="E206" i="20"/>
  <c r="E207" i="20"/>
  <c r="E208" i="20"/>
  <c r="E209" i="20"/>
  <c r="E210" i="20"/>
  <c r="E211" i="20"/>
  <c r="E213" i="20"/>
  <c r="E214" i="20"/>
  <c r="E215" i="20"/>
  <c r="E216" i="20"/>
  <c r="E217" i="20"/>
  <c r="E218" i="20"/>
  <c r="E219" i="20"/>
  <c r="E220" i="20"/>
  <c r="E221" i="20"/>
  <c r="E223" i="20"/>
  <c r="E224" i="20"/>
  <c r="E225" i="20"/>
  <c r="E226" i="20"/>
  <c r="E227" i="20"/>
  <c r="E228" i="20"/>
  <c r="E229" i="20"/>
  <c r="E230" i="20"/>
  <c r="E231" i="20"/>
  <c r="E233" i="20"/>
  <c r="E234" i="20"/>
  <c r="E235" i="20"/>
  <c r="E236" i="20"/>
  <c r="E237" i="20"/>
  <c r="E238" i="20"/>
  <c r="E239" i="20"/>
  <c r="E240" i="20"/>
  <c r="E241" i="20"/>
  <c r="E243" i="20"/>
  <c r="E244" i="20"/>
  <c r="E245" i="20"/>
  <c r="E246" i="20"/>
  <c r="E247" i="20"/>
  <c r="E248" i="20"/>
  <c r="E249" i="20"/>
  <c r="E250" i="20"/>
  <c r="E251" i="20"/>
  <c r="E253" i="20"/>
  <c r="E254" i="20"/>
  <c r="E255" i="20"/>
  <c r="E256" i="20"/>
  <c r="E257" i="20"/>
  <c r="E258" i="20"/>
  <c r="E259" i="20"/>
  <c r="E260" i="20"/>
  <c r="E261" i="20"/>
  <c r="E263" i="20"/>
  <c r="E264" i="20"/>
  <c r="E265" i="20"/>
  <c r="E266" i="20"/>
  <c r="E267" i="20"/>
  <c r="E268" i="20"/>
  <c r="E269" i="20"/>
  <c r="E270" i="20"/>
  <c r="E271" i="20"/>
  <c r="E273" i="20"/>
  <c r="E274" i="20"/>
  <c r="E275" i="20"/>
  <c r="E276" i="20"/>
  <c r="E277" i="20"/>
  <c r="E278" i="20"/>
  <c r="E279" i="20"/>
  <c r="E280" i="20"/>
  <c r="E281" i="20"/>
  <c r="E283" i="20"/>
  <c r="E284" i="20"/>
  <c r="E285" i="20"/>
  <c r="E286" i="20"/>
  <c r="E287" i="20"/>
  <c r="E288" i="20"/>
  <c r="E289" i="20"/>
  <c r="E290" i="20"/>
  <c r="E291" i="20"/>
  <c r="E293" i="20"/>
  <c r="E294" i="20"/>
  <c r="E295" i="20"/>
  <c r="E296" i="20"/>
  <c r="E297" i="20"/>
  <c r="E298" i="20"/>
  <c r="E299" i="20"/>
  <c r="E300" i="20"/>
  <c r="E301" i="20"/>
  <c r="E303" i="20"/>
  <c r="E304" i="20"/>
  <c r="E305" i="20"/>
  <c r="E306" i="20"/>
  <c r="E307" i="20"/>
  <c r="E308" i="20"/>
  <c r="E309" i="20"/>
  <c r="E310" i="20"/>
  <c r="E311" i="20"/>
  <c r="E313" i="20"/>
  <c r="E314" i="20"/>
  <c r="E315" i="20"/>
  <c r="E316" i="20"/>
  <c r="E317" i="20"/>
  <c r="E318" i="20"/>
  <c r="E319" i="20"/>
  <c r="E320" i="20"/>
  <c r="E321" i="20"/>
  <c r="E323" i="20"/>
  <c r="E324" i="20"/>
  <c r="E325" i="20"/>
  <c r="E326" i="20"/>
  <c r="E327" i="20"/>
  <c r="E328" i="20"/>
  <c r="E329" i="20"/>
  <c r="E330" i="20"/>
  <c r="E331" i="20"/>
  <c r="E333" i="20"/>
  <c r="E334" i="20"/>
  <c r="E335" i="20"/>
  <c r="E336" i="20"/>
  <c r="E337" i="20"/>
  <c r="E338" i="20"/>
  <c r="E339" i="20"/>
  <c r="E340" i="20"/>
  <c r="E341" i="20"/>
  <c r="E343" i="20"/>
  <c r="E344" i="20"/>
  <c r="E345" i="20"/>
  <c r="E346" i="20"/>
  <c r="E347" i="20"/>
  <c r="E348" i="20"/>
  <c r="E349" i="20"/>
  <c r="E350" i="20"/>
  <c r="E351" i="20"/>
  <c r="E353" i="20"/>
  <c r="E354" i="20"/>
  <c r="E355" i="20"/>
  <c r="E356" i="20"/>
  <c r="E357" i="20"/>
  <c r="E358" i="20"/>
  <c r="E359" i="20"/>
  <c r="E360" i="20"/>
  <c r="E361" i="20"/>
  <c r="E363" i="20"/>
  <c r="E364" i="20"/>
  <c r="E365" i="20"/>
  <c r="E366" i="20"/>
  <c r="E367" i="20"/>
  <c r="E368" i="20"/>
  <c r="E369" i="20"/>
  <c r="E370" i="20"/>
  <c r="E371" i="20"/>
  <c r="E373" i="20"/>
  <c r="E374" i="20"/>
  <c r="E375" i="20"/>
  <c r="E376" i="20"/>
  <c r="E377" i="20"/>
  <c r="E378" i="20"/>
  <c r="E379" i="20"/>
  <c r="E380" i="20"/>
  <c r="E381" i="20"/>
  <c r="E383" i="20"/>
  <c r="E384" i="20"/>
  <c r="E385" i="20"/>
  <c r="E386" i="20"/>
  <c r="E387" i="20"/>
  <c r="E388" i="20"/>
  <c r="E389" i="20"/>
  <c r="E390" i="20"/>
  <c r="E391" i="20"/>
  <c r="E393" i="20"/>
  <c r="E394" i="20"/>
  <c r="E395" i="20"/>
  <c r="E396" i="20"/>
  <c r="E397" i="20"/>
  <c r="E398" i="20"/>
  <c r="E399" i="20"/>
  <c r="E400" i="20"/>
  <c r="E401" i="20"/>
  <c r="E403" i="20"/>
  <c r="E404" i="20"/>
  <c r="E405" i="20"/>
  <c r="E406" i="20"/>
  <c r="E407" i="20"/>
  <c r="E408" i="20"/>
  <c r="E409" i="20"/>
  <c r="E410" i="20"/>
  <c r="E411" i="20"/>
  <c r="E413" i="20"/>
  <c r="E414" i="20"/>
  <c r="E415" i="20"/>
  <c r="E416" i="20"/>
  <c r="E417" i="20"/>
  <c r="E418" i="20"/>
  <c r="E419" i="20"/>
  <c r="E420" i="20"/>
  <c r="E421" i="20"/>
  <c r="E423" i="20"/>
  <c r="E424" i="20"/>
  <c r="E425" i="20"/>
  <c r="E426" i="20"/>
  <c r="E427" i="20"/>
  <c r="E428" i="20"/>
  <c r="E429" i="20"/>
  <c r="E430" i="20"/>
  <c r="E431" i="20"/>
  <c r="E433" i="20"/>
  <c r="E434" i="20"/>
  <c r="E435" i="20"/>
  <c r="E436" i="20"/>
  <c r="E437" i="20"/>
  <c r="E438" i="20"/>
  <c r="E439" i="20"/>
  <c r="E440" i="20"/>
  <c r="E441" i="20"/>
  <c r="E443" i="20"/>
  <c r="E444" i="20"/>
  <c r="E445" i="20"/>
  <c r="E446" i="20"/>
  <c r="E447" i="20"/>
  <c r="E448" i="20"/>
  <c r="E449" i="20"/>
  <c r="E450" i="20"/>
  <c r="E451" i="20"/>
  <c r="E453" i="20"/>
  <c r="E454" i="20"/>
  <c r="E455" i="20"/>
  <c r="E456" i="20"/>
  <c r="E457" i="20"/>
  <c r="E458" i="20"/>
  <c r="E459" i="20"/>
  <c r="E460" i="20"/>
  <c r="E461" i="20"/>
  <c r="E463" i="20"/>
  <c r="E464" i="20"/>
  <c r="E465" i="20"/>
  <c r="E466" i="20"/>
  <c r="E467" i="20"/>
  <c r="E468" i="20"/>
  <c r="E469" i="20"/>
  <c r="E470" i="20"/>
  <c r="E471" i="20"/>
  <c r="E473" i="20"/>
  <c r="E474" i="20"/>
  <c r="E475" i="20"/>
  <c r="E476" i="20"/>
  <c r="E477" i="20"/>
  <c r="E478" i="20"/>
  <c r="E479" i="20"/>
  <c r="E480" i="20"/>
  <c r="E481" i="20"/>
  <c r="E483" i="20"/>
  <c r="E484" i="20"/>
  <c r="E485" i="20"/>
  <c r="E486" i="20"/>
  <c r="E487" i="20"/>
  <c r="E488" i="20"/>
  <c r="E489" i="20"/>
  <c r="E490" i="20"/>
  <c r="E491" i="20"/>
  <c r="E493" i="20"/>
  <c r="E494" i="20"/>
  <c r="E495" i="20"/>
  <c r="E496" i="20"/>
  <c r="E497" i="20"/>
  <c r="E498" i="20"/>
  <c r="E499" i="20"/>
  <c r="E500" i="20"/>
  <c r="E501" i="20"/>
  <c r="E503" i="20"/>
  <c r="E504" i="20"/>
  <c r="E505" i="20"/>
  <c r="E506" i="20"/>
  <c r="E507" i="20"/>
  <c r="E508" i="20"/>
  <c r="E509" i="20"/>
  <c r="E510" i="20"/>
  <c r="E511" i="20"/>
  <c r="E513" i="20"/>
  <c r="E514" i="20"/>
  <c r="E515" i="20"/>
  <c r="E516" i="20"/>
  <c r="E517" i="20"/>
  <c r="E518" i="20"/>
  <c r="E519" i="20"/>
  <c r="E520" i="20"/>
  <c r="E521" i="20"/>
  <c r="E523" i="20"/>
  <c r="E524" i="20"/>
  <c r="E525" i="20"/>
  <c r="E526" i="20"/>
  <c r="E527" i="20"/>
  <c r="E528" i="20"/>
  <c r="E529" i="20"/>
  <c r="E530" i="20"/>
  <c r="E531" i="20"/>
  <c r="E533" i="20"/>
  <c r="E534" i="20"/>
  <c r="E535" i="20"/>
  <c r="E536" i="20"/>
  <c r="E537" i="20"/>
  <c r="E538" i="20"/>
  <c r="E539" i="20"/>
  <c r="E540" i="20"/>
  <c r="E541" i="20"/>
  <c r="E543" i="20"/>
  <c r="E544" i="20"/>
  <c r="E545" i="20"/>
  <c r="E546" i="20"/>
  <c r="E547" i="20"/>
  <c r="E548" i="20"/>
  <c r="E549" i="20"/>
  <c r="E550" i="20"/>
  <c r="E551" i="20"/>
  <c r="E553" i="20"/>
  <c r="E554" i="20"/>
  <c r="E555" i="20"/>
  <c r="E556" i="20"/>
  <c r="E557" i="20"/>
  <c r="E558" i="20"/>
  <c r="E559" i="20"/>
  <c r="E560" i="20"/>
  <c r="E561" i="20"/>
  <c r="E563" i="20"/>
  <c r="E564" i="20"/>
  <c r="E565" i="20"/>
  <c r="E566" i="20"/>
  <c r="E567" i="20"/>
  <c r="E568" i="20"/>
  <c r="E569" i="20"/>
  <c r="E570" i="20"/>
  <c r="E571" i="20"/>
  <c r="E573" i="20"/>
  <c r="E574" i="20"/>
  <c r="E575" i="20"/>
  <c r="E576" i="20"/>
  <c r="E577" i="20"/>
  <c r="E578" i="20"/>
  <c r="E579" i="20"/>
  <c r="E580" i="20"/>
  <c r="E581" i="20"/>
  <c r="E583" i="20"/>
  <c r="E584" i="20"/>
  <c r="E585" i="20"/>
  <c r="E586" i="20"/>
  <c r="E587" i="20"/>
  <c r="E588" i="20"/>
  <c r="E589" i="20"/>
  <c r="E590" i="20"/>
  <c r="E591" i="20"/>
  <c r="E593" i="20"/>
  <c r="E594" i="20"/>
  <c r="E595" i="20"/>
  <c r="E596" i="20"/>
  <c r="E597" i="20"/>
  <c r="E598" i="20"/>
  <c r="E599" i="20"/>
  <c r="E600" i="20"/>
  <c r="E601" i="20"/>
  <c r="E603" i="20"/>
  <c r="E604" i="20"/>
  <c r="E605" i="20"/>
  <c r="E606" i="20"/>
  <c r="E607" i="20"/>
  <c r="E608" i="20"/>
  <c r="E609" i="20"/>
  <c r="E610" i="20"/>
  <c r="E611" i="20"/>
  <c r="E613" i="20"/>
  <c r="E614" i="20"/>
  <c r="E615" i="20"/>
  <c r="E616" i="20"/>
  <c r="E617" i="20"/>
  <c r="E618" i="20"/>
  <c r="E619" i="20"/>
  <c r="E620" i="20"/>
  <c r="E621" i="20"/>
  <c r="E623" i="20"/>
  <c r="E624" i="20"/>
  <c r="E625" i="20"/>
  <c r="E626" i="20"/>
  <c r="E627" i="20"/>
  <c r="E628" i="20"/>
  <c r="E629" i="20"/>
  <c r="E630" i="20"/>
  <c r="E631" i="20"/>
  <c r="E633" i="20"/>
  <c r="E634" i="20"/>
  <c r="E635" i="20"/>
  <c r="E636" i="20"/>
  <c r="E637" i="20"/>
  <c r="E638" i="20"/>
  <c r="E639" i="20"/>
  <c r="E640" i="20"/>
  <c r="E641" i="20"/>
  <c r="E3" i="20"/>
  <c r="C15" i="3" l="1"/>
  <c r="S128" i="3" l="1"/>
  <c r="S129" i="3"/>
  <c r="S130" i="3"/>
  <c r="S131" i="3"/>
  <c r="S132" i="3"/>
  <c r="S133" i="3"/>
  <c r="S134" i="3"/>
  <c r="S135" i="3"/>
  <c r="S127" i="3"/>
  <c r="R646" i="10"/>
  <c r="R628" i="10"/>
  <c r="R629" i="10"/>
  <c r="R630" i="10"/>
  <c r="R631" i="10"/>
  <c r="R632" i="10"/>
  <c r="R633" i="10"/>
  <c r="R634" i="10"/>
  <c r="R635" i="10"/>
  <c r="R638" i="10"/>
  <c r="R639" i="10"/>
  <c r="R640" i="10"/>
  <c r="R641" i="10"/>
  <c r="R642" i="10"/>
  <c r="R643" i="10"/>
  <c r="R644" i="10"/>
  <c r="R645" i="10"/>
  <c r="R637" i="10"/>
  <c r="R627" i="10"/>
  <c r="R618" i="10"/>
  <c r="R619" i="10"/>
  <c r="R620" i="10"/>
  <c r="R621" i="10"/>
  <c r="R622" i="10"/>
  <c r="R623" i="10"/>
  <c r="R624" i="10"/>
  <c r="R625" i="10"/>
  <c r="R617" i="10"/>
  <c r="R608" i="10"/>
  <c r="R609" i="10"/>
  <c r="R610" i="10"/>
  <c r="R611" i="10"/>
  <c r="R612" i="10"/>
  <c r="R613" i="10"/>
  <c r="R614" i="10"/>
  <c r="R615" i="10"/>
  <c r="R607" i="10"/>
  <c r="R598" i="10"/>
  <c r="R599" i="10"/>
  <c r="R600" i="10"/>
  <c r="R601" i="10"/>
  <c r="R602" i="10"/>
  <c r="R603" i="10"/>
  <c r="R604" i="10"/>
  <c r="R605" i="10"/>
  <c r="R597" i="10"/>
  <c r="R588" i="10"/>
  <c r="R589" i="10"/>
  <c r="R590" i="10"/>
  <c r="R591" i="10"/>
  <c r="R592" i="10"/>
  <c r="R593" i="10"/>
  <c r="R594" i="10"/>
  <c r="R595" i="10"/>
  <c r="R587" i="10"/>
  <c r="R578" i="10"/>
  <c r="R579" i="10"/>
  <c r="R580" i="10"/>
  <c r="R581" i="10"/>
  <c r="R582" i="10"/>
  <c r="R583" i="10"/>
  <c r="R584" i="10"/>
  <c r="R585" i="10"/>
  <c r="R577" i="10"/>
  <c r="R568" i="10"/>
  <c r="R569" i="10"/>
  <c r="R570" i="10"/>
  <c r="R571" i="10"/>
  <c r="R572" i="10"/>
  <c r="R573" i="10"/>
  <c r="R574" i="10"/>
  <c r="R575" i="10"/>
  <c r="R567" i="10"/>
  <c r="R558" i="10"/>
  <c r="R559" i="10"/>
  <c r="R560" i="10"/>
  <c r="R561" i="10"/>
  <c r="R562" i="10"/>
  <c r="R563" i="10"/>
  <c r="R564" i="10"/>
  <c r="R565" i="10"/>
  <c r="R557" i="10"/>
  <c r="R548" i="10"/>
  <c r="R549" i="10"/>
  <c r="R550" i="10"/>
  <c r="R551" i="10"/>
  <c r="R552" i="10"/>
  <c r="R553" i="10"/>
  <c r="R554" i="10"/>
  <c r="R555" i="10"/>
  <c r="R547" i="10"/>
  <c r="R538" i="10"/>
  <c r="R539" i="10"/>
  <c r="R540" i="10"/>
  <c r="R541" i="10"/>
  <c r="R542" i="10"/>
  <c r="R543" i="10"/>
  <c r="R544" i="10"/>
  <c r="R545" i="10"/>
  <c r="R537" i="10"/>
  <c r="R528" i="10"/>
  <c r="R529" i="10"/>
  <c r="R530" i="10"/>
  <c r="R531" i="10"/>
  <c r="R532" i="10"/>
  <c r="R533" i="10"/>
  <c r="R534" i="10"/>
  <c r="R535" i="10"/>
  <c r="R527" i="10"/>
  <c r="R518" i="10"/>
  <c r="R519" i="10"/>
  <c r="R520" i="10"/>
  <c r="R521" i="10"/>
  <c r="R522" i="10"/>
  <c r="R523" i="10"/>
  <c r="R524" i="10"/>
  <c r="R525" i="10"/>
  <c r="R517" i="10"/>
  <c r="R508" i="10"/>
  <c r="R509" i="10"/>
  <c r="R510" i="10"/>
  <c r="R511" i="10"/>
  <c r="R512" i="10"/>
  <c r="R513" i="10"/>
  <c r="R514" i="10"/>
  <c r="R515" i="10"/>
  <c r="R507" i="10"/>
  <c r="R498" i="10"/>
  <c r="R499" i="10"/>
  <c r="R500" i="10"/>
  <c r="R501" i="10"/>
  <c r="R502" i="10"/>
  <c r="R503" i="10"/>
  <c r="R504" i="10"/>
  <c r="R505" i="10"/>
  <c r="R497" i="10"/>
  <c r="R488" i="10"/>
  <c r="R489" i="10"/>
  <c r="R490" i="10"/>
  <c r="R491" i="10"/>
  <c r="R492" i="10"/>
  <c r="R493" i="10"/>
  <c r="R494" i="10"/>
  <c r="R495" i="10"/>
  <c r="R487" i="10"/>
  <c r="R478" i="10"/>
  <c r="R479" i="10"/>
  <c r="R480" i="10"/>
  <c r="R481" i="10"/>
  <c r="R482" i="10"/>
  <c r="R483" i="10"/>
  <c r="R484" i="10"/>
  <c r="R485" i="10"/>
  <c r="R477" i="10"/>
  <c r="R468" i="10"/>
  <c r="R469" i="10"/>
  <c r="R470" i="10"/>
  <c r="R471" i="10"/>
  <c r="R472" i="10"/>
  <c r="R473" i="10"/>
  <c r="R474" i="10"/>
  <c r="R475" i="10"/>
  <c r="R467" i="10"/>
  <c r="R458" i="10"/>
  <c r="R459" i="10"/>
  <c r="R460" i="10"/>
  <c r="R461" i="10"/>
  <c r="R462" i="10"/>
  <c r="R463" i="10"/>
  <c r="R464" i="10"/>
  <c r="R465" i="10"/>
  <c r="R457" i="10"/>
  <c r="R448" i="10"/>
  <c r="R449" i="10"/>
  <c r="R450" i="10"/>
  <c r="R451" i="10"/>
  <c r="R452" i="10"/>
  <c r="R453" i="10"/>
  <c r="R454" i="10"/>
  <c r="R455" i="10"/>
  <c r="R447" i="10"/>
  <c r="R438" i="10"/>
  <c r="R439" i="10"/>
  <c r="R440" i="10"/>
  <c r="R441" i="10"/>
  <c r="R442" i="10"/>
  <c r="R443" i="10"/>
  <c r="R444" i="10"/>
  <c r="R445" i="10"/>
  <c r="R437" i="10"/>
  <c r="R428" i="10"/>
  <c r="R429" i="10"/>
  <c r="R430" i="10"/>
  <c r="R431" i="10"/>
  <c r="R432" i="10"/>
  <c r="R433" i="10"/>
  <c r="R434" i="10"/>
  <c r="R435" i="10"/>
  <c r="R427" i="10"/>
  <c r="R418" i="10"/>
  <c r="R419" i="10"/>
  <c r="R420" i="10"/>
  <c r="R421" i="10"/>
  <c r="R422" i="10"/>
  <c r="R423" i="10"/>
  <c r="R424" i="10"/>
  <c r="R425" i="10"/>
  <c r="R417" i="10"/>
  <c r="R408" i="10"/>
  <c r="R409" i="10"/>
  <c r="R410" i="10"/>
  <c r="R411" i="10"/>
  <c r="R412" i="10"/>
  <c r="R413" i="10"/>
  <c r="R414" i="10"/>
  <c r="R415" i="10"/>
  <c r="R407" i="10"/>
  <c r="R398" i="10"/>
  <c r="R399" i="10"/>
  <c r="R400" i="10"/>
  <c r="R401" i="10"/>
  <c r="R402" i="10"/>
  <c r="R403" i="10"/>
  <c r="R404" i="10"/>
  <c r="R405" i="10"/>
  <c r="R397" i="10"/>
  <c r="R388" i="10"/>
  <c r="R389" i="10"/>
  <c r="R390" i="10"/>
  <c r="R391" i="10"/>
  <c r="R392" i="10"/>
  <c r="R393" i="10"/>
  <c r="R394" i="10"/>
  <c r="R395" i="10"/>
  <c r="R387" i="10"/>
  <c r="R378" i="10"/>
  <c r="R379" i="10"/>
  <c r="R380" i="10"/>
  <c r="R381" i="10"/>
  <c r="R382" i="10"/>
  <c r="R383" i="10"/>
  <c r="R384" i="10"/>
  <c r="R385" i="10"/>
  <c r="R377" i="10"/>
  <c r="R368" i="10"/>
  <c r="R369" i="10"/>
  <c r="R370" i="10"/>
  <c r="R371" i="10"/>
  <c r="R372" i="10"/>
  <c r="R373" i="10"/>
  <c r="R374" i="10"/>
  <c r="R375" i="10"/>
  <c r="R367" i="10"/>
  <c r="R358" i="10"/>
  <c r="R359" i="10"/>
  <c r="R360" i="10"/>
  <c r="R361" i="10"/>
  <c r="R362" i="10"/>
  <c r="R363" i="10"/>
  <c r="R364" i="10"/>
  <c r="R365" i="10"/>
  <c r="R357" i="10"/>
  <c r="R348" i="10"/>
  <c r="R349" i="10"/>
  <c r="R350" i="10"/>
  <c r="R351" i="10"/>
  <c r="R352" i="10"/>
  <c r="R353" i="10"/>
  <c r="R354" i="10"/>
  <c r="R355" i="10"/>
  <c r="R347" i="10"/>
  <c r="R338" i="10"/>
  <c r="R339" i="10"/>
  <c r="R340" i="10"/>
  <c r="R341" i="10"/>
  <c r="R342" i="10"/>
  <c r="R343" i="10"/>
  <c r="R344" i="10"/>
  <c r="R345" i="10"/>
  <c r="R337" i="10"/>
  <c r="R328" i="10"/>
  <c r="R329" i="10"/>
  <c r="R330" i="10"/>
  <c r="R331" i="10"/>
  <c r="R332" i="10"/>
  <c r="R333" i="10"/>
  <c r="R334" i="10"/>
  <c r="R335" i="10"/>
  <c r="R327" i="10"/>
  <c r="R318" i="10"/>
  <c r="R319" i="10"/>
  <c r="R320" i="10"/>
  <c r="R321" i="10"/>
  <c r="R322" i="10"/>
  <c r="R323" i="10"/>
  <c r="R324" i="10"/>
  <c r="R325" i="10"/>
  <c r="R317" i="10"/>
  <c r="R308" i="10"/>
  <c r="R309" i="10"/>
  <c r="R310" i="10"/>
  <c r="R311" i="10"/>
  <c r="R312" i="10"/>
  <c r="R313" i="10"/>
  <c r="R314" i="10"/>
  <c r="R315" i="10"/>
  <c r="R307" i="10"/>
  <c r="R298" i="10"/>
  <c r="R299" i="10"/>
  <c r="R300" i="10"/>
  <c r="R301" i="10"/>
  <c r="R302" i="10"/>
  <c r="R303" i="10"/>
  <c r="R304" i="10"/>
  <c r="R305" i="10"/>
  <c r="R297" i="10"/>
  <c r="R288" i="10"/>
  <c r="R289" i="10"/>
  <c r="R290" i="10"/>
  <c r="R291" i="10"/>
  <c r="R292" i="10"/>
  <c r="R293" i="10"/>
  <c r="R294" i="10"/>
  <c r="R295" i="10"/>
  <c r="R287" i="10"/>
  <c r="R278" i="10"/>
  <c r="R279" i="10"/>
  <c r="R280" i="10"/>
  <c r="R281" i="10"/>
  <c r="R282" i="10"/>
  <c r="R283" i="10"/>
  <c r="R284" i="10"/>
  <c r="R285" i="10"/>
  <c r="R277" i="10"/>
  <c r="R268" i="10"/>
  <c r="R269" i="10"/>
  <c r="R270" i="10"/>
  <c r="R271" i="10"/>
  <c r="R272" i="10"/>
  <c r="R273" i="10"/>
  <c r="R274" i="10"/>
  <c r="R275" i="10"/>
  <c r="R267" i="10"/>
  <c r="R258" i="10"/>
  <c r="R259" i="10"/>
  <c r="R260" i="10"/>
  <c r="R261" i="10"/>
  <c r="R262" i="10"/>
  <c r="R263" i="10"/>
  <c r="R264" i="10"/>
  <c r="R265" i="10"/>
  <c r="R257" i="10"/>
  <c r="R248" i="10"/>
  <c r="R249" i="10"/>
  <c r="R250" i="10"/>
  <c r="R251" i="10"/>
  <c r="R252" i="10"/>
  <c r="R253" i="10"/>
  <c r="R254" i="10"/>
  <c r="R255" i="10"/>
  <c r="R247" i="10"/>
  <c r="R238" i="10"/>
  <c r="R239" i="10"/>
  <c r="R240" i="10"/>
  <c r="R241" i="10"/>
  <c r="R242" i="10"/>
  <c r="R243" i="10"/>
  <c r="R244" i="10"/>
  <c r="R245" i="10"/>
  <c r="R237" i="10"/>
  <c r="R228" i="10"/>
  <c r="R229" i="10"/>
  <c r="R230" i="10"/>
  <c r="R231" i="10"/>
  <c r="R232" i="10"/>
  <c r="R233" i="10"/>
  <c r="R234" i="10"/>
  <c r="R235" i="10"/>
  <c r="R227" i="10"/>
  <c r="R218" i="10"/>
  <c r="R219" i="10"/>
  <c r="R220" i="10"/>
  <c r="R221" i="10"/>
  <c r="R222" i="10"/>
  <c r="R223" i="10"/>
  <c r="R224" i="10"/>
  <c r="R225" i="10"/>
  <c r="R217" i="10"/>
  <c r="R208" i="10"/>
  <c r="R209" i="10"/>
  <c r="R210" i="10"/>
  <c r="R211" i="10"/>
  <c r="R212" i="10"/>
  <c r="R213" i="10"/>
  <c r="R214" i="10"/>
  <c r="R215" i="10"/>
  <c r="R207" i="10"/>
  <c r="R198" i="10"/>
  <c r="R199" i="10"/>
  <c r="R200" i="10"/>
  <c r="R201" i="10"/>
  <c r="R202" i="10"/>
  <c r="R203" i="10"/>
  <c r="R204" i="10"/>
  <c r="R205" i="10"/>
  <c r="R197" i="10"/>
  <c r="R187" i="10"/>
  <c r="R188" i="10"/>
  <c r="R189" i="10"/>
  <c r="R190" i="10"/>
  <c r="R191" i="10"/>
  <c r="R192" i="10"/>
  <c r="R193" i="10"/>
  <c r="R194" i="10"/>
  <c r="R195" i="10"/>
  <c r="R178" i="10"/>
  <c r="R179" i="10"/>
  <c r="R180" i="10"/>
  <c r="R181" i="10"/>
  <c r="R182" i="10"/>
  <c r="R183" i="10"/>
  <c r="R184" i="10"/>
  <c r="R185" i="10"/>
  <c r="R177" i="10"/>
  <c r="R168" i="10"/>
  <c r="R169" i="10"/>
  <c r="R170" i="10"/>
  <c r="R171" i="10"/>
  <c r="R172" i="10"/>
  <c r="R173" i="10"/>
  <c r="R174" i="10"/>
  <c r="R175" i="10"/>
  <c r="R167" i="10"/>
  <c r="R158" i="10"/>
  <c r="R159" i="10"/>
  <c r="R160" i="10"/>
  <c r="R161" i="10"/>
  <c r="R162" i="10"/>
  <c r="R163" i="10"/>
  <c r="R164" i="10"/>
  <c r="R165" i="10"/>
  <c r="R157" i="10"/>
  <c r="R148" i="10"/>
  <c r="R149" i="10"/>
  <c r="R150" i="10"/>
  <c r="R151" i="10"/>
  <c r="R152" i="10"/>
  <c r="R153" i="10"/>
  <c r="R154" i="10"/>
  <c r="R155" i="10"/>
  <c r="R147" i="10"/>
  <c r="R138" i="10"/>
  <c r="R139" i="10"/>
  <c r="R140" i="10"/>
  <c r="R141" i="10"/>
  <c r="R142" i="10"/>
  <c r="R143" i="10"/>
  <c r="R144" i="10"/>
  <c r="R145" i="10"/>
  <c r="R137" i="10"/>
  <c r="R128" i="10"/>
  <c r="R129" i="10"/>
  <c r="R130" i="10"/>
  <c r="R131" i="10"/>
  <c r="R132" i="10"/>
  <c r="R133" i="10"/>
  <c r="R134" i="10"/>
  <c r="R135" i="10"/>
  <c r="R127" i="10"/>
  <c r="R118" i="10"/>
  <c r="R119" i="10"/>
  <c r="R120" i="10"/>
  <c r="R121" i="10"/>
  <c r="R122" i="10"/>
  <c r="R123" i="10"/>
  <c r="R124" i="10"/>
  <c r="R125" i="10"/>
  <c r="R117" i="10"/>
  <c r="R108" i="10"/>
  <c r="R109" i="10"/>
  <c r="R110" i="10"/>
  <c r="R111" i="10"/>
  <c r="R112" i="10"/>
  <c r="R113" i="10"/>
  <c r="R114" i="10"/>
  <c r="R115" i="10"/>
  <c r="R107" i="10"/>
  <c r="R98" i="10"/>
  <c r="R99" i="10"/>
  <c r="R100" i="10"/>
  <c r="R101" i="10"/>
  <c r="R102" i="10"/>
  <c r="R103" i="10"/>
  <c r="R104" i="10"/>
  <c r="R105" i="10"/>
  <c r="R97" i="10"/>
  <c r="R88" i="10"/>
  <c r="R89" i="10"/>
  <c r="R90" i="10"/>
  <c r="R91" i="10"/>
  <c r="R92" i="10"/>
  <c r="R93" i="10"/>
  <c r="R94" i="10"/>
  <c r="R95" i="10"/>
  <c r="R87" i="10"/>
  <c r="R78" i="10"/>
  <c r="R79" i="10"/>
  <c r="R80" i="10"/>
  <c r="R81" i="10"/>
  <c r="R82" i="10"/>
  <c r="R83" i="10"/>
  <c r="R84" i="10"/>
  <c r="R85" i="10"/>
  <c r="R77" i="10"/>
  <c r="R68" i="10"/>
  <c r="R69" i="10"/>
  <c r="R70" i="10"/>
  <c r="R71" i="10"/>
  <c r="R72" i="10"/>
  <c r="R73" i="10"/>
  <c r="R74" i="10"/>
  <c r="R75" i="10"/>
  <c r="R67" i="10"/>
  <c r="R58" i="10"/>
  <c r="R59" i="10"/>
  <c r="R60" i="10"/>
  <c r="R61" i="10"/>
  <c r="R62" i="10"/>
  <c r="R63" i="10"/>
  <c r="R64" i="10"/>
  <c r="R65" i="10"/>
  <c r="R57" i="10"/>
  <c r="R48" i="10"/>
  <c r="R49" i="10"/>
  <c r="R50" i="10"/>
  <c r="R51" i="10"/>
  <c r="R52" i="10"/>
  <c r="R53" i="10"/>
  <c r="R54" i="10"/>
  <c r="R55" i="10"/>
  <c r="R47" i="10"/>
  <c r="R38" i="10"/>
  <c r="R39" i="10"/>
  <c r="R40" i="10"/>
  <c r="R41" i="10"/>
  <c r="R42" i="10"/>
  <c r="R43" i="10"/>
  <c r="R44" i="10"/>
  <c r="R45" i="10"/>
  <c r="R37" i="10"/>
  <c r="R28" i="10"/>
  <c r="R29" i="10"/>
  <c r="R30" i="10"/>
  <c r="R31" i="10"/>
  <c r="R32" i="10"/>
  <c r="R33" i="10"/>
  <c r="R34" i="10"/>
  <c r="R35" i="10"/>
  <c r="R27" i="10"/>
  <c r="R18" i="10"/>
  <c r="R19" i="10"/>
  <c r="R20" i="10"/>
  <c r="R21" i="10"/>
  <c r="R22" i="10"/>
  <c r="R23" i="10"/>
  <c r="R24" i="10"/>
  <c r="R25" i="10"/>
  <c r="R17" i="10"/>
  <c r="R8" i="10"/>
  <c r="R9" i="10"/>
  <c r="R10" i="10"/>
  <c r="R11" i="10"/>
  <c r="R12" i="10"/>
  <c r="R13" i="10"/>
  <c r="R14" i="10"/>
  <c r="R15" i="10"/>
  <c r="R7" i="10"/>
  <c r="R646" i="3"/>
  <c r="S568" i="3"/>
  <c r="S569" i="3"/>
  <c r="S570" i="3"/>
  <c r="S571" i="3"/>
  <c r="S572" i="3"/>
  <c r="S573" i="3"/>
  <c r="S574" i="3"/>
  <c r="S575" i="3"/>
  <c r="S578" i="3"/>
  <c r="S579" i="3"/>
  <c r="S580" i="3"/>
  <c r="S581" i="3"/>
  <c r="S582" i="3"/>
  <c r="S583" i="3"/>
  <c r="S584" i="3"/>
  <c r="S585" i="3"/>
  <c r="S588" i="3"/>
  <c r="S589" i="3"/>
  <c r="S590" i="3"/>
  <c r="S591" i="3"/>
  <c r="S592" i="3"/>
  <c r="S593" i="3"/>
  <c r="S594" i="3"/>
  <c r="S595" i="3"/>
  <c r="S598" i="3"/>
  <c r="S599" i="3"/>
  <c r="S600" i="3"/>
  <c r="S601" i="3"/>
  <c r="S602" i="3"/>
  <c r="S603" i="3"/>
  <c r="S604" i="3"/>
  <c r="S605" i="3"/>
  <c r="S638" i="3"/>
  <c r="S639" i="3"/>
  <c r="S640" i="3"/>
  <c r="S641" i="3"/>
  <c r="S642" i="3"/>
  <c r="S643" i="3"/>
  <c r="S644" i="3"/>
  <c r="S645" i="3"/>
  <c r="S637" i="3"/>
  <c r="S628" i="3"/>
  <c r="S629" i="3"/>
  <c r="S630" i="3"/>
  <c r="S631" i="3"/>
  <c r="S632" i="3"/>
  <c r="S633" i="3"/>
  <c r="S634" i="3"/>
  <c r="S635" i="3"/>
  <c r="S627" i="3"/>
  <c r="S618" i="3"/>
  <c r="S619" i="3"/>
  <c r="S620" i="3"/>
  <c r="S621" i="3"/>
  <c r="S622" i="3"/>
  <c r="S623" i="3"/>
  <c r="S624" i="3"/>
  <c r="S625" i="3"/>
  <c r="S617" i="3"/>
  <c r="S608" i="3"/>
  <c r="S609" i="3"/>
  <c r="S610" i="3"/>
  <c r="S611" i="3"/>
  <c r="S612" i="3"/>
  <c r="S613" i="3"/>
  <c r="S614" i="3"/>
  <c r="S615" i="3"/>
  <c r="S607" i="3"/>
  <c r="S597" i="3"/>
  <c r="S587" i="3"/>
  <c r="S577" i="3"/>
  <c r="S567" i="3"/>
  <c r="S558" i="3"/>
  <c r="S559" i="3"/>
  <c r="S560" i="3"/>
  <c r="S561" i="3"/>
  <c r="S562" i="3"/>
  <c r="S563" i="3"/>
  <c r="S564" i="3"/>
  <c r="S565" i="3"/>
  <c r="S557" i="3"/>
  <c r="S548" i="3"/>
  <c r="S549" i="3"/>
  <c r="S550" i="3"/>
  <c r="S551" i="3"/>
  <c r="S552" i="3"/>
  <c r="S553" i="3"/>
  <c r="S554" i="3"/>
  <c r="S555" i="3"/>
  <c r="S547" i="3"/>
  <c r="S538" i="3"/>
  <c r="S539" i="3"/>
  <c r="S540" i="3"/>
  <c r="S541" i="3"/>
  <c r="S542" i="3"/>
  <c r="S543" i="3"/>
  <c r="S544" i="3"/>
  <c r="S545" i="3"/>
  <c r="S537" i="3"/>
  <c r="S535" i="3"/>
  <c r="S528" i="3"/>
  <c r="S529" i="3"/>
  <c r="S530" i="3"/>
  <c r="S531" i="3"/>
  <c r="S532" i="3"/>
  <c r="S533" i="3"/>
  <c r="S534" i="3"/>
  <c r="S527" i="3"/>
  <c r="S518" i="3"/>
  <c r="S519" i="3"/>
  <c r="S520" i="3"/>
  <c r="S521" i="3"/>
  <c r="S522" i="3"/>
  <c r="S523" i="3"/>
  <c r="S524" i="3"/>
  <c r="S525" i="3"/>
  <c r="S517" i="3"/>
  <c r="S508" i="3"/>
  <c r="S509" i="3"/>
  <c r="S510" i="3"/>
  <c r="S511" i="3"/>
  <c r="S512" i="3"/>
  <c r="S513" i="3"/>
  <c r="S514" i="3"/>
  <c r="S515" i="3"/>
  <c r="S507" i="3"/>
  <c r="S498" i="3"/>
  <c r="S499" i="3"/>
  <c r="S500" i="3"/>
  <c r="S501" i="3"/>
  <c r="S502" i="3"/>
  <c r="S503" i="3"/>
  <c r="S504" i="3"/>
  <c r="S505" i="3"/>
  <c r="S497" i="3"/>
  <c r="S488" i="3"/>
  <c r="S489" i="3"/>
  <c r="S490" i="3"/>
  <c r="S491" i="3"/>
  <c r="S492" i="3"/>
  <c r="S493" i="3"/>
  <c r="S494" i="3"/>
  <c r="S495" i="3"/>
  <c r="S487" i="3"/>
  <c r="S478" i="3"/>
  <c r="S479" i="3"/>
  <c r="S480" i="3"/>
  <c r="S481" i="3"/>
  <c r="S482" i="3"/>
  <c r="S483" i="3"/>
  <c r="S484" i="3"/>
  <c r="S485" i="3"/>
  <c r="S477" i="3"/>
  <c r="S468" i="3"/>
  <c r="S469" i="3"/>
  <c r="S470" i="3"/>
  <c r="S471" i="3"/>
  <c r="S472" i="3"/>
  <c r="S473" i="3"/>
  <c r="S474" i="3"/>
  <c r="S475" i="3"/>
  <c r="S458" i="3"/>
  <c r="S459" i="3"/>
  <c r="S460" i="3"/>
  <c r="S461" i="3"/>
  <c r="S462" i="3"/>
  <c r="S463" i="3"/>
  <c r="S464" i="3"/>
  <c r="S465" i="3"/>
  <c r="S467" i="3"/>
  <c r="S457" i="3"/>
  <c r="S448" i="3"/>
  <c r="S449" i="3"/>
  <c r="S450" i="3"/>
  <c r="S451" i="3"/>
  <c r="S452" i="3"/>
  <c r="S453" i="3"/>
  <c r="S454" i="3"/>
  <c r="S455" i="3"/>
  <c r="S447" i="3"/>
  <c r="S438" i="3"/>
  <c r="S439" i="3"/>
  <c r="S440" i="3"/>
  <c r="S441" i="3"/>
  <c r="S442" i="3"/>
  <c r="S443" i="3"/>
  <c r="S444" i="3"/>
  <c r="S445" i="3"/>
  <c r="S437" i="3"/>
  <c r="S428" i="3"/>
  <c r="S429" i="3"/>
  <c r="S430" i="3"/>
  <c r="S431" i="3"/>
  <c r="S432" i="3"/>
  <c r="S433" i="3"/>
  <c r="S434" i="3"/>
  <c r="S435" i="3"/>
  <c r="S427" i="3"/>
  <c r="S418" i="3"/>
  <c r="S419" i="3"/>
  <c r="S420" i="3"/>
  <c r="S421" i="3"/>
  <c r="S422" i="3"/>
  <c r="S423" i="3"/>
  <c r="S424" i="3"/>
  <c r="S425" i="3"/>
  <c r="S417" i="3"/>
  <c r="S408" i="3"/>
  <c r="S409" i="3"/>
  <c r="S410" i="3"/>
  <c r="S411" i="3"/>
  <c r="S412" i="3"/>
  <c r="S413" i="3"/>
  <c r="S414" i="3"/>
  <c r="S415" i="3"/>
  <c r="S407" i="3"/>
  <c r="S398" i="3"/>
  <c r="S399" i="3"/>
  <c r="S400" i="3"/>
  <c r="S401" i="3"/>
  <c r="S402" i="3"/>
  <c r="S403" i="3"/>
  <c r="S404" i="3"/>
  <c r="S405" i="3"/>
  <c r="S397" i="3"/>
  <c r="S388" i="3"/>
  <c r="S389" i="3"/>
  <c r="S390" i="3"/>
  <c r="S391" i="3"/>
  <c r="S392" i="3"/>
  <c r="S393" i="3"/>
  <c r="S394" i="3"/>
  <c r="S395" i="3"/>
  <c r="S387" i="3"/>
  <c r="S378" i="3"/>
  <c r="S379" i="3"/>
  <c r="S380" i="3"/>
  <c r="S381" i="3"/>
  <c r="S382" i="3"/>
  <c r="S383" i="3"/>
  <c r="S384" i="3"/>
  <c r="S385" i="3"/>
  <c r="S377" i="3"/>
  <c r="S368" i="3"/>
  <c r="S369" i="3"/>
  <c r="S370" i="3"/>
  <c r="S371" i="3"/>
  <c r="S372" i="3"/>
  <c r="S373" i="3"/>
  <c r="S374" i="3"/>
  <c r="S375" i="3"/>
  <c r="S367" i="3"/>
  <c r="S358" i="3"/>
  <c r="S359" i="3"/>
  <c r="S360" i="3"/>
  <c r="S361" i="3"/>
  <c r="S362" i="3"/>
  <c r="S363" i="3"/>
  <c r="S364" i="3"/>
  <c r="S365" i="3"/>
  <c r="S357" i="3"/>
  <c r="S348" i="3"/>
  <c r="S349" i="3"/>
  <c r="S350" i="3"/>
  <c r="S351" i="3"/>
  <c r="S352" i="3"/>
  <c r="S353" i="3"/>
  <c r="S354" i="3"/>
  <c r="S355" i="3"/>
  <c r="S347" i="3"/>
  <c r="S338" i="3"/>
  <c r="S339" i="3"/>
  <c r="S340" i="3"/>
  <c r="S341" i="3"/>
  <c r="S342" i="3"/>
  <c r="S343" i="3"/>
  <c r="S344" i="3"/>
  <c r="S345" i="3"/>
  <c r="S337" i="3"/>
  <c r="S328" i="3"/>
  <c r="S329" i="3"/>
  <c r="S330" i="3"/>
  <c r="S331" i="3"/>
  <c r="S332" i="3"/>
  <c r="S333" i="3"/>
  <c r="S334" i="3"/>
  <c r="S335" i="3"/>
  <c r="S327" i="3"/>
  <c r="S318" i="3"/>
  <c r="S319" i="3"/>
  <c r="S320" i="3"/>
  <c r="S321" i="3"/>
  <c r="S322" i="3"/>
  <c r="S323" i="3"/>
  <c r="S324" i="3"/>
  <c r="S325" i="3"/>
  <c r="S317" i="3"/>
  <c r="S308" i="3"/>
  <c r="S309" i="3"/>
  <c r="S310" i="3"/>
  <c r="S311" i="3"/>
  <c r="S312" i="3"/>
  <c r="S313" i="3"/>
  <c r="S314" i="3"/>
  <c r="S315" i="3"/>
  <c r="S307" i="3"/>
  <c r="S298" i="3"/>
  <c r="S299" i="3"/>
  <c r="S300" i="3"/>
  <c r="S301" i="3"/>
  <c r="S302" i="3"/>
  <c r="S303" i="3"/>
  <c r="S304" i="3"/>
  <c r="S305" i="3"/>
  <c r="S297" i="3"/>
  <c r="S288" i="3"/>
  <c r="S289" i="3"/>
  <c r="S290" i="3"/>
  <c r="S291" i="3"/>
  <c r="S292" i="3"/>
  <c r="S293" i="3"/>
  <c r="S294" i="3"/>
  <c r="S295" i="3"/>
  <c r="S287" i="3"/>
  <c r="S278" i="3"/>
  <c r="S279" i="3"/>
  <c r="S280" i="3"/>
  <c r="S281" i="3"/>
  <c r="S282" i="3"/>
  <c r="S283" i="3"/>
  <c r="S284" i="3"/>
  <c r="S285" i="3"/>
  <c r="S277" i="3"/>
  <c r="S268" i="3"/>
  <c r="S269" i="3"/>
  <c r="S270" i="3"/>
  <c r="S271" i="3"/>
  <c r="S272" i="3"/>
  <c r="S273" i="3"/>
  <c r="S274" i="3"/>
  <c r="S275" i="3"/>
  <c r="S267" i="3"/>
  <c r="S258" i="3"/>
  <c r="S259" i="3"/>
  <c r="S260" i="3"/>
  <c r="S261" i="3"/>
  <c r="S262" i="3"/>
  <c r="S263" i="3"/>
  <c r="S264" i="3"/>
  <c r="S265" i="3"/>
  <c r="S257" i="3"/>
  <c r="S248" i="3"/>
  <c r="S249" i="3"/>
  <c r="S250" i="3"/>
  <c r="S251" i="3"/>
  <c r="S252" i="3"/>
  <c r="S253" i="3"/>
  <c r="S254" i="3"/>
  <c r="S255" i="3"/>
  <c r="S247" i="3"/>
  <c r="S238" i="3"/>
  <c r="S239" i="3"/>
  <c r="S240" i="3"/>
  <c r="S241" i="3"/>
  <c r="S242" i="3"/>
  <c r="S243" i="3"/>
  <c r="S244" i="3"/>
  <c r="S245" i="3"/>
  <c r="S237" i="3"/>
  <c r="S228" i="3"/>
  <c r="S229" i="3"/>
  <c r="S230" i="3"/>
  <c r="S231" i="3"/>
  <c r="S232" i="3"/>
  <c r="S233" i="3"/>
  <c r="S234" i="3"/>
  <c r="S235" i="3"/>
  <c r="S227" i="3"/>
  <c r="S218" i="3"/>
  <c r="S219" i="3"/>
  <c r="S220" i="3"/>
  <c r="S221" i="3"/>
  <c r="S222" i="3"/>
  <c r="S223" i="3"/>
  <c r="S224" i="3"/>
  <c r="S225" i="3"/>
  <c r="S217" i="3"/>
  <c r="S208" i="3"/>
  <c r="S209" i="3"/>
  <c r="S210" i="3"/>
  <c r="S211" i="3"/>
  <c r="S212" i="3"/>
  <c r="S213" i="3"/>
  <c r="S214" i="3"/>
  <c r="S215" i="3"/>
  <c r="S207" i="3"/>
  <c r="S198" i="3"/>
  <c r="S199" i="3"/>
  <c r="S200" i="3"/>
  <c r="S201" i="3"/>
  <c r="S202" i="3"/>
  <c r="S203" i="3"/>
  <c r="S204" i="3"/>
  <c r="S205" i="3"/>
  <c r="S197" i="3"/>
  <c r="S188" i="3"/>
  <c r="S189" i="3"/>
  <c r="S190" i="3"/>
  <c r="S191" i="3"/>
  <c r="S192" i="3"/>
  <c r="S193" i="3"/>
  <c r="S194" i="3"/>
  <c r="S195" i="3"/>
  <c r="S187" i="3"/>
  <c r="S178" i="3"/>
  <c r="S179" i="3"/>
  <c r="S180" i="3"/>
  <c r="S181" i="3"/>
  <c r="S182" i="3"/>
  <c r="S183" i="3"/>
  <c r="S184" i="3"/>
  <c r="S185" i="3"/>
  <c r="S177" i="3"/>
  <c r="S168" i="3"/>
  <c r="S169" i="3"/>
  <c r="S170" i="3"/>
  <c r="S171" i="3"/>
  <c r="S172" i="3"/>
  <c r="S173" i="3"/>
  <c r="S174" i="3"/>
  <c r="S175" i="3"/>
  <c r="S167" i="3"/>
  <c r="S158" i="3"/>
  <c r="S159" i="3"/>
  <c r="S160" i="3"/>
  <c r="S161" i="3"/>
  <c r="S162" i="3"/>
  <c r="S163" i="3"/>
  <c r="S164" i="3"/>
  <c r="S165" i="3"/>
  <c r="S157" i="3"/>
  <c r="S148" i="3"/>
  <c r="S149" i="3"/>
  <c r="S150" i="3"/>
  <c r="S151" i="3"/>
  <c r="S152" i="3"/>
  <c r="S153" i="3"/>
  <c r="S154" i="3"/>
  <c r="S155" i="3"/>
  <c r="S147" i="3"/>
  <c r="S138" i="3"/>
  <c r="S139" i="3"/>
  <c r="S140" i="3"/>
  <c r="S141" i="3"/>
  <c r="S142" i="3"/>
  <c r="S143" i="3"/>
  <c r="S144" i="3"/>
  <c r="S145" i="3"/>
  <c r="S137" i="3"/>
  <c r="S118" i="3"/>
  <c r="S119" i="3"/>
  <c r="S120" i="3"/>
  <c r="S121" i="3"/>
  <c r="S122" i="3"/>
  <c r="S123" i="3"/>
  <c r="S124" i="3"/>
  <c r="S125" i="3"/>
  <c r="S117" i="3"/>
  <c r="S108" i="3"/>
  <c r="S109" i="3"/>
  <c r="S110" i="3"/>
  <c r="S111" i="3"/>
  <c r="S112" i="3"/>
  <c r="S113" i="3"/>
  <c r="S114" i="3"/>
  <c r="S115" i="3"/>
  <c r="S107" i="3"/>
  <c r="S98" i="3"/>
  <c r="S99" i="3"/>
  <c r="S100" i="3"/>
  <c r="S101" i="3"/>
  <c r="S102" i="3"/>
  <c r="S103" i="3"/>
  <c r="S104" i="3"/>
  <c r="S105" i="3"/>
  <c r="S97" i="3"/>
  <c r="S88" i="3"/>
  <c r="S89" i="3"/>
  <c r="S90" i="3"/>
  <c r="S91" i="3"/>
  <c r="S92" i="3"/>
  <c r="S93" i="3"/>
  <c r="S94" i="3"/>
  <c r="S95" i="3"/>
  <c r="S87" i="3"/>
  <c r="S78" i="3"/>
  <c r="S79" i="3"/>
  <c r="S80" i="3"/>
  <c r="S81" i="3"/>
  <c r="S82" i="3"/>
  <c r="S83" i="3"/>
  <c r="S84" i="3"/>
  <c r="S85" i="3"/>
  <c r="S77" i="3"/>
  <c r="S68" i="3"/>
  <c r="S69" i="3"/>
  <c r="S70" i="3"/>
  <c r="S71" i="3"/>
  <c r="S72" i="3"/>
  <c r="S73" i="3"/>
  <c r="S74" i="3"/>
  <c r="S75" i="3"/>
  <c r="S67" i="3"/>
  <c r="S58" i="3"/>
  <c r="S59" i="3"/>
  <c r="S60" i="3"/>
  <c r="S61" i="3"/>
  <c r="S62" i="3"/>
  <c r="S63" i="3"/>
  <c r="S64" i="3"/>
  <c r="S65" i="3"/>
  <c r="S57" i="3"/>
  <c r="S48" i="3"/>
  <c r="S49" i="3"/>
  <c r="S50" i="3"/>
  <c r="S51" i="3"/>
  <c r="S52" i="3"/>
  <c r="S53" i="3"/>
  <c r="S54" i="3"/>
  <c r="S55" i="3"/>
  <c r="S47" i="3"/>
  <c r="S38" i="3"/>
  <c r="S39" i="3"/>
  <c r="S40" i="3"/>
  <c r="S41" i="3"/>
  <c r="S42" i="3"/>
  <c r="S43" i="3"/>
  <c r="S44" i="3"/>
  <c r="S45" i="3"/>
  <c r="S37" i="3"/>
  <c r="S28" i="3"/>
  <c r="S29" i="3"/>
  <c r="S30" i="3"/>
  <c r="S31" i="3"/>
  <c r="S32" i="3"/>
  <c r="S33" i="3"/>
  <c r="S34" i="3"/>
  <c r="S35" i="3"/>
  <c r="S27" i="3"/>
  <c r="S18" i="3"/>
  <c r="S19" i="3"/>
  <c r="S20" i="3"/>
  <c r="S21" i="3"/>
  <c r="S22" i="3"/>
  <c r="S23" i="3"/>
  <c r="S24" i="3"/>
  <c r="S25" i="3"/>
  <c r="S17" i="3"/>
  <c r="S8" i="3"/>
  <c r="S9" i="3"/>
  <c r="S10" i="3"/>
  <c r="S11" i="3"/>
  <c r="S12" i="3"/>
  <c r="S13" i="3"/>
  <c r="S14" i="3"/>
  <c r="S15" i="3"/>
  <c r="S7" i="3"/>
  <c r="S646" i="3" l="1"/>
  <c r="C71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" i="10"/>
  <c r="B71" i="10"/>
  <c r="C8" i="3"/>
  <c r="C9" i="3"/>
  <c r="C10" i="3"/>
  <c r="C11" i="3"/>
  <c r="C12" i="3"/>
  <c r="C13" i="3"/>
  <c r="C14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" i="3"/>
  <c r="B71" i="3"/>
  <c r="C71" i="3" s="1"/>
  <c r="F162" i="18"/>
  <c r="E162" i="18"/>
  <c r="F161" i="18"/>
  <c r="E161" i="18"/>
  <c r="F160" i="18"/>
  <c r="E160" i="18"/>
  <c r="F159" i="18"/>
  <c r="E159" i="18"/>
  <c r="F158" i="18"/>
  <c r="E158" i="18"/>
  <c r="F157" i="18"/>
  <c r="E157" i="18"/>
  <c r="F156" i="18"/>
  <c r="E156" i="18"/>
  <c r="F155" i="18"/>
  <c r="E155" i="18"/>
  <c r="F154" i="18"/>
  <c r="E154" i="18"/>
  <c r="F152" i="18"/>
  <c r="E152" i="18"/>
  <c r="F151" i="18"/>
  <c r="E151" i="18"/>
  <c r="F150" i="18"/>
  <c r="E150" i="18"/>
  <c r="F149" i="18"/>
  <c r="E149" i="18"/>
  <c r="F148" i="18"/>
  <c r="E148" i="18"/>
  <c r="F147" i="18"/>
  <c r="E147" i="18"/>
  <c r="F146" i="18"/>
  <c r="E146" i="18"/>
  <c r="F145" i="18"/>
  <c r="E145" i="18"/>
  <c r="F144" i="18"/>
  <c r="E144" i="18"/>
  <c r="F142" i="18"/>
  <c r="E142" i="18"/>
  <c r="F141" i="18"/>
  <c r="E141" i="18"/>
  <c r="F140" i="18"/>
  <c r="E140" i="18"/>
  <c r="F139" i="18"/>
  <c r="E139" i="18"/>
  <c r="F138" i="18"/>
  <c r="E138" i="18"/>
  <c r="F137" i="18"/>
  <c r="E137" i="18"/>
  <c r="F136" i="18"/>
  <c r="E136" i="18"/>
  <c r="F135" i="18"/>
  <c r="E135" i="18"/>
  <c r="F134" i="18"/>
  <c r="E134" i="18"/>
  <c r="F132" i="18"/>
  <c r="E132" i="18"/>
  <c r="F131" i="18"/>
  <c r="E131" i="18"/>
  <c r="F130" i="18"/>
  <c r="E130" i="18"/>
  <c r="F129" i="18"/>
  <c r="E129" i="18"/>
  <c r="F128" i="18"/>
  <c r="E128" i="18"/>
  <c r="F127" i="18"/>
  <c r="E127" i="18"/>
  <c r="F126" i="18"/>
  <c r="E126" i="18"/>
  <c r="F125" i="18"/>
  <c r="E125" i="18"/>
  <c r="F124" i="18"/>
  <c r="E124" i="18"/>
  <c r="F122" i="18"/>
  <c r="E122" i="18"/>
  <c r="F121" i="18"/>
  <c r="E121" i="18"/>
  <c r="F120" i="18"/>
  <c r="E120" i="18"/>
  <c r="F119" i="18"/>
  <c r="E119" i="18"/>
  <c r="F118" i="18"/>
  <c r="E118" i="18"/>
  <c r="F117" i="18"/>
  <c r="E117" i="18"/>
  <c r="F116" i="18"/>
  <c r="E116" i="18"/>
  <c r="F115" i="18"/>
  <c r="E115" i="18"/>
  <c r="F114" i="18"/>
  <c r="E114" i="18"/>
  <c r="F112" i="18"/>
  <c r="E112" i="18"/>
  <c r="F111" i="18"/>
  <c r="E111" i="18"/>
  <c r="F110" i="18"/>
  <c r="E110" i="18"/>
  <c r="F109" i="18"/>
  <c r="E109" i="18"/>
  <c r="F108" i="18"/>
  <c r="E108" i="18"/>
  <c r="F107" i="18"/>
  <c r="E107" i="18"/>
  <c r="F106" i="18"/>
  <c r="E106" i="18"/>
  <c r="F105" i="18"/>
  <c r="E105" i="18"/>
  <c r="F104" i="18"/>
  <c r="E104" i="18"/>
  <c r="F102" i="18"/>
  <c r="E102" i="18"/>
  <c r="F101" i="18"/>
  <c r="E101" i="18"/>
  <c r="F100" i="18"/>
  <c r="E100" i="18"/>
  <c r="F99" i="18"/>
  <c r="E99" i="18"/>
  <c r="F98" i="18"/>
  <c r="E98" i="18"/>
  <c r="F97" i="18"/>
  <c r="E97" i="18"/>
  <c r="F96" i="18"/>
  <c r="E96" i="18"/>
  <c r="F95" i="18"/>
  <c r="E95" i="18"/>
  <c r="F94" i="18"/>
  <c r="E94" i="18"/>
  <c r="F92" i="18"/>
  <c r="E92" i="18"/>
  <c r="F91" i="18"/>
  <c r="E91" i="18"/>
  <c r="F90" i="18"/>
  <c r="E90" i="18"/>
  <c r="F89" i="18"/>
  <c r="E89" i="18"/>
  <c r="F88" i="18"/>
  <c r="E88" i="18"/>
  <c r="F87" i="18"/>
  <c r="E87" i="18"/>
  <c r="F86" i="18"/>
  <c r="E86" i="18"/>
  <c r="F85" i="18"/>
  <c r="E85" i="18"/>
  <c r="F84" i="18"/>
  <c r="E84" i="18"/>
  <c r="F82" i="18"/>
  <c r="E82" i="18"/>
  <c r="F81" i="18"/>
  <c r="E81" i="18"/>
  <c r="F80" i="18"/>
  <c r="E80" i="18"/>
  <c r="F79" i="18"/>
  <c r="E79" i="18"/>
  <c r="F78" i="18"/>
  <c r="E78" i="18"/>
  <c r="F77" i="18"/>
  <c r="E77" i="18"/>
  <c r="F76" i="18"/>
  <c r="E76" i="18"/>
  <c r="F75" i="18"/>
  <c r="E75" i="18"/>
  <c r="F74" i="18"/>
  <c r="E74" i="18"/>
  <c r="F72" i="18"/>
  <c r="E72" i="18"/>
  <c r="F71" i="18"/>
  <c r="E71" i="18"/>
  <c r="F70" i="18"/>
  <c r="E70" i="18"/>
  <c r="F69" i="18"/>
  <c r="E69" i="18"/>
  <c r="F68" i="18"/>
  <c r="E68" i="18"/>
  <c r="F67" i="18"/>
  <c r="E67" i="18"/>
  <c r="F66" i="18"/>
  <c r="E66" i="18"/>
  <c r="F65" i="18"/>
  <c r="E65" i="18"/>
  <c r="F64" i="18"/>
  <c r="E64" i="18"/>
  <c r="F62" i="18"/>
  <c r="E62" i="18"/>
  <c r="F61" i="18"/>
  <c r="E61" i="18"/>
  <c r="F60" i="18"/>
  <c r="E60" i="18"/>
  <c r="F59" i="18"/>
  <c r="E59" i="18"/>
  <c r="F58" i="18"/>
  <c r="E58" i="18"/>
  <c r="F57" i="18"/>
  <c r="E57" i="18"/>
  <c r="F56" i="18"/>
  <c r="E56" i="18"/>
  <c r="F55" i="18"/>
  <c r="E55" i="18"/>
  <c r="F54" i="18"/>
  <c r="E54" i="18"/>
  <c r="F52" i="18"/>
  <c r="E52" i="18"/>
  <c r="F51" i="18"/>
  <c r="E51" i="18"/>
  <c r="F50" i="18"/>
  <c r="E50" i="18"/>
  <c r="F49" i="18"/>
  <c r="E49" i="18"/>
  <c r="F48" i="18"/>
  <c r="E48" i="18"/>
  <c r="F47" i="18"/>
  <c r="E47" i="18"/>
  <c r="F46" i="18"/>
  <c r="E46" i="18"/>
  <c r="F45" i="18"/>
  <c r="E45" i="18"/>
  <c r="F44" i="18"/>
  <c r="E44" i="18"/>
  <c r="F42" i="18"/>
  <c r="E42" i="18"/>
  <c r="F41" i="18"/>
  <c r="E41" i="18"/>
  <c r="F40" i="18"/>
  <c r="E40" i="18"/>
  <c r="F39" i="18"/>
  <c r="E39" i="18"/>
  <c r="F38" i="18"/>
  <c r="E38" i="18"/>
  <c r="F37" i="18"/>
  <c r="E37" i="18"/>
  <c r="F36" i="18"/>
  <c r="E36" i="18"/>
  <c r="F35" i="18"/>
  <c r="E35" i="18"/>
  <c r="F34" i="18"/>
  <c r="E34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13" i="17"/>
  <c r="F14" i="17"/>
  <c r="F15" i="17"/>
  <c r="F16" i="17"/>
  <c r="F17" i="17"/>
  <c r="F18" i="17"/>
  <c r="F19" i="17"/>
  <c r="F20" i="17"/>
  <c r="F21" i="17"/>
  <c r="F23" i="17"/>
  <c r="F24" i="17"/>
  <c r="F25" i="17"/>
  <c r="F26" i="17"/>
  <c r="F27" i="17"/>
  <c r="F28" i="17"/>
  <c r="F29" i="17"/>
  <c r="F30" i="17"/>
  <c r="F31" i="17"/>
  <c r="F33" i="17"/>
  <c r="F34" i="17"/>
  <c r="F35" i="17"/>
  <c r="F36" i="17"/>
  <c r="F37" i="17"/>
  <c r="F38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3" i="17"/>
  <c r="F64" i="17"/>
  <c r="F65" i="17"/>
  <c r="F66" i="17"/>
  <c r="F67" i="17"/>
  <c r="F68" i="17"/>
  <c r="F69" i="17"/>
  <c r="F70" i="17"/>
  <c r="F71" i="17"/>
  <c r="F73" i="17"/>
  <c r="F74" i="17"/>
  <c r="F75" i="17"/>
  <c r="F76" i="17"/>
  <c r="F77" i="17"/>
  <c r="F78" i="17"/>
  <c r="F79" i="17"/>
  <c r="F80" i="17"/>
  <c r="F81" i="17"/>
  <c r="F83" i="17"/>
  <c r="F84" i="17"/>
  <c r="F85" i="17"/>
  <c r="F86" i="17"/>
  <c r="F87" i="17"/>
  <c r="F88" i="17"/>
  <c r="F89" i="17"/>
  <c r="F90" i="17"/>
  <c r="F91" i="17"/>
  <c r="F93" i="17"/>
  <c r="F94" i="17"/>
  <c r="F95" i="17"/>
  <c r="F96" i="17"/>
  <c r="F97" i="17"/>
  <c r="F98" i="17"/>
  <c r="F99" i="17"/>
  <c r="F100" i="17"/>
  <c r="F101" i="17"/>
  <c r="F103" i="17"/>
  <c r="F104" i="17"/>
  <c r="F105" i="17"/>
  <c r="F106" i="17"/>
  <c r="F107" i="17"/>
  <c r="F108" i="17"/>
  <c r="F109" i="17"/>
  <c r="F110" i="17"/>
  <c r="F111" i="17"/>
  <c r="F113" i="17"/>
  <c r="F114" i="17"/>
  <c r="F115" i="17"/>
  <c r="F116" i="17"/>
  <c r="F117" i="17"/>
  <c r="F118" i="17"/>
  <c r="F119" i="17"/>
  <c r="F120" i="17"/>
  <c r="F121" i="17"/>
  <c r="F123" i="17"/>
  <c r="F124" i="17"/>
  <c r="F125" i="17"/>
  <c r="F126" i="17"/>
  <c r="F127" i="17"/>
  <c r="F128" i="17"/>
  <c r="F129" i="17"/>
  <c r="F130" i="17"/>
  <c r="F131" i="17"/>
  <c r="F133" i="17"/>
  <c r="F134" i="17"/>
  <c r="F135" i="17"/>
  <c r="F136" i="17"/>
  <c r="F137" i="17"/>
  <c r="F138" i="17"/>
  <c r="F139" i="17"/>
  <c r="F140" i="17"/>
  <c r="F141" i="17"/>
  <c r="F143" i="17"/>
  <c r="F144" i="17"/>
  <c r="F145" i="17"/>
  <c r="F146" i="17"/>
  <c r="F147" i="17"/>
  <c r="F148" i="17"/>
  <c r="F149" i="17"/>
  <c r="F150" i="17"/>
  <c r="F151" i="17"/>
  <c r="F153" i="17"/>
  <c r="F154" i="17"/>
  <c r="F155" i="17"/>
  <c r="F156" i="17"/>
  <c r="F157" i="17"/>
  <c r="F158" i="17"/>
  <c r="F159" i="17"/>
  <c r="F160" i="17"/>
  <c r="F161" i="17"/>
  <c r="F4" i="17"/>
  <c r="F5" i="17"/>
  <c r="F6" i="17"/>
  <c r="F7" i="17"/>
  <c r="F8" i="17"/>
  <c r="F9" i="17"/>
  <c r="F10" i="17"/>
  <c r="F11" i="17"/>
  <c r="F3" i="17"/>
  <c r="E4" i="17"/>
  <c r="E5" i="17"/>
  <c r="E6" i="17"/>
  <c r="E7" i="17"/>
  <c r="E8" i="17"/>
  <c r="E9" i="17"/>
  <c r="E10" i="17"/>
  <c r="E11" i="17"/>
  <c r="E13" i="17"/>
  <c r="E14" i="17"/>
  <c r="E15" i="17"/>
  <c r="E16" i="17"/>
  <c r="E17" i="17"/>
  <c r="E18" i="17"/>
  <c r="E19" i="17"/>
  <c r="E20" i="17"/>
  <c r="E21" i="17"/>
  <c r="E23" i="17"/>
  <c r="E24" i="17"/>
  <c r="E25" i="17"/>
  <c r="E26" i="17"/>
  <c r="E27" i="17"/>
  <c r="E28" i="17"/>
  <c r="E29" i="17"/>
  <c r="E30" i="17"/>
  <c r="E31" i="17"/>
  <c r="E33" i="17"/>
  <c r="E34" i="17"/>
  <c r="E35" i="17"/>
  <c r="E36" i="17"/>
  <c r="E37" i="17"/>
  <c r="E38" i="17"/>
  <c r="E39" i="17"/>
  <c r="E40" i="17"/>
  <c r="E41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3" i="17"/>
  <c r="E64" i="17"/>
  <c r="E65" i="17"/>
  <c r="E66" i="17"/>
  <c r="E67" i="17"/>
  <c r="E68" i="17"/>
  <c r="E69" i="17"/>
  <c r="E70" i="17"/>
  <c r="E71" i="17"/>
  <c r="E73" i="17"/>
  <c r="E74" i="17"/>
  <c r="E75" i="17"/>
  <c r="E76" i="17"/>
  <c r="E77" i="17"/>
  <c r="E78" i="17"/>
  <c r="E79" i="17"/>
  <c r="E80" i="17"/>
  <c r="E81" i="17"/>
  <c r="E83" i="17"/>
  <c r="E84" i="17"/>
  <c r="E85" i="17"/>
  <c r="E86" i="17"/>
  <c r="E87" i="17"/>
  <c r="E88" i="17"/>
  <c r="E89" i="17"/>
  <c r="E90" i="17"/>
  <c r="E91" i="17"/>
  <c r="E93" i="17"/>
  <c r="E94" i="17"/>
  <c r="E95" i="17"/>
  <c r="E96" i="17"/>
  <c r="E97" i="17"/>
  <c r="E98" i="17"/>
  <c r="E99" i="17"/>
  <c r="E100" i="17"/>
  <c r="E101" i="17"/>
  <c r="E103" i="17"/>
  <c r="E104" i="17"/>
  <c r="E105" i="17"/>
  <c r="E106" i="17"/>
  <c r="E107" i="17"/>
  <c r="E108" i="17"/>
  <c r="E109" i="17"/>
  <c r="E110" i="17"/>
  <c r="E111" i="17"/>
  <c r="E113" i="17"/>
  <c r="E114" i="17"/>
  <c r="E115" i="17"/>
  <c r="E116" i="17"/>
  <c r="E117" i="17"/>
  <c r="E118" i="17"/>
  <c r="E119" i="17"/>
  <c r="E120" i="17"/>
  <c r="E121" i="17"/>
  <c r="E123" i="17"/>
  <c r="E124" i="17"/>
  <c r="E125" i="17"/>
  <c r="E126" i="17"/>
  <c r="E127" i="17"/>
  <c r="E128" i="17"/>
  <c r="E129" i="17"/>
  <c r="E130" i="17"/>
  <c r="E131" i="17"/>
  <c r="E133" i="17"/>
  <c r="E134" i="17"/>
  <c r="E135" i="17"/>
  <c r="E136" i="17"/>
  <c r="E137" i="17"/>
  <c r="E138" i="17"/>
  <c r="E139" i="17"/>
  <c r="E140" i="17"/>
  <c r="E141" i="17"/>
  <c r="E143" i="17"/>
  <c r="E144" i="17"/>
  <c r="E145" i="17"/>
  <c r="E146" i="17"/>
  <c r="E147" i="17"/>
  <c r="E148" i="17"/>
  <c r="E149" i="17"/>
  <c r="E150" i="17"/>
  <c r="E151" i="17"/>
  <c r="E153" i="17"/>
  <c r="E154" i="17"/>
  <c r="E155" i="17"/>
  <c r="E156" i="17"/>
  <c r="E157" i="17"/>
  <c r="E158" i="17"/>
  <c r="E159" i="17"/>
  <c r="E160" i="17"/>
  <c r="E161" i="17"/>
  <c r="E3" i="17"/>
  <c r="K121" i="16"/>
  <c r="J121" i="16"/>
  <c r="K120" i="16"/>
  <c r="J120" i="16"/>
  <c r="K119" i="16"/>
  <c r="J119" i="16"/>
  <c r="K118" i="16"/>
  <c r="J118" i="16"/>
  <c r="K117" i="16"/>
  <c r="J117" i="16"/>
  <c r="K116" i="16"/>
  <c r="J116" i="16"/>
  <c r="K115" i="16"/>
  <c r="J115" i="16"/>
  <c r="K114" i="16"/>
  <c r="J114" i="16"/>
  <c r="K113" i="16"/>
  <c r="J113" i="16"/>
  <c r="K111" i="16"/>
  <c r="J111" i="16"/>
  <c r="K110" i="16"/>
  <c r="J110" i="16"/>
  <c r="K109" i="16"/>
  <c r="J109" i="16"/>
  <c r="K108" i="16"/>
  <c r="J108" i="16"/>
  <c r="K107" i="16"/>
  <c r="J107" i="16"/>
  <c r="K106" i="16"/>
  <c r="J106" i="16"/>
  <c r="K105" i="16"/>
  <c r="J105" i="16"/>
  <c r="K104" i="16"/>
  <c r="J104" i="16"/>
  <c r="K103" i="16"/>
  <c r="J103" i="16"/>
  <c r="K101" i="16"/>
  <c r="J101" i="16"/>
  <c r="K100" i="16"/>
  <c r="J100" i="16"/>
  <c r="K99" i="16"/>
  <c r="J99" i="16"/>
  <c r="K98" i="16"/>
  <c r="J98" i="16"/>
  <c r="K97" i="16"/>
  <c r="J97" i="16"/>
  <c r="K96" i="16"/>
  <c r="J96" i="16"/>
  <c r="K95" i="16"/>
  <c r="J95" i="16"/>
  <c r="K94" i="16"/>
  <c r="J94" i="16"/>
  <c r="K93" i="16"/>
  <c r="J93" i="16"/>
  <c r="K91" i="16"/>
  <c r="J91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1" i="16"/>
  <c r="J71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3" i="16"/>
  <c r="J63" i="16"/>
  <c r="K61" i="16"/>
  <c r="J61" i="16"/>
  <c r="K60" i="16"/>
  <c r="J60" i="16"/>
  <c r="K59" i="16"/>
  <c r="J59" i="16"/>
  <c r="K58" i="16"/>
  <c r="J58" i="16"/>
  <c r="K57" i="16"/>
  <c r="J57" i="16"/>
  <c r="K56" i="16"/>
  <c r="J56" i="16"/>
  <c r="K55" i="16"/>
  <c r="J55" i="16"/>
  <c r="K54" i="16"/>
  <c r="J54" i="16"/>
  <c r="K53" i="16"/>
  <c r="J53" i="16"/>
  <c r="K51" i="16"/>
  <c r="J51" i="16"/>
  <c r="K50" i="16"/>
  <c r="J50" i="16"/>
  <c r="K49" i="16"/>
  <c r="J49" i="16"/>
  <c r="K48" i="16"/>
  <c r="J48" i="16"/>
  <c r="K47" i="16"/>
  <c r="J47" i="16"/>
  <c r="K46" i="16"/>
  <c r="J46" i="16"/>
  <c r="K45" i="16"/>
  <c r="J45" i="16"/>
  <c r="K44" i="16"/>
  <c r="J44" i="16"/>
  <c r="K43" i="16"/>
  <c r="J43" i="16"/>
  <c r="K41" i="16"/>
  <c r="J41" i="16"/>
  <c r="K40" i="16"/>
  <c r="J40" i="16"/>
  <c r="K39" i="16"/>
  <c r="J39" i="16"/>
  <c r="K38" i="16"/>
  <c r="J38" i="16"/>
  <c r="K37" i="16"/>
  <c r="J37" i="16"/>
  <c r="K36" i="16"/>
  <c r="J36" i="16"/>
  <c r="K35" i="16"/>
  <c r="J35" i="16"/>
  <c r="K34" i="16"/>
  <c r="J34" i="16"/>
  <c r="K33" i="16"/>
  <c r="J33" i="16"/>
  <c r="K31" i="16"/>
  <c r="J31" i="16"/>
  <c r="K30" i="16"/>
  <c r="J30" i="16"/>
  <c r="K29" i="16"/>
  <c r="J29" i="16"/>
  <c r="K28" i="16"/>
  <c r="J28" i="16"/>
  <c r="K27" i="16"/>
  <c r="J27" i="16"/>
  <c r="K26" i="16"/>
  <c r="J26" i="16"/>
  <c r="K25" i="16"/>
  <c r="J25" i="16"/>
  <c r="K24" i="16"/>
  <c r="J24" i="16"/>
  <c r="K23" i="16"/>
  <c r="J23" i="16"/>
  <c r="K21" i="16"/>
  <c r="J21" i="16"/>
  <c r="K20" i="16"/>
  <c r="J20" i="16"/>
  <c r="K19" i="16"/>
  <c r="J19" i="16"/>
  <c r="K18" i="16"/>
  <c r="J18" i="16"/>
  <c r="K17" i="16"/>
  <c r="J17" i="16"/>
  <c r="K16" i="16"/>
  <c r="J16" i="16"/>
  <c r="K15" i="16"/>
  <c r="J15" i="16"/>
  <c r="K14" i="16"/>
  <c r="J14" i="16"/>
  <c r="K13" i="16"/>
  <c r="J13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F106" i="14" l="1"/>
  <c r="F103" i="14"/>
  <c r="F93" i="14"/>
  <c r="D121" i="1" l="1"/>
  <c r="D122" i="1"/>
  <c r="D123" i="1"/>
  <c r="D124" i="1"/>
  <c r="D125" i="1"/>
  <c r="D126" i="1"/>
  <c r="D127" i="1"/>
  <c r="D128" i="1"/>
  <c r="D120" i="1"/>
  <c r="D111" i="1"/>
  <c r="D112" i="1"/>
  <c r="D113" i="1"/>
  <c r="D114" i="1"/>
  <c r="D115" i="1"/>
  <c r="D116" i="1"/>
  <c r="D117" i="1"/>
  <c r="D118" i="1"/>
  <c r="D110" i="1"/>
  <c r="D101" i="1"/>
  <c r="D102" i="1"/>
  <c r="D103" i="1"/>
  <c r="D104" i="1"/>
  <c r="D105" i="1"/>
  <c r="D106" i="1"/>
  <c r="D107" i="1"/>
  <c r="D108" i="1"/>
  <c r="D100" i="1"/>
  <c r="D91" i="1"/>
  <c r="D92" i="1"/>
  <c r="D93" i="1"/>
  <c r="D94" i="1"/>
  <c r="D95" i="1"/>
  <c r="D96" i="1"/>
  <c r="D97" i="1"/>
  <c r="D98" i="1"/>
  <c r="D90" i="1"/>
  <c r="D81" i="1"/>
  <c r="D82" i="1"/>
  <c r="D83" i="1"/>
  <c r="D84" i="1"/>
  <c r="D85" i="1"/>
  <c r="D86" i="1"/>
  <c r="D87" i="1"/>
  <c r="D88" i="1"/>
  <c r="D80" i="1"/>
  <c r="D71" i="1"/>
  <c r="D72" i="1"/>
  <c r="D73" i="1"/>
  <c r="D74" i="1"/>
  <c r="D75" i="1"/>
  <c r="D76" i="1"/>
  <c r="D77" i="1"/>
  <c r="D78" i="1"/>
  <c r="D70" i="1"/>
  <c r="D61" i="1"/>
  <c r="D62" i="1"/>
  <c r="D63" i="1"/>
  <c r="D64" i="1"/>
  <c r="D65" i="1"/>
  <c r="D66" i="1"/>
  <c r="D67" i="1"/>
  <c r="D68" i="1"/>
  <c r="D60" i="1"/>
  <c r="D51" i="1"/>
  <c r="D52" i="1"/>
  <c r="D53" i="1"/>
  <c r="D54" i="1"/>
  <c r="D55" i="1"/>
  <c r="D56" i="1"/>
  <c r="D57" i="1"/>
  <c r="D58" i="1"/>
  <c r="D50" i="1"/>
  <c r="D41" i="1"/>
  <c r="D42" i="1"/>
  <c r="D43" i="1"/>
  <c r="D44" i="1"/>
  <c r="D45" i="1"/>
  <c r="D46" i="1"/>
  <c r="D47" i="1"/>
  <c r="D48" i="1"/>
  <c r="D40" i="1"/>
  <c r="D31" i="1"/>
  <c r="D32" i="1"/>
  <c r="D33" i="1"/>
  <c r="D34" i="1"/>
  <c r="D35" i="1"/>
  <c r="D36" i="1"/>
  <c r="D37" i="1"/>
  <c r="D38" i="1"/>
  <c r="D30" i="1"/>
  <c r="D21" i="1"/>
  <c r="D22" i="1"/>
  <c r="D23" i="1"/>
  <c r="D24" i="1"/>
  <c r="D25" i="1"/>
  <c r="D26" i="1"/>
  <c r="D27" i="1"/>
  <c r="D28" i="1"/>
  <c r="D20" i="1"/>
  <c r="D11" i="1"/>
  <c r="D12" i="1"/>
  <c r="D13" i="1"/>
  <c r="D14" i="1"/>
  <c r="D15" i="1"/>
  <c r="D16" i="1"/>
  <c r="D17" i="1"/>
  <c r="D18" i="1"/>
  <c r="D10" i="1"/>
  <c r="F94" i="14" l="1"/>
  <c r="F95" i="14"/>
  <c r="F96" i="14"/>
  <c r="F97" i="14"/>
  <c r="F98" i="14"/>
  <c r="F99" i="14"/>
  <c r="F100" i="14"/>
  <c r="F101" i="14"/>
  <c r="F44" i="14"/>
  <c r="F45" i="14"/>
  <c r="F46" i="14"/>
  <c r="F47" i="14"/>
  <c r="F48" i="14"/>
  <c r="F49" i="14"/>
  <c r="F50" i="14"/>
  <c r="F51" i="14"/>
  <c r="F34" i="14"/>
  <c r="F35" i="14"/>
  <c r="F36" i="14"/>
  <c r="F37" i="14"/>
  <c r="F38" i="14"/>
  <c r="F39" i="14"/>
  <c r="F40" i="14"/>
  <c r="F41" i="14"/>
  <c r="F3" i="14"/>
  <c r="E3" i="14"/>
  <c r="F4" i="14" l="1"/>
  <c r="F5" i="14"/>
  <c r="F6" i="14"/>
  <c r="F7" i="14"/>
  <c r="F8" i="14"/>
  <c r="F9" i="14"/>
  <c r="F10" i="14"/>
  <c r="F11" i="14"/>
  <c r="F13" i="14"/>
  <c r="F14" i="14"/>
  <c r="F15" i="14"/>
  <c r="F16" i="14"/>
  <c r="F17" i="14"/>
  <c r="F18" i="14"/>
  <c r="F19" i="14"/>
  <c r="F20" i="14"/>
  <c r="F21" i="14"/>
  <c r="F23" i="14"/>
  <c r="F24" i="14"/>
  <c r="F25" i="14"/>
  <c r="F26" i="14"/>
  <c r="F27" i="14"/>
  <c r="F28" i="14"/>
  <c r="F29" i="14"/>
  <c r="F30" i="14"/>
  <c r="F31" i="14"/>
  <c r="F33" i="14"/>
  <c r="F43" i="14"/>
  <c r="F53" i="14"/>
  <c r="F54" i="14"/>
  <c r="F55" i="14"/>
  <c r="F56" i="14"/>
  <c r="F57" i="14"/>
  <c r="F58" i="14"/>
  <c r="F59" i="14"/>
  <c r="F60" i="14"/>
  <c r="F61" i="14"/>
  <c r="F63" i="14"/>
  <c r="F64" i="14"/>
  <c r="F65" i="14"/>
  <c r="F66" i="14"/>
  <c r="F67" i="14"/>
  <c r="F68" i="14"/>
  <c r="F69" i="14"/>
  <c r="F70" i="14"/>
  <c r="F71" i="14"/>
  <c r="F73" i="14"/>
  <c r="F74" i="14"/>
  <c r="F75" i="14"/>
  <c r="F76" i="14"/>
  <c r="F77" i="14"/>
  <c r="F78" i="14"/>
  <c r="F79" i="14"/>
  <c r="F80" i="14"/>
  <c r="F81" i="14"/>
  <c r="F83" i="14"/>
  <c r="F84" i="14"/>
  <c r="F85" i="14"/>
  <c r="F86" i="14"/>
  <c r="F87" i="14"/>
  <c r="F88" i="14"/>
  <c r="F89" i="14"/>
  <c r="F90" i="14"/>
  <c r="F91" i="14"/>
  <c r="F104" i="14"/>
  <c r="F105" i="14"/>
  <c r="F107" i="14"/>
  <c r="F108" i="14"/>
  <c r="F109" i="14"/>
  <c r="F110" i="14"/>
  <c r="F111" i="14"/>
  <c r="F113" i="14"/>
  <c r="F114" i="14"/>
  <c r="F115" i="14"/>
  <c r="F116" i="14"/>
  <c r="F117" i="14"/>
  <c r="F118" i="14"/>
  <c r="F119" i="14"/>
  <c r="F120" i="14"/>
  <c r="F121" i="14"/>
  <c r="E4" i="14"/>
  <c r="E5" i="14"/>
  <c r="E6" i="14"/>
  <c r="E7" i="14"/>
  <c r="E8" i="14"/>
  <c r="E9" i="14"/>
  <c r="E10" i="14"/>
  <c r="E11" i="14"/>
  <c r="E13" i="14"/>
  <c r="E14" i="14"/>
  <c r="E15" i="14"/>
  <c r="E16" i="14"/>
  <c r="E17" i="14"/>
  <c r="E18" i="14"/>
  <c r="E19" i="14"/>
  <c r="E20" i="14"/>
  <c r="E21" i="14"/>
  <c r="E23" i="14"/>
  <c r="E24" i="14"/>
  <c r="E25" i="14"/>
  <c r="E26" i="14"/>
  <c r="E27" i="14"/>
  <c r="E28" i="14"/>
  <c r="E29" i="14"/>
  <c r="E30" i="14"/>
  <c r="E31" i="14"/>
  <c r="E33" i="14"/>
  <c r="E34" i="14"/>
  <c r="E35" i="14"/>
  <c r="E36" i="14"/>
  <c r="E37" i="14"/>
  <c r="E38" i="14"/>
  <c r="E39" i="14"/>
  <c r="E40" i="14"/>
  <c r="E41" i="14"/>
  <c r="E43" i="14"/>
  <c r="E44" i="14"/>
  <c r="E45" i="14"/>
  <c r="E46" i="14"/>
  <c r="E47" i="14"/>
  <c r="E48" i="14"/>
  <c r="E49" i="14"/>
  <c r="E50" i="14"/>
  <c r="E51" i="14"/>
  <c r="E53" i="14"/>
  <c r="E54" i="14"/>
  <c r="E55" i="14"/>
  <c r="E56" i="14"/>
  <c r="E57" i="14"/>
  <c r="E58" i="14"/>
  <c r="E59" i="14"/>
  <c r="E60" i="14"/>
  <c r="E61" i="14"/>
  <c r="E63" i="14"/>
  <c r="E64" i="14"/>
  <c r="E65" i="14"/>
  <c r="E66" i="14"/>
  <c r="E67" i="14"/>
  <c r="E68" i="14"/>
  <c r="E69" i="14"/>
  <c r="E70" i="14"/>
  <c r="E71" i="14"/>
  <c r="E73" i="14"/>
  <c r="E74" i="14"/>
  <c r="E75" i="14"/>
  <c r="E76" i="14"/>
  <c r="E77" i="14"/>
  <c r="E78" i="14"/>
  <c r="E79" i="14"/>
  <c r="E80" i="14"/>
  <c r="E81" i="14"/>
  <c r="E83" i="14"/>
  <c r="E84" i="14"/>
  <c r="E85" i="14"/>
  <c r="E86" i="14"/>
  <c r="E87" i="14"/>
  <c r="E88" i="14"/>
  <c r="E89" i="14"/>
  <c r="E90" i="14"/>
  <c r="E91" i="14"/>
  <c r="E93" i="14"/>
  <c r="E94" i="14"/>
  <c r="E95" i="14"/>
  <c r="E96" i="14"/>
  <c r="E97" i="14"/>
  <c r="E98" i="14"/>
  <c r="E99" i="14"/>
  <c r="E100" i="14"/>
  <c r="E101" i="14"/>
  <c r="E103" i="14"/>
  <c r="E104" i="14"/>
  <c r="E105" i="14"/>
  <c r="E106" i="14"/>
  <c r="E107" i="14"/>
  <c r="E108" i="14"/>
  <c r="E109" i="14"/>
  <c r="E110" i="14"/>
  <c r="E111" i="14"/>
  <c r="E113" i="14"/>
  <c r="E114" i="14"/>
  <c r="E115" i="14"/>
  <c r="E116" i="14"/>
  <c r="E117" i="14"/>
  <c r="E118" i="14"/>
  <c r="E119" i="14"/>
  <c r="E120" i="14"/>
  <c r="E121" i="14"/>
  <c r="F4" i="13" l="1"/>
  <c r="F5" i="13"/>
  <c r="F6" i="13"/>
  <c r="F7" i="13"/>
  <c r="F8" i="13"/>
  <c r="F9" i="13"/>
  <c r="F10" i="13"/>
  <c r="F11" i="13"/>
  <c r="F13" i="13"/>
  <c r="F14" i="13"/>
  <c r="F15" i="13"/>
  <c r="F16" i="13"/>
  <c r="F17" i="13"/>
  <c r="F18" i="13"/>
  <c r="F19" i="13"/>
  <c r="F20" i="13"/>
  <c r="F21" i="13"/>
  <c r="F23" i="13"/>
  <c r="F24" i="13"/>
  <c r="F25" i="13"/>
  <c r="F26" i="13"/>
  <c r="F27" i="13"/>
  <c r="F28" i="13"/>
  <c r="F29" i="13"/>
  <c r="F30" i="13"/>
  <c r="F31" i="13"/>
  <c r="F33" i="13"/>
  <c r="F34" i="13"/>
  <c r="F35" i="13"/>
  <c r="F36" i="13"/>
  <c r="F37" i="13"/>
  <c r="F38" i="13"/>
  <c r="F39" i="13"/>
  <c r="F40" i="13"/>
  <c r="F41" i="13"/>
  <c r="F43" i="13"/>
  <c r="F44" i="13"/>
  <c r="F45" i="13"/>
  <c r="F46" i="13"/>
  <c r="F47" i="13"/>
  <c r="F48" i="13"/>
  <c r="F49" i="13"/>
  <c r="F50" i="13"/>
  <c r="F51" i="13"/>
  <c r="F53" i="13"/>
  <c r="F54" i="13"/>
  <c r="F55" i="13"/>
  <c r="F56" i="13"/>
  <c r="F57" i="13"/>
  <c r="F58" i="13"/>
  <c r="F59" i="13"/>
  <c r="F60" i="13"/>
  <c r="F61" i="13"/>
  <c r="F63" i="13"/>
  <c r="F64" i="13"/>
  <c r="F65" i="13"/>
  <c r="F66" i="13"/>
  <c r="F67" i="13"/>
  <c r="F68" i="13"/>
  <c r="F69" i="13"/>
  <c r="F70" i="13"/>
  <c r="F71" i="13"/>
  <c r="F73" i="13"/>
  <c r="F74" i="13"/>
  <c r="F75" i="13"/>
  <c r="F76" i="13"/>
  <c r="F77" i="13"/>
  <c r="F78" i="13"/>
  <c r="F79" i="13"/>
  <c r="F80" i="13"/>
  <c r="F81" i="13"/>
  <c r="F83" i="13"/>
  <c r="F84" i="13"/>
  <c r="F85" i="13"/>
  <c r="F86" i="13"/>
  <c r="F87" i="13"/>
  <c r="F88" i="13"/>
  <c r="F89" i="13"/>
  <c r="F90" i="13"/>
  <c r="F91" i="13"/>
  <c r="F93" i="13"/>
  <c r="F94" i="13"/>
  <c r="F95" i="13"/>
  <c r="F96" i="13"/>
  <c r="F97" i="13"/>
  <c r="F98" i="13"/>
  <c r="F99" i="13"/>
  <c r="F100" i="13"/>
  <c r="F101" i="13"/>
  <c r="F103" i="13"/>
  <c r="F104" i="13"/>
  <c r="F105" i="13"/>
  <c r="F106" i="13"/>
  <c r="F107" i="13"/>
  <c r="F108" i="13"/>
  <c r="F109" i="13"/>
  <c r="F110" i="13"/>
  <c r="F111" i="13"/>
  <c r="F113" i="13"/>
  <c r="F114" i="13"/>
  <c r="F115" i="13"/>
  <c r="F116" i="13"/>
  <c r="F117" i="13"/>
  <c r="F118" i="13"/>
  <c r="F119" i="13"/>
  <c r="F120" i="13"/>
  <c r="F121" i="13"/>
  <c r="F123" i="13"/>
  <c r="F124" i="13"/>
  <c r="F125" i="13"/>
  <c r="F126" i="13"/>
  <c r="F127" i="13"/>
  <c r="F128" i="13"/>
  <c r="F129" i="13"/>
  <c r="F130" i="13"/>
  <c r="F131" i="13"/>
  <c r="F133" i="13"/>
  <c r="F134" i="13"/>
  <c r="F135" i="13"/>
  <c r="F136" i="13"/>
  <c r="F137" i="13"/>
  <c r="F138" i="13"/>
  <c r="F139" i="13"/>
  <c r="F140" i="13"/>
  <c r="F141" i="13"/>
  <c r="F143" i="13"/>
  <c r="F144" i="13"/>
  <c r="F145" i="13"/>
  <c r="F146" i="13"/>
  <c r="F147" i="13"/>
  <c r="F148" i="13"/>
  <c r="F149" i="13"/>
  <c r="F150" i="13"/>
  <c r="F151" i="13"/>
  <c r="F153" i="13"/>
  <c r="F154" i="13"/>
  <c r="F155" i="13"/>
  <c r="F156" i="13"/>
  <c r="F157" i="13"/>
  <c r="F158" i="13"/>
  <c r="F159" i="13"/>
  <c r="F160" i="13"/>
  <c r="F161" i="13"/>
  <c r="F3" i="13"/>
  <c r="E4" i="13"/>
  <c r="E5" i="13"/>
  <c r="E6" i="13"/>
  <c r="E7" i="13"/>
  <c r="E8" i="13"/>
  <c r="E9" i="13"/>
  <c r="E10" i="13"/>
  <c r="E11" i="13"/>
  <c r="E13" i="13"/>
  <c r="E14" i="13"/>
  <c r="E15" i="13"/>
  <c r="E16" i="13"/>
  <c r="E17" i="13"/>
  <c r="E18" i="13"/>
  <c r="E19" i="13"/>
  <c r="E20" i="13"/>
  <c r="E21" i="13"/>
  <c r="E23" i="13"/>
  <c r="E24" i="13"/>
  <c r="E25" i="13"/>
  <c r="E26" i="13"/>
  <c r="E27" i="13"/>
  <c r="E28" i="13"/>
  <c r="E29" i="13"/>
  <c r="E30" i="13"/>
  <c r="E31" i="13"/>
  <c r="E33" i="13"/>
  <c r="E34" i="13"/>
  <c r="E35" i="13"/>
  <c r="E36" i="13"/>
  <c r="E37" i="13"/>
  <c r="E38" i="13"/>
  <c r="E39" i="13"/>
  <c r="E40" i="13"/>
  <c r="E41" i="13"/>
  <c r="E43" i="13"/>
  <c r="E44" i="13"/>
  <c r="E45" i="13"/>
  <c r="E46" i="13"/>
  <c r="E47" i="13"/>
  <c r="E48" i="13"/>
  <c r="E49" i="13"/>
  <c r="E50" i="13"/>
  <c r="E51" i="13"/>
  <c r="E53" i="13"/>
  <c r="E54" i="13"/>
  <c r="E55" i="13"/>
  <c r="E56" i="13"/>
  <c r="E57" i="13"/>
  <c r="E58" i="13"/>
  <c r="E59" i="13"/>
  <c r="E60" i="13"/>
  <c r="E61" i="13"/>
  <c r="E63" i="13"/>
  <c r="E64" i="13"/>
  <c r="E65" i="13"/>
  <c r="E66" i="13"/>
  <c r="E67" i="13"/>
  <c r="E68" i="13"/>
  <c r="E69" i="13"/>
  <c r="E70" i="13"/>
  <c r="E71" i="13"/>
  <c r="E73" i="13"/>
  <c r="E74" i="13"/>
  <c r="E75" i="13"/>
  <c r="E76" i="13"/>
  <c r="E77" i="13"/>
  <c r="E78" i="13"/>
  <c r="E79" i="13"/>
  <c r="E80" i="13"/>
  <c r="E81" i="13"/>
  <c r="E83" i="13"/>
  <c r="E84" i="13"/>
  <c r="E85" i="13"/>
  <c r="E86" i="13"/>
  <c r="E87" i="13"/>
  <c r="E88" i="13"/>
  <c r="E89" i="13"/>
  <c r="E90" i="13"/>
  <c r="E91" i="13"/>
  <c r="E93" i="13"/>
  <c r="E94" i="13"/>
  <c r="E95" i="13"/>
  <c r="E96" i="13"/>
  <c r="E97" i="13"/>
  <c r="E98" i="13"/>
  <c r="E99" i="13"/>
  <c r="E100" i="13"/>
  <c r="E101" i="13"/>
  <c r="E103" i="13"/>
  <c r="E104" i="13"/>
  <c r="E105" i="13"/>
  <c r="E106" i="13"/>
  <c r="E107" i="13"/>
  <c r="E108" i="13"/>
  <c r="E109" i="13"/>
  <c r="E110" i="13"/>
  <c r="E111" i="13"/>
  <c r="E113" i="13"/>
  <c r="E114" i="13"/>
  <c r="E115" i="13"/>
  <c r="E116" i="13"/>
  <c r="E117" i="13"/>
  <c r="E118" i="13"/>
  <c r="E119" i="13"/>
  <c r="E120" i="13"/>
  <c r="E121" i="13"/>
  <c r="E123" i="13"/>
  <c r="E124" i="13"/>
  <c r="E125" i="13"/>
  <c r="E126" i="13"/>
  <c r="E127" i="13"/>
  <c r="E128" i="13"/>
  <c r="E129" i="13"/>
  <c r="E130" i="13"/>
  <c r="E131" i="13"/>
  <c r="E133" i="13"/>
  <c r="E134" i="13"/>
  <c r="E135" i="13"/>
  <c r="E136" i="13"/>
  <c r="E137" i="13"/>
  <c r="E138" i="13"/>
  <c r="E139" i="13"/>
  <c r="E140" i="13"/>
  <c r="E141" i="13"/>
  <c r="E143" i="13"/>
  <c r="E144" i="13"/>
  <c r="E145" i="13"/>
  <c r="E146" i="13"/>
  <c r="E147" i="13"/>
  <c r="E148" i="13"/>
  <c r="E149" i="13"/>
  <c r="E150" i="13"/>
  <c r="E151" i="13"/>
  <c r="E153" i="13"/>
  <c r="E154" i="13"/>
  <c r="E155" i="13"/>
  <c r="E156" i="13"/>
  <c r="E157" i="13"/>
  <c r="E158" i="13"/>
  <c r="E159" i="13"/>
  <c r="E160" i="13"/>
  <c r="E161" i="13"/>
  <c r="E3" i="13"/>
  <c r="R159" i="9" l="1"/>
  <c r="R160" i="9"/>
  <c r="R161" i="9"/>
  <c r="R162" i="9"/>
  <c r="R163" i="9"/>
  <c r="R164" i="9"/>
  <c r="R165" i="9"/>
  <c r="R166" i="9"/>
  <c r="R158" i="9"/>
  <c r="R149" i="9"/>
  <c r="R150" i="9"/>
  <c r="R151" i="9"/>
  <c r="R152" i="9"/>
  <c r="R153" i="9"/>
  <c r="R154" i="9"/>
  <c r="R155" i="9"/>
  <c r="R156" i="9"/>
  <c r="R148" i="9"/>
  <c r="R139" i="9"/>
  <c r="R140" i="9"/>
  <c r="R141" i="9"/>
  <c r="R142" i="9"/>
  <c r="R143" i="9"/>
  <c r="R144" i="9"/>
  <c r="R145" i="9"/>
  <c r="R146" i="9"/>
  <c r="R138" i="9"/>
  <c r="R129" i="9"/>
  <c r="R130" i="9"/>
  <c r="R131" i="9"/>
  <c r="R132" i="9"/>
  <c r="R133" i="9"/>
  <c r="R134" i="9"/>
  <c r="R135" i="9"/>
  <c r="R136" i="9"/>
  <c r="R128" i="9"/>
  <c r="R119" i="9"/>
  <c r="R120" i="9"/>
  <c r="R121" i="9"/>
  <c r="R122" i="9"/>
  <c r="R123" i="9"/>
  <c r="R124" i="9"/>
  <c r="R125" i="9"/>
  <c r="R126" i="9"/>
  <c r="R118" i="9"/>
  <c r="R109" i="9"/>
  <c r="R110" i="9"/>
  <c r="R111" i="9"/>
  <c r="R112" i="9"/>
  <c r="R113" i="9"/>
  <c r="R114" i="9"/>
  <c r="R115" i="9"/>
  <c r="R116" i="9"/>
  <c r="R108" i="9"/>
  <c r="R99" i="9"/>
  <c r="R100" i="9"/>
  <c r="R101" i="9"/>
  <c r="R102" i="9"/>
  <c r="R103" i="9"/>
  <c r="R104" i="9"/>
  <c r="R105" i="9"/>
  <c r="R106" i="9"/>
  <c r="R98" i="9"/>
  <c r="R89" i="9"/>
  <c r="R90" i="9"/>
  <c r="R91" i="9"/>
  <c r="R92" i="9"/>
  <c r="R93" i="9"/>
  <c r="R94" i="9"/>
  <c r="R95" i="9"/>
  <c r="R96" i="9"/>
  <c r="R88" i="9"/>
  <c r="R79" i="9"/>
  <c r="R80" i="9"/>
  <c r="R81" i="9"/>
  <c r="R82" i="9"/>
  <c r="R83" i="9"/>
  <c r="R84" i="9"/>
  <c r="R85" i="9"/>
  <c r="R86" i="9"/>
  <c r="R78" i="9"/>
  <c r="R69" i="9"/>
  <c r="R70" i="9"/>
  <c r="R71" i="9"/>
  <c r="R72" i="9"/>
  <c r="R73" i="9"/>
  <c r="R74" i="9"/>
  <c r="R75" i="9"/>
  <c r="R76" i="9"/>
  <c r="R68" i="9"/>
  <c r="R59" i="9"/>
  <c r="R60" i="9"/>
  <c r="R61" i="9"/>
  <c r="R62" i="9"/>
  <c r="R63" i="9"/>
  <c r="R64" i="9"/>
  <c r="R65" i="9"/>
  <c r="R66" i="9"/>
  <c r="R58" i="9"/>
  <c r="R49" i="9"/>
  <c r="R50" i="9"/>
  <c r="R51" i="9"/>
  <c r="R52" i="9"/>
  <c r="R53" i="9"/>
  <c r="R54" i="9"/>
  <c r="R55" i="9"/>
  <c r="R56" i="9"/>
  <c r="R48" i="9"/>
  <c r="R39" i="9"/>
  <c r="R40" i="9"/>
  <c r="R41" i="9"/>
  <c r="R42" i="9"/>
  <c r="R43" i="9"/>
  <c r="R44" i="9"/>
  <c r="R45" i="9"/>
  <c r="R46" i="9"/>
  <c r="R38" i="9"/>
  <c r="R29" i="9"/>
  <c r="R30" i="9"/>
  <c r="R31" i="9"/>
  <c r="R32" i="9"/>
  <c r="R33" i="9"/>
  <c r="R34" i="9"/>
  <c r="R35" i="9"/>
  <c r="R36" i="9"/>
  <c r="R28" i="9"/>
  <c r="R19" i="9"/>
  <c r="R20" i="9"/>
  <c r="R21" i="9"/>
  <c r="R22" i="9"/>
  <c r="R23" i="9"/>
  <c r="R24" i="9"/>
  <c r="R25" i="9"/>
  <c r="R26" i="9"/>
  <c r="R18" i="9"/>
  <c r="R9" i="9"/>
  <c r="R10" i="9"/>
  <c r="R11" i="9"/>
  <c r="R12" i="9"/>
  <c r="R13" i="9"/>
  <c r="R14" i="9"/>
  <c r="R15" i="9"/>
  <c r="R16" i="9"/>
  <c r="R8" i="9"/>
  <c r="R159" i="2"/>
  <c r="R160" i="2"/>
  <c r="R161" i="2"/>
  <c r="R162" i="2"/>
  <c r="R163" i="2"/>
  <c r="R164" i="2"/>
  <c r="R165" i="2"/>
  <c r="R166" i="2"/>
  <c r="R158" i="2"/>
  <c r="R149" i="2"/>
  <c r="R150" i="2"/>
  <c r="R151" i="2"/>
  <c r="R152" i="2"/>
  <c r="R153" i="2"/>
  <c r="R154" i="2"/>
  <c r="R155" i="2"/>
  <c r="R156" i="2"/>
  <c r="R148" i="2"/>
  <c r="R139" i="2"/>
  <c r="R140" i="2"/>
  <c r="R141" i="2"/>
  <c r="R142" i="2"/>
  <c r="R143" i="2"/>
  <c r="R144" i="2"/>
  <c r="R145" i="2"/>
  <c r="R146" i="2"/>
  <c r="R138" i="2"/>
  <c r="R129" i="2"/>
  <c r="R130" i="2"/>
  <c r="R131" i="2"/>
  <c r="R132" i="2"/>
  <c r="R133" i="2"/>
  <c r="R134" i="2"/>
  <c r="R135" i="2"/>
  <c r="R136" i="2"/>
  <c r="R128" i="2"/>
  <c r="R119" i="2"/>
  <c r="R120" i="2"/>
  <c r="R121" i="2"/>
  <c r="R122" i="2"/>
  <c r="R123" i="2"/>
  <c r="R124" i="2"/>
  <c r="R125" i="2"/>
  <c r="R126" i="2"/>
  <c r="R118" i="2"/>
  <c r="R109" i="2"/>
  <c r="R110" i="2"/>
  <c r="R111" i="2"/>
  <c r="R112" i="2"/>
  <c r="R113" i="2"/>
  <c r="R114" i="2"/>
  <c r="R115" i="2"/>
  <c r="R116" i="2"/>
  <c r="R108" i="2"/>
  <c r="R99" i="2"/>
  <c r="R100" i="2"/>
  <c r="R101" i="2"/>
  <c r="R102" i="2"/>
  <c r="R103" i="2"/>
  <c r="R104" i="2"/>
  <c r="R105" i="2"/>
  <c r="R106" i="2"/>
  <c r="R98" i="2"/>
  <c r="R89" i="2"/>
  <c r="R90" i="2"/>
  <c r="R91" i="2"/>
  <c r="R92" i="2"/>
  <c r="R93" i="2"/>
  <c r="R94" i="2"/>
  <c r="R95" i="2"/>
  <c r="R96" i="2"/>
  <c r="R88" i="2"/>
  <c r="R79" i="2"/>
  <c r="R80" i="2"/>
  <c r="R81" i="2"/>
  <c r="R82" i="2"/>
  <c r="R83" i="2"/>
  <c r="R84" i="2"/>
  <c r="R85" i="2"/>
  <c r="R86" i="2"/>
  <c r="R78" i="2"/>
  <c r="R69" i="2"/>
  <c r="R70" i="2"/>
  <c r="R71" i="2"/>
  <c r="R72" i="2"/>
  <c r="R73" i="2"/>
  <c r="R74" i="2"/>
  <c r="R75" i="2"/>
  <c r="R76" i="2"/>
  <c r="R68" i="2"/>
  <c r="R59" i="2"/>
  <c r="R60" i="2"/>
  <c r="R61" i="2"/>
  <c r="R62" i="2"/>
  <c r="R63" i="2"/>
  <c r="R64" i="2"/>
  <c r="R65" i="2"/>
  <c r="R66" i="2"/>
  <c r="R58" i="2"/>
  <c r="R49" i="2"/>
  <c r="R50" i="2"/>
  <c r="R51" i="2"/>
  <c r="R52" i="2"/>
  <c r="R53" i="2"/>
  <c r="R54" i="2"/>
  <c r="R55" i="2"/>
  <c r="R56" i="2"/>
  <c r="R48" i="2"/>
  <c r="R39" i="2"/>
  <c r="R40" i="2"/>
  <c r="R41" i="2"/>
  <c r="R42" i="2"/>
  <c r="R43" i="2"/>
  <c r="R44" i="2"/>
  <c r="R45" i="2"/>
  <c r="R46" i="2"/>
  <c r="R38" i="2"/>
  <c r="R29" i="2"/>
  <c r="R30" i="2"/>
  <c r="R31" i="2"/>
  <c r="R32" i="2"/>
  <c r="R33" i="2"/>
  <c r="R34" i="2"/>
  <c r="R35" i="2"/>
  <c r="R36" i="2"/>
  <c r="R28" i="2"/>
  <c r="R19" i="2"/>
  <c r="R20" i="2"/>
  <c r="R21" i="2"/>
  <c r="R22" i="2"/>
  <c r="R23" i="2"/>
  <c r="R24" i="2"/>
  <c r="R25" i="2"/>
  <c r="R26" i="2"/>
  <c r="R18" i="2"/>
  <c r="R9" i="2"/>
  <c r="R10" i="2"/>
  <c r="R11" i="2"/>
  <c r="R12" i="2"/>
  <c r="R13" i="2"/>
  <c r="R14" i="2"/>
  <c r="R15" i="2"/>
  <c r="R16" i="2"/>
  <c r="R8" i="2"/>
  <c r="R156" i="6" l="1"/>
  <c r="R157" i="6"/>
  <c r="R158" i="6"/>
  <c r="R159" i="6"/>
  <c r="R160" i="6"/>
  <c r="R161" i="6"/>
  <c r="R162" i="6"/>
  <c r="R163" i="6"/>
  <c r="R155" i="6"/>
  <c r="R146" i="6"/>
  <c r="R147" i="6"/>
  <c r="R148" i="6"/>
  <c r="R149" i="6"/>
  <c r="R150" i="6"/>
  <c r="R151" i="6"/>
  <c r="R152" i="6"/>
  <c r="R153" i="6"/>
  <c r="R145" i="6"/>
  <c r="R136" i="6"/>
  <c r="R137" i="6"/>
  <c r="R138" i="6"/>
  <c r="R139" i="6"/>
  <c r="R140" i="6"/>
  <c r="R141" i="6"/>
  <c r="R142" i="6"/>
  <c r="R143" i="6"/>
  <c r="R135" i="6"/>
  <c r="R126" i="6"/>
  <c r="R127" i="6"/>
  <c r="R128" i="6"/>
  <c r="R129" i="6"/>
  <c r="R130" i="6"/>
  <c r="R131" i="6"/>
  <c r="R132" i="6"/>
  <c r="R133" i="6"/>
  <c r="R125" i="6"/>
  <c r="R116" i="6"/>
  <c r="R117" i="6"/>
  <c r="R118" i="6"/>
  <c r="R119" i="6"/>
  <c r="R120" i="6"/>
  <c r="R121" i="6"/>
  <c r="R122" i="6"/>
  <c r="R123" i="6"/>
  <c r="R115" i="6"/>
  <c r="R106" i="6"/>
  <c r="R107" i="6"/>
  <c r="R108" i="6"/>
  <c r="R109" i="6"/>
  <c r="R110" i="6"/>
  <c r="R111" i="6"/>
  <c r="R112" i="6"/>
  <c r="R113" i="6"/>
  <c r="R105" i="6"/>
  <c r="R96" i="6"/>
  <c r="R97" i="6"/>
  <c r="R98" i="6"/>
  <c r="R99" i="6"/>
  <c r="R100" i="6"/>
  <c r="R101" i="6"/>
  <c r="R102" i="6"/>
  <c r="R103" i="6"/>
  <c r="R95" i="6"/>
  <c r="R86" i="6"/>
  <c r="R87" i="6"/>
  <c r="R88" i="6"/>
  <c r="R89" i="6"/>
  <c r="R90" i="6"/>
  <c r="R91" i="6"/>
  <c r="R92" i="6"/>
  <c r="R93" i="6"/>
  <c r="R85" i="6"/>
  <c r="R76" i="6"/>
  <c r="R77" i="6"/>
  <c r="R78" i="6"/>
  <c r="R79" i="6"/>
  <c r="R80" i="6"/>
  <c r="R81" i="6"/>
  <c r="R82" i="6"/>
  <c r="R83" i="6"/>
  <c r="R75" i="6"/>
  <c r="R66" i="6"/>
  <c r="R67" i="6"/>
  <c r="R68" i="6"/>
  <c r="R69" i="6"/>
  <c r="R70" i="6"/>
  <c r="R71" i="6"/>
  <c r="R72" i="6"/>
  <c r="R73" i="6"/>
  <c r="R65" i="6"/>
  <c r="R56" i="6"/>
  <c r="R57" i="6"/>
  <c r="R58" i="6"/>
  <c r="R59" i="6"/>
  <c r="R60" i="6"/>
  <c r="R61" i="6"/>
  <c r="R62" i="6"/>
  <c r="R63" i="6"/>
  <c r="R55" i="6"/>
  <c r="R46" i="6"/>
  <c r="R47" i="6"/>
  <c r="R48" i="6"/>
  <c r="R49" i="6"/>
  <c r="R50" i="6"/>
  <c r="R51" i="6"/>
  <c r="R52" i="6"/>
  <c r="R53" i="6"/>
  <c r="R45" i="6"/>
  <c r="R36" i="6"/>
  <c r="R37" i="6"/>
  <c r="R38" i="6"/>
  <c r="R39" i="6"/>
  <c r="R40" i="6"/>
  <c r="R41" i="6"/>
  <c r="R42" i="6"/>
  <c r="R43" i="6"/>
  <c r="R35" i="6"/>
  <c r="R26" i="6"/>
  <c r="R27" i="6"/>
  <c r="R28" i="6"/>
  <c r="R29" i="6"/>
  <c r="R30" i="6"/>
  <c r="R31" i="6"/>
  <c r="R32" i="6"/>
  <c r="R33" i="6"/>
  <c r="R25" i="6"/>
  <c r="R16" i="6"/>
  <c r="R17" i="6"/>
  <c r="R18" i="6"/>
  <c r="R19" i="6"/>
  <c r="R20" i="6"/>
  <c r="R21" i="6"/>
  <c r="R22" i="6"/>
  <c r="R23" i="6"/>
  <c r="R15" i="6"/>
  <c r="R6" i="6"/>
  <c r="R7" i="6"/>
  <c r="R8" i="6"/>
  <c r="R9" i="6"/>
  <c r="R10" i="6"/>
  <c r="R11" i="6"/>
  <c r="R12" i="6"/>
  <c r="R13" i="6"/>
  <c r="R5" i="6"/>
  <c r="C120" i="8"/>
  <c r="C121" i="8"/>
  <c r="C122" i="8"/>
  <c r="C123" i="8"/>
  <c r="C124" i="8"/>
  <c r="C125" i="8"/>
  <c r="C126" i="8"/>
  <c r="C127" i="8"/>
  <c r="C119" i="8"/>
  <c r="C110" i="8"/>
  <c r="C111" i="8"/>
  <c r="C112" i="8"/>
  <c r="C113" i="8"/>
  <c r="C114" i="8"/>
  <c r="C115" i="8"/>
  <c r="C116" i="8"/>
  <c r="C117" i="8"/>
  <c r="C109" i="8"/>
  <c r="C100" i="8"/>
  <c r="C101" i="8"/>
  <c r="C102" i="8"/>
  <c r="C103" i="8"/>
  <c r="C104" i="8"/>
  <c r="C105" i="8"/>
  <c r="C106" i="8"/>
  <c r="C107" i="8"/>
  <c r="C99" i="8"/>
  <c r="C90" i="8"/>
  <c r="C91" i="8"/>
  <c r="C92" i="8"/>
  <c r="C93" i="8"/>
  <c r="C94" i="8"/>
  <c r="C95" i="8"/>
  <c r="C96" i="8"/>
  <c r="C97" i="8"/>
  <c r="C89" i="8"/>
  <c r="C80" i="8"/>
  <c r="C81" i="8"/>
  <c r="C82" i="8"/>
  <c r="C83" i="8"/>
  <c r="C84" i="8"/>
  <c r="C85" i="8"/>
  <c r="C86" i="8"/>
  <c r="C87" i="8"/>
  <c r="C79" i="8"/>
  <c r="C70" i="8"/>
  <c r="C71" i="8"/>
  <c r="C72" i="8"/>
  <c r="C73" i="8"/>
  <c r="C74" i="8"/>
  <c r="C75" i="8"/>
  <c r="C76" i="8"/>
  <c r="C77" i="8"/>
  <c r="C69" i="8"/>
  <c r="C60" i="8"/>
  <c r="C61" i="8"/>
  <c r="C62" i="8"/>
  <c r="C63" i="8"/>
  <c r="C64" i="8"/>
  <c r="C65" i="8"/>
  <c r="C66" i="8"/>
  <c r="C67" i="8"/>
  <c r="C59" i="8"/>
  <c r="C50" i="8"/>
  <c r="C51" i="8"/>
  <c r="C52" i="8"/>
  <c r="C53" i="8"/>
  <c r="C54" i="8"/>
  <c r="C55" i="8"/>
  <c r="C56" i="8"/>
  <c r="C57" i="8"/>
  <c r="C49" i="8"/>
  <c r="C40" i="8"/>
  <c r="C41" i="8"/>
  <c r="C42" i="8"/>
  <c r="C43" i="8"/>
  <c r="C44" i="8"/>
  <c r="C45" i="8"/>
  <c r="C46" i="8"/>
  <c r="C47" i="8"/>
  <c r="C39" i="8"/>
  <c r="C30" i="8"/>
  <c r="C31" i="8"/>
  <c r="C32" i="8"/>
  <c r="C33" i="8"/>
  <c r="C34" i="8"/>
  <c r="C35" i="8"/>
  <c r="C36" i="8"/>
  <c r="C37" i="8"/>
  <c r="C29" i="8"/>
  <c r="C20" i="8"/>
  <c r="C21" i="8"/>
  <c r="C22" i="8"/>
  <c r="C23" i="8"/>
  <c r="C24" i="8"/>
  <c r="C25" i="8"/>
  <c r="C26" i="8"/>
  <c r="C27" i="8"/>
  <c r="C19" i="8"/>
  <c r="C10" i="8"/>
  <c r="C11" i="8"/>
  <c r="C12" i="8"/>
  <c r="C13" i="8"/>
  <c r="C14" i="8"/>
  <c r="C15" i="8"/>
  <c r="C16" i="8"/>
  <c r="C17" i="8"/>
  <c r="C9" i="8"/>
  <c r="B128" i="8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B21" i="6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8" i="9"/>
  <c r="B24" i="9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8" i="2"/>
  <c r="B24" i="2"/>
  <c r="G6" i="8"/>
  <c r="J6" i="8" s="1"/>
  <c r="G5" i="8"/>
  <c r="K5" i="8" s="1"/>
  <c r="G4" i="8"/>
  <c r="J4" i="8" s="1"/>
  <c r="G3" i="8"/>
  <c r="H3" i="8" s="1"/>
  <c r="G2" i="8"/>
  <c r="I2" i="8" s="1"/>
  <c r="I6" i="8" l="1"/>
  <c r="I4" i="8"/>
  <c r="I3" i="8"/>
  <c r="J3" i="8"/>
  <c r="K2" i="8"/>
  <c r="K4" i="8"/>
  <c r="C21" i="6"/>
  <c r="H2" i="8"/>
  <c r="K6" i="8"/>
  <c r="H6" i="8"/>
  <c r="H4" i="8"/>
  <c r="K3" i="8"/>
  <c r="H5" i="8"/>
  <c r="J5" i="8"/>
  <c r="I5" i="8"/>
  <c r="J2" i="8"/>
  <c r="C24" i="2"/>
  <c r="G2" i="1"/>
  <c r="F6" i="1"/>
  <c r="J6" i="1" s="1"/>
  <c r="F5" i="1"/>
  <c r="I5" i="1" s="1"/>
  <c r="F4" i="1"/>
  <c r="I4" i="1" s="1"/>
  <c r="F3" i="1"/>
  <c r="G3" i="1" s="1"/>
  <c r="F2" i="1"/>
  <c r="J2" i="1" s="1"/>
  <c r="G6" i="1" l="1"/>
  <c r="H6" i="1"/>
  <c r="H2" i="1"/>
  <c r="H3" i="1"/>
  <c r="I2" i="1"/>
  <c r="I3" i="1"/>
  <c r="J4" i="1"/>
  <c r="H4" i="1"/>
  <c r="J5" i="1"/>
  <c r="G5" i="1"/>
  <c r="G4" i="1"/>
  <c r="I6" i="1"/>
  <c r="J3" i="1"/>
  <c r="H5" i="1"/>
</calcChain>
</file>

<file path=xl/sharedStrings.xml><?xml version="1.0" encoding="utf-8"?>
<sst xmlns="http://schemas.openxmlformats.org/spreadsheetml/2006/main" count="9723" uniqueCount="2491">
  <si>
    <t>A</t>
  </si>
  <si>
    <t>C</t>
  </si>
  <si>
    <t>G</t>
  </si>
  <si>
    <t>T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</si>
  <si>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</si>
  <si>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</si>
  <si>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</si>
  <si>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</si>
  <si>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</si>
  <si>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</si>
  <si>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</si>
  <si>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</si>
  <si>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</si>
  <si>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</si>
  <si>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</si>
  <si>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</si>
  <si>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</si>
  <si>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</si>
  <si>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</si>
  <si>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</si>
  <si>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</si>
  <si>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</si>
  <si>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</si>
  <si>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</si>
  <si>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</si>
  <si>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</si>
  <si>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</si>
  <si>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</si>
  <si>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</si>
  <si>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</si>
  <si>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</si>
  <si>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</si>
  <si>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</si>
  <si>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</si>
  <si>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</si>
  <si>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</si>
  <si>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</si>
  <si>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</si>
  <si>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</si>
  <si>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</si>
  <si>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</si>
  <si>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</si>
  <si>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</si>
  <si>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</si>
  <si>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</si>
  <si>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</si>
  <si>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</si>
  <si>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</si>
  <si>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</si>
  <si>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</si>
  <si>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</si>
  <si>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</si>
  <si>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</si>
  <si>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</si>
  <si>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</si>
  <si>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</si>
  <si>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</si>
  <si>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</si>
  <si>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</si>
  <si>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</si>
  <si>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</si>
  <si>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</si>
  <si>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</si>
  <si>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</si>
  <si>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</si>
  <si>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</si>
  <si>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</si>
  <si>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</si>
  <si>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</si>
  <si>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</si>
  <si>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</si>
  <si>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</si>
  <si>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</si>
  <si>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</si>
  <si>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</si>
  <si>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</si>
  <si>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</si>
  <si>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</si>
  <si>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</si>
  <si>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</si>
  <si>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</si>
  <si>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</si>
  <si>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</si>
  <si>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</si>
  <si>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</si>
  <si>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</si>
  <si>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</si>
  <si>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</si>
  <si>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</si>
  <si>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</si>
  <si>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</si>
  <si>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</si>
  <si>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</si>
  <si>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</si>
  <si>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</si>
  <si>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</si>
  <si>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</si>
  <si>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</si>
  <si>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</si>
  <si>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</si>
  <si>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</si>
  <si>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</si>
  <si>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</si>
  <si>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</si>
  <si>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</si>
  <si>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</si>
  <si>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</si>
  <si>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</si>
  <si>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</si>
  <si>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</si>
  <si>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</si>
  <si>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</si>
  <si>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</si>
  <si>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</si>
  <si>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</si>
  <si>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</si>
  <si>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</si>
  <si>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</si>
  <si>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</si>
  <si>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</si>
  <si>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</si>
  <si>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</si>
  <si>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</si>
  <si>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</si>
  <si>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</si>
  <si>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</si>
  <si>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</si>
  <si>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</si>
  <si>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</si>
  <si>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</si>
  <si>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</si>
  <si>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</si>
  <si>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</si>
  <si>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</si>
  <si>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</si>
  <si>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</si>
  <si>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</si>
  <si>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</si>
  <si>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</si>
  <si>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</si>
  <si>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</si>
  <si>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</si>
  <si>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</si>
  <si>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</si>
  <si>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</si>
  <si>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</si>
  <si>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</si>
  <si>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</si>
  <si>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</si>
  <si>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</si>
  <si>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</si>
  <si>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</si>
  <si>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</si>
  <si>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</si>
  <si>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</si>
  <si>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</si>
  <si>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</si>
  <si>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</si>
  <si>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</si>
  <si>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</si>
  <si>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</si>
  <si>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</si>
  <si>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</si>
  <si>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</si>
  <si>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</si>
  <si>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</si>
  <si>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</si>
  <si>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</si>
  <si>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</si>
  <si>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</si>
  <si>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</si>
  <si>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</si>
  <si>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</si>
  <si>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</si>
  <si>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</si>
  <si>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</si>
  <si>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</si>
  <si>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</si>
  <si>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</si>
  <si>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</si>
  <si>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</si>
  <si>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</si>
  <si>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</si>
  <si>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</si>
  <si>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</si>
  <si>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</si>
  <si>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</si>
  <si>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</si>
  <si>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</si>
  <si>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</si>
  <si>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</si>
  <si>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</si>
  <si>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</si>
  <si>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</si>
  <si>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</si>
  <si>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</si>
  <si>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</si>
  <si>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</si>
  <si>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</si>
  <si>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</si>
  <si>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</si>
  <si>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</si>
  <si>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</si>
  <si>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</si>
  <si>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</si>
  <si>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</si>
  <si>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</si>
  <si>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</si>
  <si>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</si>
  <si>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</si>
  <si>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</si>
  <si>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</si>
  <si>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</si>
  <si>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</si>
  <si>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</si>
  <si>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</si>
  <si>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</si>
  <si>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</si>
  <si>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</si>
  <si>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</si>
  <si>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</si>
  <si>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</si>
  <si>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</si>
  <si>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</si>
  <si>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</si>
  <si>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</si>
  <si>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</si>
  <si>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</si>
  <si>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</si>
  <si>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</si>
  <si>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</si>
  <si>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</si>
  <si>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</si>
  <si>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</si>
  <si>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</si>
  <si>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</si>
  <si>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</si>
  <si>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</si>
  <si>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</si>
  <si>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</si>
  <si>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</si>
  <si>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</si>
  <si>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</si>
  <si>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</si>
  <si>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</si>
  <si>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</si>
  <si>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</si>
  <si>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</si>
  <si>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</si>
  <si>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</si>
  <si>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</si>
  <si>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</si>
  <si>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</si>
  <si>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</si>
  <si>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</si>
  <si>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</si>
  <si>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</si>
  <si>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</si>
  <si>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</si>
  <si>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</si>
  <si>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</si>
  <si>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</si>
  <si>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</si>
  <si>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</si>
  <si>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</si>
  <si>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</si>
  <si>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</si>
  <si>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</si>
  <si>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</si>
  <si>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</si>
  <si>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</si>
  <si>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</si>
  <si>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</si>
  <si>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</si>
  <si>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</si>
  <si>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</si>
  <si>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</si>
  <si>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</si>
  <si>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</si>
  <si>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</si>
  <si>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</si>
  <si>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</si>
  <si>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</si>
  <si>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</si>
  <si>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</si>
  <si>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</si>
  <si>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</si>
  <si>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</si>
  <si>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</si>
  <si>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</si>
  <si>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</si>
  <si>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</si>
  <si>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</si>
  <si>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</si>
  <si>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</si>
  <si>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</si>
  <si>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</si>
  <si>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</si>
  <si>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</si>
  <si>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</si>
  <si>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</si>
  <si>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</si>
  <si>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</si>
  <si>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</si>
  <si>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</si>
  <si>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</si>
  <si>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</si>
  <si>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</si>
  <si>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</si>
  <si>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</si>
  <si>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</si>
  <si>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</si>
  <si>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</si>
  <si>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</si>
  <si>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</si>
  <si>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</si>
  <si>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</si>
  <si>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</si>
  <si>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</si>
  <si>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</si>
  <si>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</si>
  <si>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</si>
  <si>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</si>
  <si>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</si>
  <si>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</si>
  <si>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</si>
  <si>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</si>
  <si>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</si>
  <si>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</si>
  <si>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</si>
  <si>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</si>
  <si>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</si>
  <si>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</si>
  <si>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</si>
  <si>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</si>
  <si>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</si>
  <si>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</si>
  <si>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</si>
  <si>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</si>
  <si>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</si>
  <si>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AAAAA</t>
  </si>
  <si>
    <t>AAAAC</t>
  </si>
  <si>
    <t>AAAAG</t>
  </si>
  <si>
    <t>AAAAT</t>
  </si>
  <si>
    <t>AAACA</t>
  </si>
  <si>
    <t>AAACC</t>
  </si>
  <si>
    <t>AAACG</t>
  </si>
  <si>
    <t>AAACT</t>
  </si>
  <si>
    <t>AAAGA</t>
  </si>
  <si>
    <t>AAAGC</t>
  </si>
  <si>
    <t>AAAGG</t>
  </si>
  <si>
    <t>AAAGT</t>
  </si>
  <si>
    <t>AAATA</t>
  </si>
  <si>
    <t>AAATC</t>
  </si>
  <si>
    <t>AAATG</t>
  </si>
  <si>
    <t>AAATT</t>
  </si>
  <si>
    <t>AACAA</t>
  </si>
  <si>
    <t>AACAC</t>
  </si>
  <si>
    <t>AACAG</t>
  </si>
  <si>
    <t>AACAT</t>
  </si>
  <si>
    <t>AACCA</t>
  </si>
  <si>
    <t>AACCC</t>
  </si>
  <si>
    <t>AACCG</t>
  </si>
  <si>
    <t>AACCT</t>
  </si>
  <si>
    <t>AACGA</t>
  </si>
  <si>
    <t>AACGC</t>
  </si>
  <si>
    <t>AACGG</t>
  </si>
  <si>
    <t>AACGT</t>
  </si>
  <si>
    <t>AACTA</t>
  </si>
  <si>
    <t>AACTC</t>
  </si>
  <si>
    <t>AACTG</t>
  </si>
  <si>
    <t>AACTT</t>
  </si>
  <si>
    <t>AAGAA</t>
  </si>
  <si>
    <t>AAGAC</t>
  </si>
  <si>
    <t>AAGAG</t>
  </si>
  <si>
    <t>AAGAT</t>
  </si>
  <si>
    <t>AAGCA</t>
  </si>
  <si>
    <t>AAGCC</t>
  </si>
  <si>
    <t>AAGCG</t>
  </si>
  <si>
    <t>AAGCT</t>
  </si>
  <si>
    <t>AAGGA</t>
  </si>
  <si>
    <t>AAGGC</t>
  </si>
  <si>
    <t>AAGGG</t>
  </si>
  <si>
    <t>AAGGT</t>
  </si>
  <si>
    <t>AAGTA</t>
  </si>
  <si>
    <t>AAGTC</t>
  </si>
  <si>
    <t>AAGTG</t>
  </si>
  <si>
    <t>AAGTT</t>
  </si>
  <si>
    <t>AATAA</t>
  </si>
  <si>
    <t>AATAC</t>
  </si>
  <si>
    <t>AATAG</t>
  </si>
  <si>
    <t>AATAT</t>
  </si>
  <si>
    <t>AATCA</t>
  </si>
  <si>
    <t>AATCC</t>
  </si>
  <si>
    <t>AATCG</t>
  </si>
  <si>
    <t>AATCT</t>
  </si>
  <si>
    <t>AATGA</t>
  </si>
  <si>
    <t>AATGC</t>
  </si>
  <si>
    <t>AATGG</t>
  </si>
  <si>
    <t>AATGT</t>
  </si>
  <si>
    <t>AATTA</t>
  </si>
  <si>
    <t>AATTC</t>
  </si>
  <si>
    <t>AATTG</t>
  </si>
  <si>
    <t>AATTT</t>
  </si>
  <si>
    <t>ACAAA</t>
  </si>
  <si>
    <t>ACAAC</t>
  </si>
  <si>
    <t>ACAAG</t>
  </si>
  <si>
    <t>ACAAT</t>
  </si>
  <si>
    <t>ACACA</t>
  </si>
  <si>
    <t>ACACC</t>
  </si>
  <si>
    <t>ACACG</t>
  </si>
  <si>
    <t>ACACT</t>
  </si>
  <si>
    <t>ACAGA</t>
  </si>
  <si>
    <t>ACAGC</t>
  </si>
  <si>
    <t>ACAGG</t>
  </si>
  <si>
    <t>ACAGT</t>
  </si>
  <si>
    <t>ACATA</t>
  </si>
  <si>
    <t>ACATC</t>
  </si>
  <si>
    <t>ACATG</t>
  </si>
  <si>
    <t>ACATT</t>
  </si>
  <si>
    <t>ACCAA</t>
  </si>
  <si>
    <t>ACCAC</t>
  </si>
  <si>
    <t>ACCAG</t>
  </si>
  <si>
    <t>ACCAT</t>
  </si>
  <si>
    <t>ACCCA</t>
  </si>
  <si>
    <t>ACCCC</t>
  </si>
  <si>
    <t>ACCCG</t>
  </si>
  <si>
    <t>ACCCT</t>
  </si>
  <si>
    <t>ACCGA</t>
  </si>
  <si>
    <t>ACCGC</t>
  </si>
  <si>
    <t>ACCGG</t>
  </si>
  <si>
    <t>ACCGT</t>
  </si>
  <si>
    <t>ACCTA</t>
  </si>
  <si>
    <t>ACCTC</t>
  </si>
  <si>
    <t>ACCTG</t>
  </si>
  <si>
    <t>ACCTT</t>
  </si>
  <si>
    <t>ACGAA</t>
  </si>
  <si>
    <t>ACGAC</t>
  </si>
  <si>
    <t>ACGAG</t>
  </si>
  <si>
    <t>ACGAT</t>
  </si>
  <si>
    <t>ACGCA</t>
  </si>
  <si>
    <t>ACGCC</t>
  </si>
  <si>
    <t>ACGCG</t>
  </si>
  <si>
    <t>ACGCT</t>
  </si>
  <si>
    <t>ACGGA</t>
  </si>
  <si>
    <t>ACGGC</t>
  </si>
  <si>
    <t>ACGGG</t>
  </si>
  <si>
    <t>ACGGT</t>
  </si>
  <si>
    <t>ACGTA</t>
  </si>
  <si>
    <t>ACGTC</t>
  </si>
  <si>
    <t>ACGTG</t>
  </si>
  <si>
    <t>ACGTT</t>
  </si>
  <si>
    <t>ACTAA</t>
  </si>
  <si>
    <t>ACTAC</t>
  </si>
  <si>
    <t>ACTAG</t>
  </si>
  <si>
    <t>ACTAT</t>
  </si>
  <si>
    <t>ACTCA</t>
  </si>
  <si>
    <t>ACTCC</t>
  </si>
  <si>
    <t>ACTCG</t>
  </si>
  <si>
    <t>ACTCT</t>
  </si>
  <si>
    <t>ACTGA</t>
  </si>
  <si>
    <t>ACTGC</t>
  </si>
  <si>
    <t>ACTGG</t>
  </si>
  <si>
    <t>ACTGT</t>
  </si>
  <si>
    <t>ACTTA</t>
  </si>
  <si>
    <t>ACTTC</t>
  </si>
  <si>
    <t>ACTTG</t>
  </si>
  <si>
    <t>ACTTT</t>
  </si>
  <si>
    <t>AGAAA</t>
  </si>
  <si>
    <t>AGAAC</t>
  </si>
  <si>
    <t>AGAAG</t>
  </si>
  <si>
    <t>AGAAT</t>
  </si>
  <si>
    <t>AGACA</t>
  </si>
  <si>
    <t>AGACC</t>
  </si>
  <si>
    <t>AGACG</t>
  </si>
  <si>
    <t>AGACT</t>
  </si>
  <si>
    <t>AGAGA</t>
  </si>
  <si>
    <t>AGAGC</t>
  </si>
  <si>
    <t>AGAGG</t>
  </si>
  <si>
    <t>AGAGT</t>
  </si>
  <si>
    <t>AGATA</t>
  </si>
  <si>
    <t>AGATC</t>
  </si>
  <si>
    <t>AGATG</t>
  </si>
  <si>
    <t>AGATT</t>
  </si>
  <si>
    <t>AGCAA</t>
  </si>
  <si>
    <t>AGCAC</t>
  </si>
  <si>
    <t>AGCAG</t>
  </si>
  <si>
    <t>AGCAT</t>
  </si>
  <si>
    <t>AGCCA</t>
  </si>
  <si>
    <t>AGCCC</t>
  </si>
  <si>
    <t>AGCCG</t>
  </si>
  <si>
    <t>AGCCT</t>
  </si>
  <si>
    <t>AGCGA</t>
  </si>
  <si>
    <t>AGCGC</t>
  </si>
  <si>
    <t>AGCGG</t>
  </si>
  <si>
    <t>AGCGT</t>
  </si>
  <si>
    <t>AGCTA</t>
  </si>
  <si>
    <t>AGCTC</t>
  </si>
  <si>
    <t>AGCTG</t>
  </si>
  <si>
    <t>AGCTT</t>
  </si>
  <si>
    <t>AGGAA</t>
  </si>
  <si>
    <t>AGGAC</t>
  </si>
  <si>
    <t>AGGAG</t>
  </si>
  <si>
    <t>AGGAT</t>
  </si>
  <si>
    <t>AGGCA</t>
  </si>
  <si>
    <t>AGGCC</t>
  </si>
  <si>
    <t>AGGCG</t>
  </si>
  <si>
    <t>AGGCT</t>
  </si>
  <si>
    <t>AGGGA</t>
  </si>
  <si>
    <t>AGGGC</t>
  </si>
  <si>
    <t>AGGGG</t>
  </si>
  <si>
    <t>AGGGT</t>
  </si>
  <si>
    <t>AGGTA</t>
  </si>
  <si>
    <t>AGGTC</t>
  </si>
  <si>
    <t>AGGTG</t>
  </si>
  <si>
    <t>AGGTT</t>
  </si>
  <si>
    <t>AGTAA</t>
  </si>
  <si>
    <t>AGTAC</t>
  </si>
  <si>
    <t>AGTAG</t>
  </si>
  <si>
    <t>AGTAT</t>
  </si>
  <si>
    <t>AGTCA</t>
  </si>
  <si>
    <t>AGTCC</t>
  </si>
  <si>
    <t>AGTCG</t>
  </si>
  <si>
    <t>AGTCT</t>
  </si>
  <si>
    <t>AGTGA</t>
  </si>
  <si>
    <t>AGTGC</t>
  </si>
  <si>
    <t>AGTGG</t>
  </si>
  <si>
    <t>AGTGT</t>
  </si>
  <si>
    <t>AGTTA</t>
  </si>
  <si>
    <t>AGTTC</t>
  </si>
  <si>
    <t>AGTTG</t>
  </si>
  <si>
    <t>AGTTT</t>
  </si>
  <si>
    <t>ATAAA</t>
  </si>
  <si>
    <t>ATAAC</t>
  </si>
  <si>
    <t>ATAAG</t>
  </si>
  <si>
    <t>ATAAT</t>
  </si>
  <si>
    <t>ATACA</t>
  </si>
  <si>
    <t>ATACC</t>
  </si>
  <si>
    <t>ATACG</t>
  </si>
  <si>
    <t>ATACT</t>
  </si>
  <si>
    <t>ATAGA</t>
  </si>
  <si>
    <t>ATAGC</t>
  </si>
  <si>
    <t>ATAGG</t>
  </si>
  <si>
    <t>ATAGT</t>
  </si>
  <si>
    <t>ATATA</t>
  </si>
  <si>
    <t>ATATC</t>
  </si>
  <si>
    <t>ATATG</t>
  </si>
  <si>
    <t>ATATT</t>
  </si>
  <si>
    <t>ATCAA</t>
  </si>
  <si>
    <t>ATCAC</t>
  </si>
  <si>
    <t>ATCAG</t>
  </si>
  <si>
    <t>ATCAT</t>
  </si>
  <si>
    <t>ATCCA</t>
  </si>
  <si>
    <t>ATCCC</t>
  </si>
  <si>
    <t>ATCCG</t>
  </si>
  <si>
    <t>ATCCT</t>
  </si>
  <si>
    <t>ATCGA</t>
  </si>
  <si>
    <t>ATCGC</t>
  </si>
  <si>
    <t>ATCGG</t>
  </si>
  <si>
    <t>ATCGT</t>
  </si>
  <si>
    <t>ATCTA</t>
  </si>
  <si>
    <t>ATCTC</t>
  </si>
  <si>
    <t>ATCTG</t>
  </si>
  <si>
    <t>ATCTT</t>
  </si>
  <si>
    <t>ATGAA</t>
  </si>
  <si>
    <t>ATGAC</t>
  </si>
  <si>
    <t>ATGAG</t>
  </si>
  <si>
    <t>ATGAT</t>
  </si>
  <si>
    <t>ATGCA</t>
  </si>
  <si>
    <t>ATGCC</t>
  </si>
  <si>
    <t>ATGCG</t>
  </si>
  <si>
    <t>ATGCT</t>
  </si>
  <si>
    <t>ATGGA</t>
  </si>
  <si>
    <t>ATGGC</t>
  </si>
  <si>
    <t>ATGGG</t>
  </si>
  <si>
    <t>ATGGT</t>
  </si>
  <si>
    <t>ATGTA</t>
  </si>
  <si>
    <t>ATGTC</t>
  </si>
  <si>
    <t>ATGTG</t>
  </si>
  <si>
    <t>ATGTT</t>
  </si>
  <si>
    <t>ATTAA</t>
  </si>
  <si>
    <t>ATTAC</t>
  </si>
  <si>
    <t>ATTAG</t>
  </si>
  <si>
    <t>ATTAT</t>
  </si>
  <si>
    <t>ATTCA</t>
  </si>
  <si>
    <t>ATTCC</t>
  </si>
  <si>
    <t>ATTCG</t>
  </si>
  <si>
    <t>ATTCT</t>
  </si>
  <si>
    <t>ATTGA</t>
  </si>
  <si>
    <t>ATTGC</t>
  </si>
  <si>
    <t>ATTGG</t>
  </si>
  <si>
    <t>ATTGT</t>
  </si>
  <si>
    <t>ATTTA</t>
  </si>
  <si>
    <t>ATTTC</t>
  </si>
  <si>
    <t>ATTTG</t>
  </si>
  <si>
    <t>ATTTT</t>
  </si>
  <si>
    <t>CAAAA</t>
  </si>
  <si>
    <t>CAAAC</t>
  </si>
  <si>
    <t>CAAAG</t>
  </si>
  <si>
    <t>CAAAT</t>
  </si>
  <si>
    <t>CAACA</t>
  </si>
  <si>
    <t>CAACC</t>
  </si>
  <si>
    <t>CAACG</t>
  </si>
  <si>
    <t>CAACT</t>
  </si>
  <si>
    <t>CAAGA</t>
  </si>
  <si>
    <t>CAAGC</t>
  </si>
  <si>
    <t>CAAGG</t>
  </si>
  <si>
    <t>CAAGT</t>
  </si>
  <si>
    <t>CAATA</t>
  </si>
  <si>
    <t>CAATC</t>
  </si>
  <si>
    <t>CAATG</t>
  </si>
  <si>
    <t>CAATT</t>
  </si>
  <si>
    <t>CACAA</t>
  </si>
  <si>
    <t>CACAC</t>
  </si>
  <si>
    <t>CACAG</t>
  </si>
  <si>
    <t>CACAT</t>
  </si>
  <si>
    <t>CACCA</t>
  </si>
  <si>
    <t>CACCC</t>
  </si>
  <si>
    <t>CACCG</t>
  </si>
  <si>
    <t>CACCT</t>
  </si>
  <si>
    <t>CACGA</t>
  </si>
  <si>
    <t>CACGC</t>
  </si>
  <si>
    <t>CACGG</t>
  </si>
  <si>
    <t>CACGT</t>
  </si>
  <si>
    <t>CACTA</t>
  </si>
  <si>
    <t>CACTC</t>
  </si>
  <si>
    <t>CACTG</t>
  </si>
  <si>
    <t>CACTT</t>
  </si>
  <si>
    <t>CAGAA</t>
  </si>
  <si>
    <t>CAGAC</t>
  </si>
  <si>
    <t>CAGAG</t>
  </si>
  <si>
    <t>CAGAT</t>
  </si>
  <si>
    <t>CAGCA</t>
  </si>
  <si>
    <t>CAGCC</t>
  </si>
  <si>
    <t>CAGCG</t>
  </si>
  <si>
    <t>CAGCT</t>
  </si>
  <si>
    <t>CAGGA</t>
  </si>
  <si>
    <t>CAGGC</t>
  </si>
  <si>
    <t>CAGGG</t>
  </si>
  <si>
    <t>CAGGT</t>
  </si>
  <si>
    <t>CAGTA</t>
  </si>
  <si>
    <t>CAGTC</t>
  </si>
  <si>
    <t>CAGTG</t>
  </si>
  <si>
    <t>CAGTT</t>
  </si>
  <si>
    <t>CATAA</t>
  </si>
  <si>
    <t>CATAC</t>
  </si>
  <si>
    <t>CATAG</t>
  </si>
  <si>
    <t>CATAT</t>
  </si>
  <si>
    <t>CATCA</t>
  </si>
  <si>
    <t>CATCC</t>
  </si>
  <si>
    <t>CATCG</t>
  </si>
  <si>
    <t>CATCT</t>
  </si>
  <si>
    <t>CATGA</t>
  </si>
  <si>
    <t>CATGC</t>
  </si>
  <si>
    <t>CATGG</t>
  </si>
  <si>
    <t>CATGT</t>
  </si>
  <si>
    <t>CATTA</t>
  </si>
  <si>
    <t>CATTC</t>
  </si>
  <si>
    <t>CATTG</t>
  </si>
  <si>
    <t>CATTT</t>
  </si>
  <si>
    <t>CCAAA</t>
  </si>
  <si>
    <t>CCAAC</t>
  </si>
  <si>
    <t>CCAAG</t>
  </si>
  <si>
    <t>CCAAT</t>
  </si>
  <si>
    <t>CCACA</t>
  </si>
  <si>
    <t>CCACC</t>
  </si>
  <si>
    <t>CCACG</t>
  </si>
  <si>
    <t>CCACT</t>
  </si>
  <si>
    <t>CCAGA</t>
  </si>
  <si>
    <t>CCAGC</t>
  </si>
  <si>
    <t>CCAGG</t>
  </si>
  <si>
    <t>CCAGT</t>
  </si>
  <si>
    <t>CCATA</t>
  </si>
  <si>
    <t>CCATC</t>
  </si>
  <si>
    <t>CCATG</t>
  </si>
  <si>
    <t>CCATT</t>
  </si>
  <si>
    <t>CCCAA</t>
  </si>
  <si>
    <t>CCCAC</t>
  </si>
  <si>
    <t>CCCAG</t>
  </si>
  <si>
    <t>CCCAT</t>
  </si>
  <si>
    <t>CCCCA</t>
  </si>
  <si>
    <t>CCCCC</t>
  </si>
  <si>
    <t>CCCCG</t>
  </si>
  <si>
    <t>CCCCT</t>
  </si>
  <si>
    <t>CCCGA</t>
  </si>
  <si>
    <t>CCCGC</t>
  </si>
  <si>
    <t>CCCGG</t>
  </si>
  <si>
    <t>CCCGT</t>
  </si>
  <si>
    <t>CCCTA</t>
  </si>
  <si>
    <t>CCCTC</t>
  </si>
  <si>
    <t>CCCTG</t>
  </si>
  <si>
    <t>CCCTT</t>
  </si>
  <si>
    <t>CCGAA</t>
  </si>
  <si>
    <t>CCGAC</t>
  </si>
  <si>
    <t>CCGAG</t>
  </si>
  <si>
    <t>CCGAT</t>
  </si>
  <si>
    <t>CCGCA</t>
  </si>
  <si>
    <t>CCGCC</t>
  </si>
  <si>
    <t>CCGCG</t>
  </si>
  <si>
    <t>CCGCT</t>
  </si>
  <si>
    <t>CCGGA</t>
  </si>
  <si>
    <t>CCGGC</t>
  </si>
  <si>
    <t>CCGGG</t>
  </si>
  <si>
    <t>CCGGT</t>
  </si>
  <si>
    <t>CCGTA</t>
  </si>
  <si>
    <t>CCGTC</t>
  </si>
  <si>
    <t>CCGTG</t>
  </si>
  <si>
    <t>CCGTT</t>
  </si>
  <si>
    <t>CCTAA</t>
  </si>
  <si>
    <t>CCTAC</t>
  </si>
  <si>
    <t>CCTAG</t>
  </si>
  <si>
    <t>CCTAT</t>
  </si>
  <si>
    <t>CCTCA</t>
  </si>
  <si>
    <t>CCTCC</t>
  </si>
  <si>
    <t>CCTCG</t>
  </si>
  <si>
    <t>CCTCT</t>
  </si>
  <si>
    <t>CCTGA</t>
  </si>
  <si>
    <t>CCTGC</t>
  </si>
  <si>
    <t>CCTGG</t>
  </si>
  <si>
    <t>CCTGT</t>
  </si>
  <si>
    <t>CCTTA</t>
  </si>
  <si>
    <t>CCTTC</t>
  </si>
  <si>
    <t>CCTTG</t>
  </si>
  <si>
    <t>CCTTT</t>
  </si>
  <si>
    <t>CGAAA</t>
  </si>
  <si>
    <t>CGAAC</t>
  </si>
  <si>
    <t>CGAAG</t>
  </si>
  <si>
    <t>CGAAT</t>
  </si>
  <si>
    <t>CGACA</t>
  </si>
  <si>
    <t>CGACC</t>
  </si>
  <si>
    <t>CGACG</t>
  </si>
  <si>
    <t>CGACT</t>
  </si>
  <si>
    <t>CGAGA</t>
  </si>
  <si>
    <t>CGAGC</t>
  </si>
  <si>
    <t>CGAGG</t>
  </si>
  <si>
    <t>CGAGT</t>
  </si>
  <si>
    <t>CGATA</t>
  </si>
  <si>
    <t>CGATC</t>
  </si>
  <si>
    <t>CGATG</t>
  </si>
  <si>
    <t>CGATT</t>
  </si>
  <si>
    <t>CGCAA</t>
  </si>
  <si>
    <t>CGCAC</t>
  </si>
  <si>
    <t>CGCAG</t>
  </si>
  <si>
    <t>CGCAT</t>
  </si>
  <si>
    <t>CGCCA</t>
  </si>
  <si>
    <t>CGCCC</t>
  </si>
  <si>
    <t>CGCCG</t>
  </si>
  <si>
    <t>CGCCT</t>
  </si>
  <si>
    <t>CGCGA</t>
  </si>
  <si>
    <t>CGCGC</t>
  </si>
  <si>
    <t>CGCGG</t>
  </si>
  <si>
    <t>CGCGT</t>
  </si>
  <si>
    <t>CGCTA</t>
  </si>
  <si>
    <t>CGCTC</t>
  </si>
  <si>
    <t>CGCTG</t>
  </si>
  <si>
    <t>CGCTT</t>
  </si>
  <si>
    <t>CGGAA</t>
  </si>
  <si>
    <t>CGGAC</t>
  </si>
  <si>
    <t>CGGAG</t>
  </si>
  <si>
    <t>CGGAT</t>
  </si>
  <si>
    <t>CGGCA</t>
  </si>
  <si>
    <t>CGGCC</t>
  </si>
  <si>
    <t>CGGCG</t>
  </si>
  <si>
    <t>CGGCT</t>
  </si>
  <si>
    <t>CGGGA</t>
  </si>
  <si>
    <t>CGGGC</t>
  </si>
  <si>
    <t>CGGGG</t>
  </si>
  <si>
    <t>CGGGT</t>
  </si>
  <si>
    <t>CGGTA</t>
  </si>
  <si>
    <t>CGGTC</t>
  </si>
  <si>
    <t>CGGTG</t>
  </si>
  <si>
    <t>CGGTT</t>
  </si>
  <si>
    <t>CGTAA</t>
  </si>
  <si>
    <t>CGTAC</t>
  </si>
  <si>
    <t>CGTAG</t>
  </si>
  <si>
    <t>CGTAT</t>
  </si>
  <si>
    <t>CGTCA</t>
  </si>
  <si>
    <t>CGTCC</t>
  </si>
  <si>
    <t>CGTCG</t>
  </si>
  <si>
    <t>CGTCT</t>
  </si>
  <si>
    <t>CGTGA</t>
  </si>
  <si>
    <t>CGTGC</t>
  </si>
  <si>
    <t>CGTGG</t>
  </si>
  <si>
    <t>CGTGT</t>
  </si>
  <si>
    <t>CGTTA</t>
  </si>
  <si>
    <t>CGTTC</t>
  </si>
  <si>
    <t>CGTTG</t>
  </si>
  <si>
    <t>CGTTT</t>
  </si>
  <si>
    <t>CTAAA</t>
  </si>
  <si>
    <t>CTAAC</t>
  </si>
  <si>
    <t>CTAAG</t>
  </si>
  <si>
    <t>CTAAT</t>
  </si>
  <si>
    <t>CTACA</t>
  </si>
  <si>
    <t>CTACC</t>
  </si>
  <si>
    <t>CTACG</t>
  </si>
  <si>
    <t>CTACT</t>
  </si>
  <si>
    <t>CTAGA</t>
  </si>
  <si>
    <t>CTAGC</t>
  </si>
  <si>
    <t>CTAGG</t>
  </si>
  <si>
    <t>CTAGT</t>
  </si>
  <si>
    <t>CTATA</t>
  </si>
  <si>
    <t>CTATC</t>
  </si>
  <si>
    <t>CTATG</t>
  </si>
  <si>
    <t>CTATT</t>
  </si>
  <si>
    <t>CTCAA</t>
  </si>
  <si>
    <t>CTCAC</t>
  </si>
  <si>
    <t>CTCAG</t>
  </si>
  <si>
    <t>CTCAT</t>
  </si>
  <si>
    <t>CTCCA</t>
  </si>
  <si>
    <t>CTCCC</t>
  </si>
  <si>
    <t>CTCCG</t>
  </si>
  <si>
    <t>CTCCT</t>
  </si>
  <si>
    <t>CTCGA</t>
  </si>
  <si>
    <t>CTCGC</t>
  </si>
  <si>
    <t>CTCGG</t>
  </si>
  <si>
    <t>CTCGT</t>
  </si>
  <si>
    <t>CTCTA</t>
  </si>
  <si>
    <t>CTCTC</t>
  </si>
  <si>
    <t>CTCTG</t>
  </si>
  <si>
    <t>CTCTT</t>
  </si>
  <si>
    <t>CTGAA</t>
  </si>
  <si>
    <t>CTGAC</t>
  </si>
  <si>
    <t>CTGAG</t>
  </si>
  <si>
    <t>CTGAT</t>
  </si>
  <si>
    <t>CTGCA</t>
  </si>
  <si>
    <t>CTGCC</t>
  </si>
  <si>
    <t>CTGCG</t>
  </si>
  <si>
    <t>CTGCT</t>
  </si>
  <si>
    <t>CTGGA</t>
  </si>
  <si>
    <t>CTGGC</t>
  </si>
  <si>
    <t>CTGGG</t>
  </si>
  <si>
    <t>CTGGT</t>
  </si>
  <si>
    <t>CTGTA</t>
  </si>
  <si>
    <t>CTGTC</t>
  </si>
  <si>
    <t>CTGTG</t>
  </si>
  <si>
    <t>CTGTT</t>
  </si>
  <si>
    <t>CTTAA</t>
  </si>
  <si>
    <t>CTTAC</t>
  </si>
  <si>
    <t>CTTAG</t>
  </si>
  <si>
    <t>CTTAT</t>
  </si>
  <si>
    <t>CTTCA</t>
  </si>
  <si>
    <t>CTTCC</t>
  </si>
  <si>
    <t>CTTCG</t>
  </si>
  <si>
    <t>CTTCT</t>
  </si>
  <si>
    <t>CTTGA</t>
  </si>
  <si>
    <t>CTTGC</t>
  </si>
  <si>
    <t>CTTGG</t>
  </si>
  <si>
    <t>CTTGT</t>
  </si>
  <si>
    <t>CTTTA</t>
  </si>
  <si>
    <t>CTTTC</t>
  </si>
  <si>
    <t>CTTTG</t>
  </si>
  <si>
    <t>CTTTT</t>
  </si>
  <si>
    <t>GAAAA</t>
  </si>
  <si>
    <t>GAAAC</t>
  </si>
  <si>
    <t>GAAAG</t>
  </si>
  <si>
    <t>GAAAT</t>
  </si>
  <si>
    <t>GAACA</t>
  </si>
  <si>
    <t>GAACC</t>
  </si>
  <si>
    <t>GAACG</t>
  </si>
  <si>
    <t>GAACT</t>
  </si>
  <si>
    <t>GAAGA</t>
  </si>
  <si>
    <t>GAAGC</t>
  </si>
  <si>
    <t>GAAGG</t>
  </si>
  <si>
    <t>GAAGT</t>
  </si>
  <si>
    <t>GAATA</t>
  </si>
  <si>
    <t>GAATC</t>
  </si>
  <si>
    <t>GAATG</t>
  </si>
  <si>
    <t>GAATT</t>
  </si>
  <si>
    <t>GACAA</t>
  </si>
  <si>
    <t>GACAC</t>
  </si>
  <si>
    <t>GACAG</t>
  </si>
  <si>
    <t>GACAT</t>
  </si>
  <si>
    <t>GACCA</t>
  </si>
  <si>
    <t>GACCC</t>
  </si>
  <si>
    <t>GACCG</t>
  </si>
  <si>
    <t>GACCT</t>
  </si>
  <si>
    <t>GACGA</t>
  </si>
  <si>
    <t>GACGC</t>
  </si>
  <si>
    <t>GACGG</t>
  </si>
  <si>
    <t>GACGT</t>
  </si>
  <si>
    <t>GACTA</t>
  </si>
  <si>
    <t>GACTC</t>
  </si>
  <si>
    <t>GACTG</t>
  </si>
  <si>
    <t>GACTT</t>
  </si>
  <si>
    <t>GAGAA</t>
  </si>
  <si>
    <t>GAGAC</t>
  </si>
  <si>
    <t>GAGAG</t>
  </si>
  <si>
    <t>GAGAT</t>
  </si>
  <si>
    <t>GAGCA</t>
  </si>
  <si>
    <t>GAGCC</t>
  </si>
  <si>
    <t>GAGCG</t>
  </si>
  <si>
    <t>GAGCT</t>
  </si>
  <si>
    <t>GAGGA</t>
  </si>
  <si>
    <t>GAGGC</t>
  </si>
  <si>
    <t>GAGGG</t>
  </si>
  <si>
    <t>GAGGT</t>
  </si>
  <si>
    <t>GAGTA</t>
  </si>
  <si>
    <t>GAGTC</t>
  </si>
  <si>
    <t>GAGTG</t>
  </si>
  <si>
    <t>GAGTT</t>
  </si>
  <si>
    <t>GATAA</t>
  </si>
  <si>
    <t>GATAC</t>
  </si>
  <si>
    <t>GATAG</t>
  </si>
  <si>
    <t>GATAT</t>
  </si>
  <si>
    <t>GATCA</t>
  </si>
  <si>
    <t>GATCC</t>
  </si>
  <si>
    <t>GATCG</t>
  </si>
  <si>
    <t>GATCT</t>
  </si>
  <si>
    <t>GATGA</t>
  </si>
  <si>
    <t>GATGC</t>
  </si>
  <si>
    <t>GATGG</t>
  </si>
  <si>
    <t>GATGT</t>
  </si>
  <si>
    <t>GATTA</t>
  </si>
  <si>
    <t>GATTC</t>
  </si>
  <si>
    <t>GATTG</t>
  </si>
  <si>
    <t>GATTT</t>
  </si>
  <si>
    <t>GCAAA</t>
  </si>
  <si>
    <t>GCAAC</t>
  </si>
  <si>
    <t>GCAAG</t>
  </si>
  <si>
    <t>GCAAT</t>
  </si>
  <si>
    <t>GCACA</t>
  </si>
  <si>
    <t>GCACC</t>
  </si>
  <si>
    <t>GCACG</t>
  </si>
  <si>
    <t>GCACT</t>
  </si>
  <si>
    <t>GCAGA</t>
  </si>
  <si>
    <t>GCAGC</t>
  </si>
  <si>
    <t>GCAGG</t>
  </si>
  <si>
    <t>GCAGT</t>
  </si>
  <si>
    <t>GCATA</t>
  </si>
  <si>
    <t>GCATC</t>
  </si>
  <si>
    <t>GCATG</t>
  </si>
  <si>
    <t>GCATT</t>
  </si>
  <si>
    <t>GCCAA</t>
  </si>
  <si>
    <t>GCCAC</t>
  </si>
  <si>
    <t>GCCAG</t>
  </si>
  <si>
    <t>GCCAT</t>
  </si>
  <si>
    <t>GCCCA</t>
  </si>
  <si>
    <t>GCCCC</t>
  </si>
  <si>
    <t>GCCCG</t>
  </si>
  <si>
    <t>GCCCT</t>
  </si>
  <si>
    <t>GCCGA</t>
  </si>
  <si>
    <t>GCCGC</t>
  </si>
  <si>
    <t>GCCGG</t>
  </si>
  <si>
    <t>GCCGT</t>
  </si>
  <si>
    <t>GCCTA</t>
  </si>
  <si>
    <t>GCCTC</t>
  </si>
  <si>
    <t>GCCTG</t>
  </si>
  <si>
    <t>GCCTT</t>
  </si>
  <si>
    <t>GCGAA</t>
  </si>
  <si>
    <t>GCGAC</t>
  </si>
  <si>
    <t>GCGAG</t>
  </si>
  <si>
    <t>GCGAT</t>
  </si>
  <si>
    <t>GCGCA</t>
  </si>
  <si>
    <t>GCGCC</t>
  </si>
  <si>
    <t>GCGCG</t>
  </si>
  <si>
    <t>GCGCT</t>
  </si>
  <si>
    <t>GCGGA</t>
  </si>
  <si>
    <t>GCGGC</t>
  </si>
  <si>
    <t>GCGGG</t>
  </si>
  <si>
    <t>GCGGT</t>
  </si>
  <si>
    <t>GCGTA</t>
  </si>
  <si>
    <t>GCGTC</t>
  </si>
  <si>
    <t>GCGTG</t>
  </si>
  <si>
    <t>GCGTT</t>
  </si>
  <si>
    <t>GCTAA</t>
  </si>
  <si>
    <t>GCTAC</t>
  </si>
  <si>
    <t>GCTAG</t>
  </si>
  <si>
    <t>GCTAT</t>
  </si>
  <si>
    <t>GCTCA</t>
  </si>
  <si>
    <t>GCTCC</t>
  </si>
  <si>
    <t>GCTCG</t>
  </si>
  <si>
    <t>GCTCT</t>
  </si>
  <si>
    <t>GCTGA</t>
  </si>
  <si>
    <t>GCTGC</t>
  </si>
  <si>
    <t>GCTGG</t>
  </si>
  <si>
    <t>GCTGT</t>
  </si>
  <si>
    <t>GCTTA</t>
  </si>
  <si>
    <t>GCTTC</t>
  </si>
  <si>
    <t>GCTTG</t>
  </si>
  <si>
    <t>GCTTT</t>
  </si>
  <si>
    <t>GGAAA</t>
  </si>
  <si>
    <t>GGAAC</t>
  </si>
  <si>
    <t>GGAAG</t>
  </si>
  <si>
    <t>GGAAT</t>
  </si>
  <si>
    <t>GGACA</t>
  </si>
  <si>
    <t>GGACC</t>
  </si>
  <si>
    <t>GGACG</t>
  </si>
  <si>
    <t>GGACT</t>
  </si>
  <si>
    <t>GGAGA</t>
  </si>
  <si>
    <t>GGAGC</t>
  </si>
  <si>
    <t>GGAGG</t>
  </si>
  <si>
    <t>GGAGT</t>
  </si>
  <si>
    <t>GGATA</t>
  </si>
  <si>
    <t>GGATC</t>
  </si>
  <si>
    <t>GGATG</t>
  </si>
  <si>
    <t>GGATT</t>
  </si>
  <si>
    <t>GGCAA</t>
  </si>
  <si>
    <t>GGCAC</t>
  </si>
  <si>
    <t>GGCAG</t>
  </si>
  <si>
    <t>GGCAT</t>
  </si>
  <si>
    <t>GGCCA</t>
  </si>
  <si>
    <t>GGCCC</t>
  </si>
  <si>
    <t>GGCCG</t>
  </si>
  <si>
    <t>GGCCT</t>
  </si>
  <si>
    <t>GGCGA</t>
  </si>
  <si>
    <t>GGCGC</t>
  </si>
  <si>
    <t>GGCGG</t>
  </si>
  <si>
    <t>GGCGT</t>
  </si>
  <si>
    <t>GGCTA</t>
  </si>
  <si>
    <t>GGCTC</t>
  </si>
  <si>
    <t>GGCTG</t>
  </si>
  <si>
    <t>GGCTT</t>
  </si>
  <si>
    <t>GGGAA</t>
  </si>
  <si>
    <t>GGGAC</t>
  </si>
  <si>
    <t>GGGAG</t>
  </si>
  <si>
    <t>GGGAT</t>
  </si>
  <si>
    <t>GGGCA</t>
  </si>
  <si>
    <t>GGGCC</t>
  </si>
  <si>
    <t>GGGCG</t>
  </si>
  <si>
    <t>GGGCT</t>
  </si>
  <si>
    <t>GGGGA</t>
  </si>
  <si>
    <t>GGGGC</t>
  </si>
  <si>
    <t>GGGGG</t>
  </si>
  <si>
    <t>GGGGT</t>
  </si>
  <si>
    <t>GGGTA</t>
  </si>
  <si>
    <t>GGGTC</t>
  </si>
  <si>
    <t>GGGTG</t>
  </si>
  <si>
    <t>GGGTT</t>
  </si>
  <si>
    <t>GGTAA</t>
  </si>
  <si>
    <t>GGTAC</t>
  </si>
  <si>
    <t>GGTAG</t>
  </si>
  <si>
    <t>GGTAT</t>
  </si>
  <si>
    <t>GGTCA</t>
  </si>
  <si>
    <t>GGTCC</t>
  </si>
  <si>
    <t>GGTCG</t>
  </si>
  <si>
    <t>GGTCT</t>
  </si>
  <si>
    <t>GGTGA</t>
  </si>
  <si>
    <t>GGTGC</t>
  </si>
  <si>
    <t>GGTGG</t>
  </si>
  <si>
    <t>GGTGT</t>
  </si>
  <si>
    <t>GGTTA</t>
  </si>
  <si>
    <t>GGTTC</t>
  </si>
  <si>
    <t>GGTTG</t>
  </si>
  <si>
    <t>GGTTT</t>
  </si>
  <si>
    <t>GTAAA</t>
  </si>
  <si>
    <t>GTAAC</t>
  </si>
  <si>
    <t>GTAAG</t>
  </si>
  <si>
    <t>GTAAT</t>
  </si>
  <si>
    <t>GTACA</t>
  </si>
  <si>
    <t>GTACC</t>
  </si>
  <si>
    <t>GTACG</t>
  </si>
  <si>
    <t>GTACT</t>
  </si>
  <si>
    <t>GTAGA</t>
  </si>
  <si>
    <t>GTAGC</t>
  </si>
  <si>
    <t>GTAGG</t>
  </si>
  <si>
    <t>GTAGT</t>
  </si>
  <si>
    <t>GTATA</t>
  </si>
  <si>
    <t>GTATC</t>
  </si>
  <si>
    <t>GTATG</t>
  </si>
  <si>
    <t>GTATT</t>
  </si>
  <si>
    <t>GTCAA</t>
  </si>
  <si>
    <t>GTCAC</t>
  </si>
  <si>
    <t>GTCAG</t>
  </si>
  <si>
    <t>GTCAT</t>
  </si>
  <si>
    <t>GTCCA</t>
  </si>
  <si>
    <t>GTCCC</t>
  </si>
  <si>
    <t>GTCCG</t>
  </si>
  <si>
    <t>GTCCT</t>
  </si>
  <si>
    <t>GTCGA</t>
  </si>
  <si>
    <t>GTCGC</t>
  </si>
  <si>
    <t>GTCGG</t>
  </si>
  <si>
    <t>GTCGT</t>
  </si>
  <si>
    <t>GTCTA</t>
  </si>
  <si>
    <t>GTCTC</t>
  </si>
  <si>
    <t>GTCTG</t>
  </si>
  <si>
    <t>GTCTT</t>
  </si>
  <si>
    <t>GTGAA</t>
  </si>
  <si>
    <t>GTGAC</t>
  </si>
  <si>
    <t>GTGAG</t>
  </si>
  <si>
    <t>GTGAT</t>
  </si>
  <si>
    <t>GTGCA</t>
  </si>
  <si>
    <t>GTGCC</t>
  </si>
  <si>
    <t>GTGCG</t>
  </si>
  <si>
    <t>GTGCT</t>
  </si>
  <si>
    <t>GTGGA</t>
  </si>
  <si>
    <t>GTGGC</t>
  </si>
  <si>
    <t>GTGGG</t>
  </si>
  <si>
    <t>GTGGT</t>
  </si>
  <si>
    <t>GTGTA</t>
  </si>
  <si>
    <t>GTGTC</t>
  </si>
  <si>
    <t>GTGTG</t>
  </si>
  <si>
    <t>GTGTT</t>
  </si>
  <si>
    <t>GTTAA</t>
  </si>
  <si>
    <t>GTTAC</t>
  </si>
  <si>
    <t>GTTAG</t>
  </si>
  <si>
    <t>GTTAT</t>
  </si>
  <si>
    <t>GTTCA</t>
  </si>
  <si>
    <t>GTTCC</t>
  </si>
  <si>
    <t>GTTCG</t>
  </si>
  <si>
    <t>GTTCT</t>
  </si>
  <si>
    <t>GTTGA</t>
  </si>
  <si>
    <t>GTTGC</t>
  </si>
  <si>
    <t>GTTGG</t>
  </si>
  <si>
    <t>GTTGT</t>
  </si>
  <si>
    <t>GTTTA</t>
  </si>
  <si>
    <t>GTTTC</t>
  </si>
  <si>
    <t>GTTTG</t>
  </si>
  <si>
    <t>GTTTT</t>
  </si>
  <si>
    <t>TAAAA</t>
  </si>
  <si>
    <t>TAAAC</t>
  </si>
  <si>
    <t>TAAAG</t>
  </si>
  <si>
    <t>TAAAT</t>
  </si>
  <si>
    <t>TAACA</t>
  </si>
  <si>
    <t>TAACC</t>
  </si>
  <si>
    <t>TAACG</t>
  </si>
  <si>
    <t>TAACT</t>
  </si>
  <si>
    <t>TAAGA</t>
  </si>
  <si>
    <t>TAAGC</t>
  </si>
  <si>
    <t>TAAGG</t>
  </si>
  <si>
    <t>TAAGT</t>
  </si>
  <si>
    <t>TAATA</t>
  </si>
  <si>
    <t>TAATC</t>
  </si>
  <si>
    <t>TAATG</t>
  </si>
  <si>
    <t>TAATT</t>
  </si>
  <si>
    <t>TACAA</t>
  </si>
  <si>
    <t>TACAC</t>
  </si>
  <si>
    <t>TACAG</t>
  </si>
  <si>
    <t>TACAT</t>
  </si>
  <si>
    <t>TACCA</t>
  </si>
  <si>
    <t>TACCC</t>
  </si>
  <si>
    <t>TACCG</t>
  </si>
  <si>
    <t>TACCT</t>
  </si>
  <si>
    <t>TACGA</t>
  </si>
  <si>
    <t>TACGC</t>
  </si>
  <si>
    <t>TACGG</t>
  </si>
  <si>
    <t>TACGT</t>
  </si>
  <si>
    <t>TACTA</t>
  </si>
  <si>
    <t>TACTC</t>
  </si>
  <si>
    <t>TACTG</t>
  </si>
  <si>
    <t>TACTT</t>
  </si>
  <si>
    <t>TAGAA</t>
  </si>
  <si>
    <t>TAGAC</t>
  </si>
  <si>
    <t>TAGAG</t>
  </si>
  <si>
    <t>TAGAT</t>
  </si>
  <si>
    <t>TAGCA</t>
  </si>
  <si>
    <t>TAGCC</t>
  </si>
  <si>
    <t>TAGCG</t>
  </si>
  <si>
    <t>TAGCT</t>
  </si>
  <si>
    <t>TAGGA</t>
  </si>
  <si>
    <t>TAGGC</t>
  </si>
  <si>
    <t>TAGGG</t>
  </si>
  <si>
    <t>TAGGT</t>
  </si>
  <si>
    <t>TAGTA</t>
  </si>
  <si>
    <t>TAGTC</t>
  </si>
  <si>
    <t>TAGTG</t>
  </si>
  <si>
    <t>TAGTT</t>
  </si>
  <si>
    <t>TATAA</t>
  </si>
  <si>
    <t>TATAC</t>
  </si>
  <si>
    <t>TATAG</t>
  </si>
  <si>
    <t>TATAT</t>
  </si>
  <si>
    <t>TATCA</t>
  </si>
  <si>
    <t>TATCC</t>
  </si>
  <si>
    <t>TATCG</t>
  </si>
  <si>
    <t>TATCT</t>
  </si>
  <si>
    <t>TATGA</t>
  </si>
  <si>
    <t>TATGC</t>
  </si>
  <si>
    <t>TATGG</t>
  </si>
  <si>
    <t>TATGT</t>
  </si>
  <si>
    <t>TATTA</t>
  </si>
  <si>
    <t>TATTC</t>
  </si>
  <si>
    <t>TATTG</t>
  </si>
  <si>
    <t>TATTT</t>
  </si>
  <si>
    <t>TCAAA</t>
  </si>
  <si>
    <t>TCAAC</t>
  </si>
  <si>
    <t>TCAAG</t>
  </si>
  <si>
    <t>TCAAT</t>
  </si>
  <si>
    <t>TCACA</t>
  </si>
  <si>
    <t>TCACC</t>
  </si>
  <si>
    <t>TCACG</t>
  </si>
  <si>
    <t>TCACT</t>
  </si>
  <si>
    <t>TCAGA</t>
  </si>
  <si>
    <t>TCAGC</t>
  </si>
  <si>
    <t>TCAGG</t>
  </si>
  <si>
    <t>TCAGT</t>
  </si>
  <si>
    <t>TCATA</t>
  </si>
  <si>
    <t>TCATC</t>
  </si>
  <si>
    <t>TCATG</t>
  </si>
  <si>
    <t>TCATT</t>
  </si>
  <si>
    <t>TCCAA</t>
  </si>
  <si>
    <t>TCCAC</t>
  </si>
  <si>
    <t>TCCAG</t>
  </si>
  <si>
    <t>TCCAT</t>
  </si>
  <si>
    <t>TCCCA</t>
  </si>
  <si>
    <t>TCCCC</t>
  </si>
  <si>
    <t>TCCCG</t>
  </si>
  <si>
    <t>TCCCT</t>
  </si>
  <si>
    <t>TCCGA</t>
  </si>
  <si>
    <t>TCCGC</t>
  </si>
  <si>
    <t>TCCGG</t>
  </si>
  <si>
    <t>TCCGT</t>
  </si>
  <si>
    <t>TCCTA</t>
  </si>
  <si>
    <t>TCCTC</t>
  </si>
  <si>
    <t>TCCTG</t>
  </si>
  <si>
    <t>TCCTT</t>
  </si>
  <si>
    <t>TCGAA</t>
  </si>
  <si>
    <t>TCGAC</t>
  </si>
  <si>
    <t>TCGAG</t>
  </si>
  <si>
    <t>TCGAT</t>
  </si>
  <si>
    <t>TCGCA</t>
  </si>
  <si>
    <t>TCGCC</t>
  </si>
  <si>
    <t>TCGCG</t>
  </si>
  <si>
    <t>TCGCT</t>
  </si>
  <si>
    <t>TCGGA</t>
  </si>
  <si>
    <t>TCGGC</t>
  </si>
  <si>
    <t>TCGGG</t>
  </si>
  <si>
    <t>TCGGT</t>
  </si>
  <si>
    <t>TCGTA</t>
  </si>
  <si>
    <t>TCGTC</t>
  </si>
  <si>
    <t>TCGTG</t>
  </si>
  <si>
    <t>TCGTT</t>
  </si>
  <si>
    <t>TCTAA</t>
  </si>
  <si>
    <t>TCTAC</t>
  </si>
  <si>
    <t>TCTAG</t>
  </si>
  <si>
    <t>TCTAT</t>
  </si>
  <si>
    <t>TCTCA</t>
  </si>
  <si>
    <t>TCTCC</t>
  </si>
  <si>
    <t>TCTCG</t>
  </si>
  <si>
    <t>TCTCT</t>
  </si>
  <si>
    <t>TCTGA</t>
  </si>
  <si>
    <t>TCTGC</t>
  </si>
  <si>
    <t>TCTGG</t>
  </si>
  <si>
    <t>TCTGT</t>
  </si>
  <si>
    <t>TCTTA</t>
  </si>
  <si>
    <t>TCTTC</t>
  </si>
  <si>
    <t>TCTTG</t>
  </si>
  <si>
    <t>TCTTT</t>
  </si>
  <si>
    <t>TGAAA</t>
  </si>
  <si>
    <t>TGAAC</t>
  </si>
  <si>
    <t>TGAAG</t>
  </si>
  <si>
    <t>TGAAT</t>
  </si>
  <si>
    <t>TGACA</t>
  </si>
  <si>
    <t>TGACC</t>
  </si>
  <si>
    <t>TGACG</t>
  </si>
  <si>
    <t>TGACT</t>
  </si>
  <si>
    <t>TGAGA</t>
  </si>
  <si>
    <t>TGAGC</t>
  </si>
  <si>
    <t>TGAGG</t>
  </si>
  <si>
    <t>TGAGT</t>
  </si>
  <si>
    <t>TGATA</t>
  </si>
  <si>
    <t>TGATC</t>
  </si>
  <si>
    <t>TGATG</t>
  </si>
  <si>
    <t>TGATT</t>
  </si>
  <si>
    <t>TGCAA</t>
  </si>
  <si>
    <t>TGCAC</t>
  </si>
  <si>
    <t>TGCAG</t>
  </si>
  <si>
    <t>TGCAT</t>
  </si>
  <si>
    <t>TGCCA</t>
  </si>
  <si>
    <t>TGCCC</t>
  </si>
  <si>
    <t>TGCCG</t>
  </si>
  <si>
    <t>TGCCT</t>
  </si>
  <si>
    <t>TGCGA</t>
  </si>
  <si>
    <t>TGCGC</t>
  </si>
  <si>
    <t>TGCGG</t>
  </si>
  <si>
    <t>TGCGT</t>
  </si>
  <si>
    <t>TGCTA</t>
  </si>
  <si>
    <t>TGCTC</t>
  </si>
  <si>
    <t>TGCTG</t>
  </si>
  <si>
    <t>TGCTT</t>
  </si>
  <si>
    <t>TGGAA</t>
  </si>
  <si>
    <t>TGGAC</t>
  </si>
  <si>
    <t>TGGAG</t>
  </si>
  <si>
    <t>TGGAT</t>
  </si>
  <si>
    <t>TGGCA</t>
  </si>
  <si>
    <t>TGGCC</t>
  </si>
  <si>
    <t>TGGCG</t>
  </si>
  <si>
    <t>TGGCT</t>
  </si>
  <si>
    <t>TGGGA</t>
  </si>
  <si>
    <t>TGGGC</t>
  </si>
  <si>
    <t>TGGGG</t>
  </si>
  <si>
    <t>TGGGT</t>
  </si>
  <si>
    <t>TGGTA</t>
  </si>
  <si>
    <t>TGGTC</t>
  </si>
  <si>
    <t>TGGTG</t>
  </si>
  <si>
    <t>TGGTT</t>
  </si>
  <si>
    <t>TGTAA</t>
  </si>
  <si>
    <t>TGTAC</t>
  </si>
  <si>
    <t>TGTAG</t>
  </si>
  <si>
    <t>TGTAT</t>
  </si>
  <si>
    <t>TGTCA</t>
  </si>
  <si>
    <t>TGTCC</t>
  </si>
  <si>
    <t>TGTCG</t>
  </si>
  <si>
    <t>TGTCT</t>
  </si>
  <si>
    <t>TGTGA</t>
  </si>
  <si>
    <t>TGTGC</t>
  </si>
  <si>
    <t>TGTGG</t>
  </si>
  <si>
    <t>TGTGT</t>
  </si>
  <si>
    <t>TGTTA</t>
  </si>
  <si>
    <t>TGTTC</t>
  </si>
  <si>
    <t>TGTTG</t>
  </si>
  <si>
    <t>TGTTT</t>
  </si>
  <si>
    <t>TTAAA</t>
  </si>
  <si>
    <t>TTAAC</t>
  </si>
  <si>
    <t>TTAAG</t>
  </si>
  <si>
    <t>TTAAT</t>
  </si>
  <si>
    <t>TTACA</t>
  </si>
  <si>
    <t>TTACC</t>
  </si>
  <si>
    <t>TTACG</t>
  </si>
  <si>
    <t>TTACT</t>
  </si>
  <si>
    <t>TTAGA</t>
  </si>
  <si>
    <t>TTAGC</t>
  </si>
  <si>
    <t>TTAGG</t>
  </si>
  <si>
    <t>TTAGT</t>
  </si>
  <si>
    <t>TTATA</t>
  </si>
  <si>
    <t>TTATC</t>
  </si>
  <si>
    <t>TTATG</t>
  </si>
  <si>
    <t>TTATT</t>
  </si>
  <si>
    <t>TTCAA</t>
  </si>
  <si>
    <t>TTCAC</t>
  </si>
  <si>
    <t>TTCAG</t>
  </si>
  <si>
    <t>TTCAT</t>
  </si>
  <si>
    <t>TTCCA</t>
  </si>
  <si>
    <t>TTCCC</t>
  </si>
  <si>
    <t>TTCCG</t>
  </si>
  <si>
    <t>TTCCT</t>
  </si>
  <si>
    <t>TTCGA</t>
  </si>
  <si>
    <t>TTCGC</t>
  </si>
  <si>
    <t>TTCGG</t>
  </si>
  <si>
    <t>TTCGT</t>
  </si>
  <si>
    <t>TTCTA</t>
  </si>
  <si>
    <t>TTCTC</t>
  </si>
  <si>
    <t>TTCTG</t>
  </si>
  <si>
    <t>TTCTT</t>
  </si>
  <si>
    <t>TTGAA</t>
  </si>
  <si>
    <t>TTGAC</t>
  </si>
  <si>
    <t>TTGAG</t>
  </si>
  <si>
    <t>TTGAT</t>
  </si>
  <si>
    <t>TTGCA</t>
  </si>
  <si>
    <t>TTGCC</t>
  </si>
  <si>
    <t>TTGCG</t>
  </si>
  <si>
    <t>TTGCT</t>
  </si>
  <si>
    <t>TTGGA</t>
  </si>
  <si>
    <t>TTGGC</t>
  </si>
  <si>
    <t>TTGGG</t>
  </si>
  <si>
    <t>TTGGT</t>
  </si>
  <si>
    <t>TTGTA</t>
  </si>
  <si>
    <t>TTGTC</t>
  </si>
  <si>
    <t>TTGTG</t>
  </si>
  <si>
    <t>TTGTT</t>
  </si>
  <si>
    <t>TTTAA</t>
  </si>
  <si>
    <t>TTTAC</t>
  </si>
  <si>
    <t>TTTAG</t>
  </si>
  <si>
    <t>TTTAT</t>
  </si>
  <si>
    <t>TTTCA</t>
  </si>
  <si>
    <t>TTTCC</t>
  </si>
  <si>
    <t>TTTCG</t>
  </si>
  <si>
    <t>TTTCT</t>
  </si>
  <si>
    <t>TTTGA</t>
  </si>
  <si>
    <t>TTTGC</t>
  </si>
  <si>
    <t>TTTGG</t>
  </si>
  <si>
    <t>TTTGT</t>
  </si>
  <si>
    <t>TTTTA</t>
  </si>
  <si>
    <t>TTTTC</t>
  </si>
  <si>
    <t>TTTTG</t>
  </si>
  <si>
    <t>TTTTT</t>
  </si>
  <si>
    <t xml:space="preserve">
</t>
  </si>
  <si>
    <t xml:space="preserve">A
</t>
  </si>
  <si>
    <t xml:space="preserve">GA
</t>
  </si>
  <si>
    <t>TOTAL</t>
  </si>
  <si>
    <t>A%</t>
  </si>
  <si>
    <t>C%</t>
  </si>
  <si>
    <t>G%</t>
  </si>
  <si>
    <t>T%</t>
  </si>
  <si>
    <t>A3</t>
  </si>
  <si>
    <t>A2</t>
  </si>
  <si>
    <t>A1</t>
  </si>
  <si>
    <t>Time Point</t>
  </si>
  <si>
    <t>NNNTT</t>
  </si>
  <si>
    <t xml:space="preserve">A1_0 </t>
  </si>
  <si>
    <t xml:space="preserve">A1_3 </t>
  </si>
  <si>
    <t xml:space="preserve">A1_10 </t>
  </si>
  <si>
    <t xml:space="preserve">A1_30 </t>
  </si>
  <si>
    <t>A1_90</t>
  </si>
  <si>
    <t>A1_270</t>
  </si>
  <si>
    <t xml:space="preserve">A1_540 </t>
  </si>
  <si>
    <t xml:space="preserve">A1_900 </t>
  </si>
  <si>
    <t xml:space="preserve">A1_1800 </t>
  </si>
  <si>
    <t xml:space="preserve">C1_0 </t>
  </si>
  <si>
    <t xml:space="preserve">C1_3 </t>
  </si>
  <si>
    <t xml:space="preserve">C1_10 </t>
  </si>
  <si>
    <t xml:space="preserve">C1_30 </t>
  </si>
  <si>
    <t>C1_90</t>
  </si>
  <si>
    <t>C1_270</t>
  </si>
  <si>
    <t xml:space="preserve">C1_540 </t>
  </si>
  <si>
    <t xml:space="preserve">C1_900 </t>
  </si>
  <si>
    <t xml:space="preserve">C1_1800 </t>
  </si>
  <si>
    <t xml:space="preserve">G1_0 </t>
  </si>
  <si>
    <t xml:space="preserve">G1_3 </t>
  </si>
  <si>
    <t xml:space="preserve">G1_10 </t>
  </si>
  <si>
    <t xml:space="preserve">G1_30 </t>
  </si>
  <si>
    <t>G1_90</t>
  </si>
  <si>
    <t>G1_270</t>
  </si>
  <si>
    <t xml:space="preserve">G1_540 </t>
  </si>
  <si>
    <t xml:space="preserve">G1_900 </t>
  </si>
  <si>
    <t xml:space="preserve">G1_1800 </t>
  </si>
  <si>
    <t xml:space="preserve">T1_0 </t>
  </si>
  <si>
    <t xml:space="preserve">T1_3 </t>
  </si>
  <si>
    <t xml:space="preserve">T1_10 </t>
  </si>
  <si>
    <t xml:space="preserve">T1_30 </t>
  </si>
  <si>
    <t>T1_90</t>
  </si>
  <si>
    <t>T1_270</t>
  </si>
  <si>
    <t xml:space="preserve">T1_540 </t>
  </si>
  <si>
    <t xml:space="preserve">T1_900 </t>
  </si>
  <si>
    <t xml:space="preserve">T1_1800 </t>
  </si>
  <si>
    <t xml:space="preserve">A3_0 </t>
  </si>
  <si>
    <t xml:space="preserve">A3_3 </t>
  </si>
  <si>
    <t xml:space="preserve">A3_10 </t>
  </si>
  <si>
    <t xml:space="preserve">A3_30 </t>
  </si>
  <si>
    <t>A3_90</t>
  </si>
  <si>
    <t>A3_270</t>
  </si>
  <si>
    <t xml:space="preserve">A3_540 </t>
  </si>
  <si>
    <t xml:space="preserve">A3_900 </t>
  </si>
  <si>
    <t xml:space="preserve">A3_1800 </t>
  </si>
  <si>
    <t xml:space="preserve">C3_0 </t>
  </si>
  <si>
    <t xml:space="preserve">C3_3 </t>
  </si>
  <si>
    <t xml:space="preserve">C3_10 </t>
  </si>
  <si>
    <t xml:space="preserve">C3_30 </t>
  </si>
  <si>
    <t>C3_90</t>
  </si>
  <si>
    <t>C3_270</t>
  </si>
  <si>
    <t xml:space="preserve">C3_540 </t>
  </si>
  <si>
    <t xml:space="preserve">C3_900 </t>
  </si>
  <si>
    <t xml:space="preserve">C3_1800 </t>
  </si>
  <si>
    <t xml:space="preserve">G3_0 </t>
  </si>
  <si>
    <t xml:space="preserve">G3_3 </t>
  </si>
  <si>
    <t xml:space="preserve">G3_10 </t>
  </si>
  <si>
    <t xml:space="preserve">G3_30 </t>
  </si>
  <si>
    <t>G3_90</t>
  </si>
  <si>
    <t>G3_270</t>
  </si>
  <si>
    <t xml:space="preserve">G3_540 </t>
  </si>
  <si>
    <t xml:space="preserve">G3_900 </t>
  </si>
  <si>
    <t xml:space="preserve">G3_1800 </t>
  </si>
  <si>
    <t xml:space="preserve">T3_0 </t>
  </si>
  <si>
    <t xml:space="preserve">T3_3 </t>
  </si>
  <si>
    <t xml:space="preserve">T3_10 </t>
  </si>
  <si>
    <t xml:space="preserve">T3_30 </t>
  </si>
  <si>
    <t>T3_90</t>
  </si>
  <si>
    <t>T3_270</t>
  </si>
  <si>
    <t xml:space="preserve">T3_540 </t>
  </si>
  <si>
    <t xml:space="preserve">T3_900 </t>
  </si>
  <si>
    <t xml:space="preserve">T3_1800 </t>
  </si>
  <si>
    <t xml:space="preserve">T2_1800 </t>
  </si>
  <si>
    <t xml:space="preserve">T2_900 </t>
  </si>
  <si>
    <t xml:space="preserve">T2_540 </t>
  </si>
  <si>
    <t>T2_270</t>
  </si>
  <si>
    <t>T2_90</t>
  </si>
  <si>
    <t xml:space="preserve">T2_30 </t>
  </si>
  <si>
    <t xml:space="preserve">T2_10 </t>
  </si>
  <si>
    <t xml:space="preserve">T2_3 </t>
  </si>
  <si>
    <t xml:space="preserve">T2_0 </t>
  </si>
  <si>
    <t xml:space="preserve">G2_1800 </t>
  </si>
  <si>
    <t xml:space="preserve">G2_900 </t>
  </si>
  <si>
    <t xml:space="preserve">G2_540 </t>
  </si>
  <si>
    <t>G2_270</t>
  </si>
  <si>
    <t>G2_90</t>
  </si>
  <si>
    <t xml:space="preserve">G2_30 </t>
  </si>
  <si>
    <t xml:space="preserve">G2_10 </t>
  </si>
  <si>
    <t xml:space="preserve">G2_3 </t>
  </si>
  <si>
    <t xml:space="preserve">G2_0 </t>
  </si>
  <si>
    <t xml:space="preserve">C2_1800 </t>
  </si>
  <si>
    <t xml:space="preserve">C2_900 </t>
  </si>
  <si>
    <t xml:space="preserve">C2_540 </t>
  </si>
  <si>
    <t>C2_270</t>
  </si>
  <si>
    <t>C2_90</t>
  </si>
  <si>
    <t xml:space="preserve">C2_30 </t>
  </si>
  <si>
    <t xml:space="preserve">C2_10 </t>
  </si>
  <si>
    <t xml:space="preserve">C2_3 </t>
  </si>
  <si>
    <t xml:space="preserve">C2_0 </t>
  </si>
  <si>
    <t xml:space="preserve">A2_1800 </t>
  </si>
  <si>
    <t xml:space="preserve">A2_900 </t>
  </si>
  <si>
    <t xml:space="preserve">A2_540 </t>
  </si>
  <si>
    <t>A2_270</t>
  </si>
  <si>
    <t>A2_90</t>
  </si>
  <si>
    <t xml:space="preserve">A2_30 </t>
  </si>
  <si>
    <t xml:space="preserve">A2_10 </t>
  </si>
  <si>
    <t xml:space="preserve">A2_3 </t>
  </si>
  <si>
    <t xml:space="preserve">A2_0 </t>
  </si>
  <si>
    <t>A4</t>
  </si>
  <si>
    <t>A5</t>
  </si>
  <si>
    <t>A6</t>
  </si>
  <si>
    <t xml:space="preserve">A4_0 </t>
  </si>
  <si>
    <t xml:space="preserve">A4_3 </t>
  </si>
  <si>
    <t xml:space="preserve">A4_10 </t>
  </si>
  <si>
    <t xml:space="preserve">A4_30 </t>
  </si>
  <si>
    <t>A4_90</t>
  </si>
  <si>
    <t>A4_270</t>
  </si>
  <si>
    <t xml:space="preserve">A4_540 </t>
  </si>
  <si>
    <t xml:space="preserve">A4_900 </t>
  </si>
  <si>
    <t xml:space="preserve">A4_1800 </t>
  </si>
  <si>
    <t xml:space="preserve">C4_0 </t>
  </si>
  <si>
    <t xml:space="preserve">C4_10 </t>
  </si>
  <si>
    <t xml:space="preserve">C4_30 </t>
  </si>
  <si>
    <t>C4_90</t>
  </si>
  <si>
    <t>C4_270</t>
  </si>
  <si>
    <t xml:space="preserve">C4_540 </t>
  </si>
  <si>
    <t xml:space="preserve">C4_900 </t>
  </si>
  <si>
    <t xml:space="preserve">C4_1800 </t>
  </si>
  <si>
    <t xml:space="preserve">G4_0 </t>
  </si>
  <si>
    <t xml:space="preserve">G4_3 </t>
  </si>
  <si>
    <t xml:space="preserve">G4_10 </t>
  </si>
  <si>
    <t xml:space="preserve">G4_30 </t>
  </si>
  <si>
    <t>G4_90</t>
  </si>
  <si>
    <t>G4_270</t>
  </si>
  <si>
    <t xml:space="preserve">G4_540 </t>
  </si>
  <si>
    <t xml:space="preserve">G4_900 </t>
  </si>
  <si>
    <t xml:space="preserve">G4_1800 </t>
  </si>
  <si>
    <t xml:space="preserve">T4_0 </t>
  </si>
  <si>
    <t xml:space="preserve">T4_3 </t>
  </si>
  <si>
    <t xml:space="preserve">T4_10 </t>
  </si>
  <si>
    <t xml:space="preserve">T4_30 </t>
  </si>
  <si>
    <t>T4_90</t>
  </si>
  <si>
    <t>T4_270</t>
  </si>
  <si>
    <t xml:space="preserve">T4_540 </t>
  </si>
  <si>
    <t xml:space="preserve">T4_900 </t>
  </si>
  <si>
    <t xml:space="preserve">T4_1800 </t>
  </si>
  <si>
    <t xml:space="preserve">A5_0 </t>
  </si>
  <si>
    <t xml:space="preserve">A5_3 </t>
  </si>
  <si>
    <t xml:space="preserve">A5_10 </t>
  </si>
  <si>
    <t xml:space="preserve">A5_30 </t>
  </si>
  <si>
    <t>A5_90</t>
  </si>
  <si>
    <t>A5_270</t>
  </si>
  <si>
    <t xml:space="preserve">A5_540 </t>
  </si>
  <si>
    <t xml:space="preserve">A5_900 </t>
  </si>
  <si>
    <t xml:space="preserve">A5_1800 </t>
  </si>
  <si>
    <t xml:space="preserve">C5_0 </t>
  </si>
  <si>
    <t xml:space="preserve">C5_3 </t>
  </si>
  <si>
    <t xml:space="preserve">C5_10 </t>
  </si>
  <si>
    <t xml:space="preserve">C5_30 </t>
  </si>
  <si>
    <t>C5_90</t>
  </si>
  <si>
    <t>C5_270</t>
  </si>
  <si>
    <t xml:space="preserve">C5_540 </t>
  </si>
  <si>
    <t xml:space="preserve">C5_900 </t>
  </si>
  <si>
    <t xml:space="preserve">C5_1800 </t>
  </si>
  <si>
    <t xml:space="preserve">G5_0 </t>
  </si>
  <si>
    <t xml:space="preserve">G5_3 </t>
  </si>
  <si>
    <t xml:space="preserve">G5_10 </t>
  </si>
  <si>
    <t xml:space="preserve">G5_30 </t>
  </si>
  <si>
    <t>G5_90</t>
  </si>
  <si>
    <t>G5_270</t>
  </si>
  <si>
    <t xml:space="preserve">G5_540 </t>
  </si>
  <si>
    <t xml:space="preserve">G5_900 </t>
  </si>
  <si>
    <t xml:space="preserve">G5_1800 </t>
  </si>
  <si>
    <t xml:space="preserve">T5_0 </t>
  </si>
  <si>
    <t xml:space="preserve">T5_3 </t>
  </si>
  <si>
    <t xml:space="preserve">T5_10 </t>
  </si>
  <si>
    <t xml:space="preserve">T5_30 </t>
  </si>
  <si>
    <t>T5_90</t>
  </si>
  <si>
    <t>T5_270</t>
  </si>
  <si>
    <t xml:space="preserve">T5_540 </t>
  </si>
  <si>
    <t xml:space="preserve">T5_900 </t>
  </si>
  <si>
    <t xml:space="preserve">T5_1800 </t>
  </si>
  <si>
    <t xml:space="preserve">A6_0 </t>
  </si>
  <si>
    <t xml:space="preserve">A6_3 </t>
  </si>
  <si>
    <t xml:space="preserve">A6_10 </t>
  </si>
  <si>
    <t xml:space="preserve">A6_30 </t>
  </si>
  <si>
    <t>A6_90</t>
  </si>
  <si>
    <t>A6_270</t>
  </si>
  <si>
    <t xml:space="preserve">A6_540 </t>
  </si>
  <si>
    <t xml:space="preserve">A6_900 </t>
  </si>
  <si>
    <t xml:space="preserve">A6_1800 </t>
  </si>
  <si>
    <t xml:space="preserve">C6_0 </t>
  </si>
  <si>
    <t xml:space="preserve">C6_3 </t>
  </si>
  <si>
    <t xml:space="preserve">C6_10 </t>
  </si>
  <si>
    <t xml:space="preserve">C6_30 </t>
  </si>
  <si>
    <t>C6_90</t>
  </si>
  <si>
    <t>C6_270</t>
  </si>
  <si>
    <t xml:space="preserve">C6_540 </t>
  </si>
  <si>
    <t xml:space="preserve">C6_900 </t>
  </si>
  <si>
    <t xml:space="preserve">C6_1800 </t>
  </si>
  <si>
    <t xml:space="preserve">G6_0 </t>
  </si>
  <si>
    <t xml:space="preserve">G6_3 </t>
  </si>
  <si>
    <t xml:space="preserve">G6_10 </t>
  </si>
  <si>
    <t xml:space="preserve">G6_30 </t>
  </si>
  <si>
    <t>G6_90</t>
  </si>
  <si>
    <t>G6_270</t>
  </si>
  <si>
    <t xml:space="preserve">G6_540 </t>
  </si>
  <si>
    <t xml:space="preserve">G6_900 </t>
  </si>
  <si>
    <t xml:space="preserve">G6_1800 </t>
  </si>
  <si>
    <t xml:space="preserve">T6_0 </t>
  </si>
  <si>
    <t xml:space="preserve">T6_3 </t>
  </si>
  <si>
    <t xml:space="preserve">T6_10 </t>
  </si>
  <si>
    <t xml:space="preserve">T6_30 </t>
  </si>
  <si>
    <t>T6_90</t>
  </si>
  <si>
    <t>T6_270</t>
  </si>
  <si>
    <t xml:space="preserve">T6_540 </t>
  </si>
  <si>
    <t xml:space="preserve">T6_900 </t>
  </si>
  <si>
    <t xml:space="preserve">T6_1800 </t>
  </si>
  <si>
    <t xml:space="preserve">C4_3 </t>
  </si>
  <si>
    <t>Motif</t>
  </si>
  <si>
    <t>Freq %</t>
  </si>
  <si>
    <t>Nucleotide %</t>
  </si>
  <si>
    <t xml:space="preserve">AA_0 </t>
  </si>
  <si>
    <t xml:space="preserve">AA_3 </t>
  </si>
  <si>
    <t xml:space="preserve">AA_10 </t>
  </si>
  <si>
    <t xml:space="preserve">AA_30 </t>
  </si>
  <si>
    <t>AA_90</t>
  </si>
  <si>
    <t>AA_270</t>
  </si>
  <si>
    <t xml:space="preserve">AA_540 </t>
  </si>
  <si>
    <t xml:space="preserve">AA_900 </t>
  </si>
  <si>
    <t xml:space="preserve">AA_1800 </t>
  </si>
  <si>
    <t xml:space="preserve">AC_0 </t>
  </si>
  <si>
    <t xml:space="preserve">AC_3 </t>
  </si>
  <si>
    <t xml:space="preserve">AC_10 </t>
  </si>
  <si>
    <t xml:space="preserve">AC_30 </t>
  </si>
  <si>
    <t>AC_90</t>
  </si>
  <si>
    <t>AC_270</t>
  </si>
  <si>
    <t xml:space="preserve">AC_540 </t>
  </si>
  <si>
    <t xml:space="preserve">AC_900 </t>
  </si>
  <si>
    <t xml:space="preserve">AC_1800 </t>
  </si>
  <si>
    <t xml:space="preserve">AG_0 </t>
  </si>
  <si>
    <t xml:space="preserve">AG_3 </t>
  </si>
  <si>
    <t xml:space="preserve">AG_10 </t>
  </si>
  <si>
    <t xml:space="preserve">AG_30 </t>
  </si>
  <si>
    <t>AG_90</t>
  </si>
  <si>
    <t>AG_270</t>
  </si>
  <si>
    <t xml:space="preserve">AG_540 </t>
  </si>
  <si>
    <t xml:space="preserve">AG_900 </t>
  </si>
  <si>
    <t xml:space="preserve">AG_1800 </t>
  </si>
  <si>
    <t xml:space="preserve">AT_0 </t>
  </si>
  <si>
    <t xml:space="preserve">AT_3 </t>
  </si>
  <si>
    <t xml:space="preserve">AT_10 </t>
  </si>
  <si>
    <t xml:space="preserve">AT_30 </t>
  </si>
  <si>
    <t>AT_90</t>
  </si>
  <si>
    <t>AT_270</t>
  </si>
  <si>
    <t xml:space="preserve">AT_540 </t>
  </si>
  <si>
    <t xml:space="preserve">AT_900 </t>
  </si>
  <si>
    <t xml:space="preserve">AT_1800 </t>
  </si>
  <si>
    <t xml:space="preserve">CA_0 </t>
  </si>
  <si>
    <t xml:space="preserve">CA_3 </t>
  </si>
  <si>
    <t xml:space="preserve">CA_10 </t>
  </si>
  <si>
    <t xml:space="preserve">CA_30 </t>
  </si>
  <si>
    <t>CA_90</t>
  </si>
  <si>
    <t>CA_270</t>
  </si>
  <si>
    <t xml:space="preserve">CA_540 </t>
  </si>
  <si>
    <t xml:space="preserve">CA_900 </t>
  </si>
  <si>
    <t xml:space="preserve">CA_1800 </t>
  </si>
  <si>
    <t xml:space="preserve">CC_0 </t>
  </si>
  <si>
    <t xml:space="preserve">CC_3 </t>
  </si>
  <si>
    <t xml:space="preserve">CC_10 </t>
  </si>
  <si>
    <t xml:space="preserve">CC_30 </t>
  </si>
  <si>
    <t>CC_90</t>
  </si>
  <si>
    <t>CC_270</t>
  </si>
  <si>
    <t xml:space="preserve">CC_540 </t>
  </si>
  <si>
    <t xml:space="preserve">CC_900 </t>
  </si>
  <si>
    <t xml:space="preserve">CC_1800 </t>
  </si>
  <si>
    <t xml:space="preserve">CG_0 </t>
  </si>
  <si>
    <t xml:space="preserve">CG_3 </t>
  </si>
  <si>
    <t xml:space="preserve">CG_10 </t>
  </si>
  <si>
    <t xml:space="preserve">CG_30 </t>
  </si>
  <si>
    <t>CG_90</t>
  </si>
  <si>
    <t>CG_270</t>
  </si>
  <si>
    <t xml:space="preserve">CG_540 </t>
  </si>
  <si>
    <t xml:space="preserve">CG_900 </t>
  </si>
  <si>
    <t xml:space="preserve">CG_1800 </t>
  </si>
  <si>
    <t xml:space="preserve">CT_0 </t>
  </si>
  <si>
    <t xml:space="preserve">CT_3 </t>
  </si>
  <si>
    <t xml:space="preserve">CT_10 </t>
  </si>
  <si>
    <t xml:space="preserve">CT_30 </t>
  </si>
  <si>
    <t>CT_90</t>
  </si>
  <si>
    <t>CT_270</t>
  </si>
  <si>
    <t xml:space="preserve">CT_540 </t>
  </si>
  <si>
    <t xml:space="preserve">CT_900 </t>
  </si>
  <si>
    <t xml:space="preserve">CT_1800 </t>
  </si>
  <si>
    <t xml:space="preserve">GA_0 </t>
  </si>
  <si>
    <t xml:space="preserve">GA_3 </t>
  </si>
  <si>
    <t xml:space="preserve">GA_10 </t>
  </si>
  <si>
    <t xml:space="preserve">GA_30 </t>
  </si>
  <si>
    <t>GA_90</t>
  </si>
  <si>
    <t>GA_270</t>
  </si>
  <si>
    <t xml:space="preserve">GA_540 </t>
  </si>
  <si>
    <t xml:space="preserve">GA_900 </t>
  </si>
  <si>
    <t xml:space="preserve">GA_1800 </t>
  </si>
  <si>
    <t xml:space="preserve">GC_0 </t>
  </si>
  <si>
    <t xml:space="preserve">GC_3 </t>
  </si>
  <si>
    <t xml:space="preserve">GC_10 </t>
  </si>
  <si>
    <t xml:space="preserve">GC_30 </t>
  </si>
  <si>
    <t>GC_90</t>
  </si>
  <si>
    <t>GC_270</t>
  </si>
  <si>
    <t xml:space="preserve">GC_540 </t>
  </si>
  <si>
    <t xml:space="preserve">GC_900 </t>
  </si>
  <si>
    <t xml:space="preserve">GC_1800 </t>
  </si>
  <si>
    <t xml:space="preserve">GG_0 </t>
  </si>
  <si>
    <t xml:space="preserve">GG_3 </t>
  </si>
  <si>
    <t xml:space="preserve">GG_10 </t>
  </si>
  <si>
    <t xml:space="preserve">GG_30 </t>
  </si>
  <si>
    <t>GG_90</t>
  </si>
  <si>
    <t>GG_270</t>
  </si>
  <si>
    <t xml:space="preserve">GG_540 </t>
  </si>
  <si>
    <t xml:space="preserve">GG_900 </t>
  </si>
  <si>
    <t xml:space="preserve">GG_1800 </t>
  </si>
  <si>
    <t xml:space="preserve">GT_0 </t>
  </si>
  <si>
    <t xml:space="preserve">GT_3 </t>
  </si>
  <si>
    <t xml:space="preserve">GT_10 </t>
  </si>
  <si>
    <t xml:space="preserve">GT_30 </t>
  </si>
  <si>
    <t>GT_90</t>
  </si>
  <si>
    <t>GT_270</t>
  </si>
  <si>
    <t xml:space="preserve">GT_540 </t>
  </si>
  <si>
    <t xml:space="preserve">GT_900 </t>
  </si>
  <si>
    <t xml:space="preserve">GT_1800 </t>
  </si>
  <si>
    <t xml:space="preserve">TA_0 </t>
  </si>
  <si>
    <t xml:space="preserve">TA_3 </t>
  </si>
  <si>
    <t xml:space="preserve">TA_10 </t>
  </si>
  <si>
    <t xml:space="preserve">TA_30 </t>
  </si>
  <si>
    <t>TA_90</t>
  </si>
  <si>
    <t>TA_270</t>
  </si>
  <si>
    <t xml:space="preserve">TA_540 </t>
  </si>
  <si>
    <t xml:space="preserve">TA_900 </t>
  </si>
  <si>
    <t xml:space="preserve">TA_1800 </t>
  </si>
  <si>
    <t xml:space="preserve">TC_0 </t>
  </si>
  <si>
    <t xml:space="preserve">TC_3 </t>
  </si>
  <si>
    <t xml:space="preserve">TC_10 </t>
  </si>
  <si>
    <t xml:space="preserve">TC_30 </t>
  </si>
  <si>
    <t>TC_90</t>
  </si>
  <si>
    <t>TC_270</t>
  </si>
  <si>
    <t xml:space="preserve">TC_540 </t>
  </si>
  <si>
    <t xml:space="preserve">TC_900 </t>
  </si>
  <si>
    <t xml:space="preserve">TC_1800 </t>
  </si>
  <si>
    <t xml:space="preserve">TG_0 </t>
  </si>
  <si>
    <t xml:space="preserve">TG_3 </t>
  </si>
  <si>
    <t xml:space="preserve">TG_10 </t>
  </si>
  <si>
    <t xml:space="preserve">TG_30 </t>
  </si>
  <si>
    <t>TG_90</t>
  </si>
  <si>
    <t>TG_270</t>
  </si>
  <si>
    <t xml:space="preserve">TG_540 </t>
  </si>
  <si>
    <t xml:space="preserve">TG_900 </t>
  </si>
  <si>
    <t xml:space="preserve">TG_1800 </t>
  </si>
  <si>
    <t xml:space="preserve">TT_0 </t>
  </si>
  <si>
    <t xml:space="preserve">TT_3 </t>
  </si>
  <si>
    <t xml:space="preserve">TT_10 </t>
  </si>
  <si>
    <t xml:space="preserve">TT_30 </t>
  </si>
  <si>
    <t>TT_90</t>
  </si>
  <si>
    <t>TT_270</t>
  </si>
  <si>
    <t xml:space="preserve">TT_540 </t>
  </si>
  <si>
    <t xml:space="preserve">TT_900 </t>
  </si>
  <si>
    <t xml:space="preserve">TT_1800 </t>
  </si>
  <si>
    <t xml:space="preserve">ATTA_0 </t>
  </si>
  <si>
    <t xml:space="preserve">ATTA_3 </t>
  </si>
  <si>
    <t xml:space="preserve">ATTA_10 </t>
  </si>
  <si>
    <t xml:space="preserve">ATTA_30 </t>
  </si>
  <si>
    <t>ATTA_90</t>
  </si>
  <si>
    <t>ATTA_270</t>
  </si>
  <si>
    <t xml:space="preserve">ATTA_540 </t>
  </si>
  <si>
    <t xml:space="preserve">ATTA_900 </t>
  </si>
  <si>
    <t xml:space="preserve">ATTA_1800 </t>
  </si>
  <si>
    <t xml:space="preserve">ATTC_0 </t>
  </si>
  <si>
    <t xml:space="preserve">ATTC_3 </t>
  </si>
  <si>
    <t xml:space="preserve">ATTC_10 </t>
  </si>
  <si>
    <t xml:space="preserve">ATTC_30 </t>
  </si>
  <si>
    <t>ATTC_90</t>
  </si>
  <si>
    <t>ATTC_270</t>
  </si>
  <si>
    <t xml:space="preserve">ATTC_540 </t>
  </si>
  <si>
    <t xml:space="preserve">ATTC_900 </t>
  </si>
  <si>
    <t xml:space="preserve">ATTC_1800 </t>
  </si>
  <si>
    <t xml:space="preserve">ATTG_0 </t>
  </si>
  <si>
    <t xml:space="preserve">ATTG_3 </t>
  </si>
  <si>
    <t xml:space="preserve">ATTG_10 </t>
  </si>
  <si>
    <t xml:space="preserve">ATTG_30 </t>
  </si>
  <si>
    <t>ATTG_90</t>
  </si>
  <si>
    <t>ATTG_270</t>
  </si>
  <si>
    <t xml:space="preserve">ATTG_540 </t>
  </si>
  <si>
    <t xml:space="preserve">ATTG_900 </t>
  </si>
  <si>
    <t xml:space="preserve">ATTG_1800 </t>
  </si>
  <si>
    <t xml:space="preserve">ATTT_0 </t>
  </si>
  <si>
    <t xml:space="preserve">ATTT_3 </t>
  </si>
  <si>
    <t xml:space="preserve">ATTTT_10 </t>
  </si>
  <si>
    <t xml:space="preserve">ATTT_30 </t>
  </si>
  <si>
    <t>ATTT_90</t>
  </si>
  <si>
    <t>ATTT_270</t>
  </si>
  <si>
    <t xml:space="preserve">ATTT_540 </t>
  </si>
  <si>
    <t xml:space="preserve">ATTT_900 </t>
  </si>
  <si>
    <t xml:space="preserve">ATTT_1800 </t>
  </si>
  <si>
    <t xml:space="preserve">CTTA_0 </t>
  </si>
  <si>
    <t xml:space="preserve">CTTA_3 </t>
  </si>
  <si>
    <t xml:space="preserve">CTTA_10 </t>
  </si>
  <si>
    <t xml:space="preserve">CTTA_30 </t>
  </si>
  <si>
    <t>CTTA_90</t>
  </si>
  <si>
    <t>CTTA_270</t>
  </si>
  <si>
    <t xml:space="preserve">CTTA_540 </t>
  </si>
  <si>
    <t xml:space="preserve">CTTA_900 </t>
  </si>
  <si>
    <t xml:space="preserve">CTTA_1800 </t>
  </si>
  <si>
    <t xml:space="preserve">CTTC_0 </t>
  </si>
  <si>
    <t xml:space="preserve">CTTC_3 </t>
  </si>
  <si>
    <t xml:space="preserve">CTTC_10 </t>
  </si>
  <si>
    <t xml:space="preserve">CTTC_30 </t>
  </si>
  <si>
    <t>CTTC_90</t>
  </si>
  <si>
    <t>CTTC_270</t>
  </si>
  <si>
    <t xml:space="preserve">CTTC_540 </t>
  </si>
  <si>
    <t xml:space="preserve">CTTC_900 </t>
  </si>
  <si>
    <t xml:space="preserve">CTTC_1800 </t>
  </si>
  <si>
    <t>CTTG_0</t>
  </si>
  <si>
    <t>CTTG_3</t>
  </si>
  <si>
    <t xml:space="preserve">CTTG_10 </t>
  </si>
  <si>
    <t xml:space="preserve">CTTG_30 </t>
  </si>
  <si>
    <t>CTTG_90</t>
  </si>
  <si>
    <t>CTTG_270</t>
  </si>
  <si>
    <t xml:space="preserve">CTTG_540 </t>
  </si>
  <si>
    <t xml:space="preserve">CTTG_900 </t>
  </si>
  <si>
    <t xml:space="preserve">CTTG_1800 </t>
  </si>
  <si>
    <t xml:space="preserve">CTTT_0 </t>
  </si>
  <si>
    <t xml:space="preserve">CTTT_3 </t>
  </si>
  <si>
    <t xml:space="preserve">CTTT_10 </t>
  </si>
  <si>
    <t xml:space="preserve">CTTT_30 </t>
  </si>
  <si>
    <t>CTTT_90</t>
  </si>
  <si>
    <t>CTTT_270</t>
  </si>
  <si>
    <t xml:space="preserve">CTTT_540 </t>
  </si>
  <si>
    <t xml:space="preserve">CTTT_900 </t>
  </si>
  <si>
    <t xml:space="preserve">CTTT_1800 </t>
  </si>
  <si>
    <t xml:space="preserve">GTTA_0 </t>
  </si>
  <si>
    <t xml:space="preserve">GTTA_3 </t>
  </si>
  <si>
    <t xml:space="preserve">GTTA_10 </t>
  </si>
  <si>
    <t xml:space="preserve">GTTA_30 </t>
  </si>
  <si>
    <t>GTTA_90</t>
  </si>
  <si>
    <t>GTTA_270</t>
  </si>
  <si>
    <t xml:space="preserve">GTTA_540 </t>
  </si>
  <si>
    <t xml:space="preserve">GTTA_900 </t>
  </si>
  <si>
    <t xml:space="preserve">GTTA_1800 </t>
  </si>
  <si>
    <t xml:space="preserve">GTTC_0 </t>
  </si>
  <si>
    <t xml:space="preserve">GTTC_3 </t>
  </si>
  <si>
    <t xml:space="preserve">GTTC_10 </t>
  </si>
  <si>
    <t xml:space="preserve">GTTC_30 </t>
  </si>
  <si>
    <t>GTTC_90</t>
  </si>
  <si>
    <t>GTTC_270</t>
  </si>
  <si>
    <t xml:space="preserve">GTTC_540 </t>
  </si>
  <si>
    <t xml:space="preserve">GTTC_900 </t>
  </si>
  <si>
    <t xml:space="preserve">GTTC_1800 </t>
  </si>
  <si>
    <t xml:space="preserve">GTTG_0 </t>
  </si>
  <si>
    <t xml:space="preserve">GTTG_3 </t>
  </si>
  <si>
    <t xml:space="preserve">GTTG_10 </t>
  </si>
  <si>
    <t xml:space="preserve">GTTG_30 </t>
  </si>
  <si>
    <t>GTTG_90</t>
  </si>
  <si>
    <t>GTTG_270</t>
  </si>
  <si>
    <t xml:space="preserve">GTTG_540 </t>
  </si>
  <si>
    <t xml:space="preserve">GTTG_900 </t>
  </si>
  <si>
    <t xml:space="preserve">GTTG_1800 </t>
  </si>
  <si>
    <t xml:space="preserve">GTTT_0 </t>
  </si>
  <si>
    <t xml:space="preserve">GTTT_3 </t>
  </si>
  <si>
    <t xml:space="preserve">GTTT_10 </t>
  </si>
  <si>
    <t xml:space="preserve">GTTT_30 </t>
  </si>
  <si>
    <t>GTTT_90</t>
  </si>
  <si>
    <t>GTTT_270</t>
  </si>
  <si>
    <t xml:space="preserve">GTTT_540 </t>
  </si>
  <si>
    <t xml:space="preserve">GTTT_900 </t>
  </si>
  <si>
    <t xml:space="preserve">GTTT_1800 </t>
  </si>
  <si>
    <t xml:space="preserve">TTTA_0 </t>
  </si>
  <si>
    <t xml:space="preserve">TTTA_3 </t>
  </si>
  <si>
    <t xml:space="preserve">TTTA_10 </t>
  </si>
  <si>
    <t xml:space="preserve">TTTA_30 </t>
  </si>
  <si>
    <t>TTTA_90</t>
  </si>
  <si>
    <t>TTTA_270</t>
  </si>
  <si>
    <t xml:space="preserve">TTTA_540 </t>
  </si>
  <si>
    <t xml:space="preserve">TTTA_900 </t>
  </si>
  <si>
    <t xml:space="preserve">TTTA_1800 </t>
  </si>
  <si>
    <t xml:space="preserve">TTTC_0 </t>
  </si>
  <si>
    <t xml:space="preserve">TTTC_3 </t>
  </si>
  <si>
    <t xml:space="preserve">TTTC_10 </t>
  </si>
  <si>
    <t xml:space="preserve">TTTC_30 </t>
  </si>
  <si>
    <t>TTTC_90</t>
  </si>
  <si>
    <t>TTTC_270</t>
  </si>
  <si>
    <t xml:space="preserve">TTTC_540 </t>
  </si>
  <si>
    <t xml:space="preserve">TTTC_900 </t>
  </si>
  <si>
    <t xml:space="preserve">TTTC_1800 </t>
  </si>
  <si>
    <t xml:space="preserve">TTTG_0 </t>
  </si>
  <si>
    <t xml:space="preserve">TTTG_3 </t>
  </si>
  <si>
    <t xml:space="preserve">TTTG_10 </t>
  </si>
  <si>
    <t xml:space="preserve">TTTG_30 </t>
  </si>
  <si>
    <t>TTTG_90</t>
  </si>
  <si>
    <t>TTTG_270</t>
  </si>
  <si>
    <t xml:space="preserve">TTTG_540 </t>
  </si>
  <si>
    <t xml:space="preserve">TTTG_900 </t>
  </si>
  <si>
    <t xml:space="preserve">TTTG_1800 </t>
  </si>
  <si>
    <t xml:space="preserve">TTTT_0 </t>
  </si>
  <si>
    <t xml:space="preserve">TTTT_3 </t>
  </si>
  <si>
    <t xml:space="preserve">TTTT_10 </t>
  </si>
  <si>
    <t xml:space="preserve">TTTT_30 </t>
  </si>
  <si>
    <t>TTTT_90</t>
  </si>
  <si>
    <t>TTTT_270</t>
  </si>
  <si>
    <t xml:space="preserve">TTTT_540 </t>
  </si>
  <si>
    <t xml:space="preserve">TTTT_900 </t>
  </si>
  <si>
    <t xml:space="preserve">TTTT_1800 </t>
  </si>
  <si>
    <t>CHANGE 3</t>
  </si>
  <si>
    <t>Exp3</t>
  </si>
  <si>
    <t xml:space="preserve">Exp4 </t>
  </si>
  <si>
    <t>Mean</t>
  </si>
  <si>
    <t>SD</t>
  </si>
  <si>
    <t>Exp4</t>
  </si>
  <si>
    <t>Sequence</t>
  </si>
  <si>
    <t>%_0</t>
  </si>
  <si>
    <t>%_3</t>
  </si>
  <si>
    <t>%_10</t>
  </si>
  <si>
    <t>%_30</t>
  </si>
  <si>
    <t>%_90</t>
  </si>
  <si>
    <t>%_270</t>
  </si>
  <si>
    <t>%_540</t>
  </si>
  <si>
    <t>%_900</t>
  </si>
  <si>
    <t>%_1800</t>
  </si>
  <si>
    <t>C1</t>
  </si>
  <si>
    <t>G1</t>
  </si>
  <si>
    <t>T1</t>
  </si>
  <si>
    <t>C2</t>
  </si>
  <si>
    <t>G3</t>
  </si>
  <si>
    <t>G2</t>
  </si>
  <si>
    <t>T2</t>
  </si>
  <si>
    <t>C3</t>
  </si>
  <si>
    <t>T3</t>
  </si>
  <si>
    <t>MotifP7:Q71</t>
  </si>
  <si>
    <t xml:space="preserve"> </t>
  </si>
  <si>
    <t xml:space="preserve">AAA_0 </t>
  </si>
  <si>
    <t xml:space="preserve">AAA_3 </t>
  </si>
  <si>
    <t xml:space="preserve">AAA_10 </t>
  </si>
  <si>
    <t xml:space="preserve">AAA_30 </t>
  </si>
  <si>
    <t>AAA_90</t>
  </si>
  <si>
    <t>AAA_270</t>
  </si>
  <si>
    <t xml:space="preserve">AAA_540 </t>
  </si>
  <si>
    <t xml:space="preserve">AAA_900 </t>
  </si>
  <si>
    <t xml:space="preserve">AAA_1800 </t>
  </si>
  <si>
    <t xml:space="preserve">AAC_0 </t>
  </si>
  <si>
    <t xml:space="preserve">AAC_3 </t>
  </si>
  <si>
    <t xml:space="preserve">AAC_10 </t>
  </si>
  <si>
    <t xml:space="preserve">AAC_30 </t>
  </si>
  <si>
    <t>AAC_90</t>
  </si>
  <si>
    <t>AAC_270</t>
  </si>
  <si>
    <t xml:space="preserve">AAC_540 </t>
  </si>
  <si>
    <t xml:space="preserve">AAC_900 </t>
  </si>
  <si>
    <t xml:space="preserve">AAC_1800 </t>
  </si>
  <si>
    <t xml:space="preserve">AAG_0 </t>
  </si>
  <si>
    <t xml:space="preserve">AAG_3 </t>
  </si>
  <si>
    <t xml:space="preserve">AAG_10 </t>
  </si>
  <si>
    <t xml:space="preserve">AAG_30 </t>
  </si>
  <si>
    <t>AAG_90</t>
  </si>
  <si>
    <t>AAG_270</t>
  </si>
  <si>
    <t xml:space="preserve">AAG_540 </t>
  </si>
  <si>
    <t xml:space="preserve">AAG_900 </t>
  </si>
  <si>
    <t xml:space="preserve">AAG_1800 </t>
  </si>
  <si>
    <t xml:space="preserve">AAT_0 </t>
  </si>
  <si>
    <t xml:space="preserve">AAT_3 </t>
  </si>
  <si>
    <t xml:space="preserve">AAT_10 </t>
  </si>
  <si>
    <t xml:space="preserve">AAT_30 </t>
  </si>
  <si>
    <t>AAT_90</t>
  </si>
  <si>
    <t>AAT_270</t>
  </si>
  <si>
    <t xml:space="preserve">AAT_540 </t>
  </si>
  <si>
    <t xml:space="preserve">AAT_900 </t>
  </si>
  <si>
    <t xml:space="preserve">AAT_1800 </t>
  </si>
  <si>
    <t xml:space="preserve">ACA_0 </t>
  </si>
  <si>
    <t xml:space="preserve">ACA_3 </t>
  </si>
  <si>
    <t xml:space="preserve">ACA_10 </t>
  </si>
  <si>
    <t>ACA_90</t>
  </si>
  <si>
    <t>ACA_270</t>
  </si>
  <si>
    <t xml:space="preserve">ACA_540 </t>
  </si>
  <si>
    <t xml:space="preserve">ACA_900 </t>
  </si>
  <si>
    <t xml:space="preserve">ACA_1800 </t>
  </si>
  <si>
    <t xml:space="preserve">ACC_0 </t>
  </si>
  <si>
    <t xml:space="preserve">ACC_3 </t>
  </si>
  <si>
    <t xml:space="preserve">ACC_10 </t>
  </si>
  <si>
    <t xml:space="preserve">ACC_30 </t>
  </si>
  <si>
    <t>ACC_90</t>
  </si>
  <si>
    <t>ACC_270</t>
  </si>
  <si>
    <t xml:space="preserve">ACC_540 </t>
  </si>
  <si>
    <t xml:space="preserve">ACC_900 </t>
  </si>
  <si>
    <t xml:space="preserve">ACC_1800 </t>
  </si>
  <si>
    <t xml:space="preserve">ACG_0 </t>
  </si>
  <si>
    <t xml:space="preserve">ACG_3 </t>
  </si>
  <si>
    <t xml:space="preserve">ACG_10 </t>
  </si>
  <si>
    <t xml:space="preserve">ACG_30 </t>
  </si>
  <si>
    <t>ACG_90</t>
  </si>
  <si>
    <t>ACG_270</t>
  </si>
  <si>
    <t xml:space="preserve">ACG_540 </t>
  </si>
  <si>
    <t xml:space="preserve">ACG_900 </t>
  </si>
  <si>
    <t xml:space="preserve">ACG_1800 </t>
  </si>
  <si>
    <t xml:space="preserve">ACT_0 </t>
  </si>
  <si>
    <t xml:space="preserve">ACT_3 </t>
  </si>
  <si>
    <t xml:space="preserve">ACT_10 </t>
  </si>
  <si>
    <t xml:space="preserve">ACT_30 </t>
  </si>
  <si>
    <t>ACT_90</t>
  </si>
  <si>
    <t>ACT_270</t>
  </si>
  <si>
    <t xml:space="preserve">ACT_540 </t>
  </si>
  <si>
    <t xml:space="preserve">ACT_900 </t>
  </si>
  <si>
    <t xml:space="preserve">ACT_1800 </t>
  </si>
  <si>
    <t xml:space="preserve">AGA_0 </t>
  </si>
  <si>
    <t xml:space="preserve">AGA_3 </t>
  </si>
  <si>
    <t xml:space="preserve">AGA_10 </t>
  </si>
  <si>
    <t xml:space="preserve">AGA_1800 </t>
  </si>
  <si>
    <t>AGA_90</t>
  </si>
  <si>
    <t>AGA_270</t>
  </si>
  <si>
    <t xml:space="preserve">AGA_540 </t>
  </si>
  <si>
    <t xml:space="preserve">AGA_900 </t>
  </si>
  <si>
    <t xml:space="preserve">AGC_0 </t>
  </si>
  <si>
    <t xml:space="preserve">AGC_3 </t>
  </si>
  <si>
    <t xml:space="preserve">AGC_10 </t>
  </si>
  <si>
    <t xml:space="preserve">AGC_30 </t>
  </si>
  <si>
    <t>AGC_90</t>
  </si>
  <si>
    <t>AGC_270</t>
  </si>
  <si>
    <t xml:space="preserve">AGC_540 </t>
  </si>
  <si>
    <t xml:space="preserve">AGC_900 </t>
  </si>
  <si>
    <t xml:space="preserve">AGC_1800 </t>
  </si>
  <si>
    <t xml:space="preserve">AGG_0 </t>
  </si>
  <si>
    <t xml:space="preserve">AGG_3 </t>
  </si>
  <si>
    <t xml:space="preserve">AGG_10 </t>
  </si>
  <si>
    <t xml:space="preserve">AGG_30 </t>
  </si>
  <si>
    <t>AGG_90</t>
  </si>
  <si>
    <t>AGG_270</t>
  </si>
  <si>
    <t xml:space="preserve">AGG_540 </t>
  </si>
  <si>
    <t xml:space="preserve">AGG_900 </t>
  </si>
  <si>
    <t xml:space="preserve">AGG_1800 </t>
  </si>
  <si>
    <t xml:space="preserve">AGT_0 </t>
  </si>
  <si>
    <t xml:space="preserve">AGT_3 </t>
  </si>
  <si>
    <t xml:space="preserve">AGT_10 </t>
  </si>
  <si>
    <t xml:space="preserve">AGT_30 </t>
  </si>
  <si>
    <t>AGT_90</t>
  </si>
  <si>
    <t>AGT_270</t>
  </si>
  <si>
    <t xml:space="preserve">AGT_540 </t>
  </si>
  <si>
    <t xml:space="preserve">AGT_900 </t>
  </si>
  <si>
    <t xml:space="preserve">AGT_1800 </t>
  </si>
  <si>
    <t xml:space="preserve">ATA_0 </t>
  </si>
  <si>
    <t xml:space="preserve">ATA_3 </t>
  </si>
  <si>
    <t xml:space="preserve">ATA_10 </t>
  </si>
  <si>
    <t xml:space="preserve">ATA_1800 </t>
  </si>
  <si>
    <t>ATA_90</t>
  </si>
  <si>
    <t>ATA_270</t>
  </si>
  <si>
    <t xml:space="preserve">ATA_540 </t>
  </si>
  <si>
    <t xml:space="preserve">ATA_900 </t>
  </si>
  <si>
    <t xml:space="preserve">ATC_0 </t>
  </si>
  <si>
    <t xml:space="preserve">ATC_3 </t>
  </si>
  <si>
    <t xml:space="preserve">ATC_10 </t>
  </si>
  <si>
    <t xml:space="preserve">ATC_30 </t>
  </si>
  <si>
    <t>ATC_90</t>
  </si>
  <si>
    <t>ATC_270</t>
  </si>
  <si>
    <t xml:space="preserve">ATC_540 </t>
  </si>
  <si>
    <t xml:space="preserve">ATC_900 </t>
  </si>
  <si>
    <t xml:space="preserve">ATC_1800 </t>
  </si>
  <si>
    <t xml:space="preserve">ATG_0 </t>
  </si>
  <si>
    <t xml:space="preserve">ATG_3 </t>
  </si>
  <si>
    <t xml:space="preserve">ATG_10 </t>
  </si>
  <si>
    <t xml:space="preserve">ATG_30 </t>
  </si>
  <si>
    <t>ATG_90</t>
  </si>
  <si>
    <t>ATG_270</t>
  </si>
  <si>
    <t xml:space="preserve">ATG_540 </t>
  </si>
  <si>
    <t xml:space="preserve">ATG_900 </t>
  </si>
  <si>
    <t xml:space="preserve">ATG_1800 </t>
  </si>
  <si>
    <t xml:space="preserve">ATT_0 </t>
  </si>
  <si>
    <t xml:space="preserve">ATT_3 </t>
  </si>
  <si>
    <t xml:space="preserve">ATT_10 </t>
  </si>
  <si>
    <t xml:space="preserve">ATT_30 </t>
  </si>
  <si>
    <t>ATT_90</t>
  </si>
  <si>
    <t>ATT_270</t>
  </si>
  <si>
    <t xml:space="preserve">ATT_540 </t>
  </si>
  <si>
    <t xml:space="preserve">ATT_900 </t>
  </si>
  <si>
    <t xml:space="preserve">ATT_1800 </t>
  </si>
  <si>
    <t xml:space="preserve">CAA_0 </t>
  </si>
  <si>
    <t xml:space="preserve">CAA_3 </t>
  </si>
  <si>
    <t xml:space="preserve">CAA_10 </t>
  </si>
  <si>
    <t xml:space="preserve">CAA_30 </t>
  </si>
  <si>
    <t>CAA_90</t>
  </si>
  <si>
    <t>CAA_270</t>
  </si>
  <si>
    <t xml:space="preserve">CAA_540 </t>
  </si>
  <si>
    <t xml:space="preserve">CAA_900 </t>
  </si>
  <si>
    <t xml:space="preserve">CAA_1800 </t>
  </si>
  <si>
    <t xml:space="preserve">CAC_0 </t>
  </si>
  <si>
    <t xml:space="preserve">CAC_3 </t>
  </si>
  <si>
    <t xml:space="preserve">CAC_10 </t>
  </si>
  <si>
    <t xml:space="preserve">CAC_30 </t>
  </si>
  <si>
    <t>CAC_90</t>
  </si>
  <si>
    <t>CAC_270</t>
  </si>
  <si>
    <t xml:space="preserve">CAC_540 </t>
  </si>
  <si>
    <t xml:space="preserve">CAC_900 </t>
  </si>
  <si>
    <t xml:space="preserve">CAC_1800 </t>
  </si>
  <si>
    <t xml:space="preserve">CAG_0 </t>
  </si>
  <si>
    <t xml:space="preserve">CAG_3 </t>
  </si>
  <si>
    <t xml:space="preserve">CAG_10 </t>
  </si>
  <si>
    <t xml:space="preserve">CAG_30 </t>
  </si>
  <si>
    <t>CAG_90</t>
  </si>
  <si>
    <t>CAG_270</t>
  </si>
  <si>
    <t xml:space="preserve">CAG_540 </t>
  </si>
  <si>
    <t xml:space="preserve">CAG_900 </t>
  </si>
  <si>
    <t xml:space="preserve">CAG_1800 </t>
  </si>
  <si>
    <t xml:space="preserve">CAT_0 </t>
  </si>
  <si>
    <t xml:space="preserve">CAT_3 </t>
  </si>
  <si>
    <t xml:space="preserve">CAT_10 </t>
  </si>
  <si>
    <t xml:space="preserve">CAT_30 </t>
  </si>
  <si>
    <t>CAT_90</t>
  </si>
  <si>
    <t>CAT_270</t>
  </si>
  <si>
    <t xml:space="preserve">CAT_540 </t>
  </si>
  <si>
    <t xml:space="preserve">CAT_900 </t>
  </si>
  <si>
    <t xml:space="preserve">CAT_1800 </t>
  </si>
  <si>
    <t xml:space="preserve">CCA_0 </t>
  </si>
  <si>
    <t xml:space="preserve">CCA_3 </t>
  </si>
  <si>
    <t xml:space="preserve">CCA_10 </t>
  </si>
  <si>
    <t xml:space="preserve">CCA_1800 </t>
  </si>
  <si>
    <t>CCA_90</t>
  </si>
  <si>
    <t>CCA_270</t>
  </si>
  <si>
    <t xml:space="preserve">CCA_540 </t>
  </si>
  <si>
    <t xml:space="preserve">CCA_900 </t>
  </si>
  <si>
    <t xml:space="preserve">CCC_0 </t>
  </si>
  <si>
    <t xml:space="preserve">CCC_3 </t>
  </si>
  <si>
    <t xml:space="preserve">CCC_10 </t>
  </si>
  <si>
    <t xml:space="preserve">CCC_30 </t>
  </si>
  <si>
    <t>CCC_90</t>
  </si>
  <si>
    <t>CCC_270</t>
  </si>
  <si>
    <t xml:space="preserve">CCC_540 </t>
  </si>
  <si>
    <t xml:space="preserve">CCC_900 </t>
  </si>
  <si>
    <t xml:space="preserve">CCC_1800 </t>
  </si>
  <si>
    <t xml:space="preserve">CCG_0 </t>
  </si>
  <si>
    <t xml:space="preserve">CCG_3 </t>
  </si>
  <si>
    <t xml:space="preserve">CCG_10 </t>
  </si>
  <si>
    <t xml:space="preserve">CCG_30 </t>
  </si>
  <si>
    <t>CCG_90</t>
  </si>
  <si>
    <t>CCG_270</t>
  </si>
  <si>
    <t xml:space="preserve">CCG_540 </t>
  </si>
  <si>
    <t xml:space="preserve">CCG_900 </t>
  </si>
  <si>
    <t xml:space="preserve">CCG_1800 </t>
  </si>
  <si>
    <t xml:space="preserve">CCT_0 </t>
  </si>
  <si>
    <t xml:space="preserve">CCT_3 </t>
  </si>
  <si>
    <t xml:space="preserve">CCT_10 </t>
  </si>
  <si>
    <t xml:space="preserve">CCT_30 </t>
  </si>
  <si>
    <t>CCT_90</t>
  </si>
  <si>
    <t>CCT_270</t>
  </si>
  <si>
    <t xml:space="preserve">CCT_540 </t>
  </si>
  <si>
    <t xml:space="preserve">CCT_900 </t>
  </si>
  <si>
    <t xml:space="preserve">CCT_1800 </t>
  </si>
  <si>
    <t xml:space="preserve">CGA_0 </t>
  </si>
  <si>
    <t xml:space="preserve">CGA_3 </t>
  </si>
  <si>
    <t xml:space="preserve">CGA_10 </t>
  </si>
  <si>
    <t xml:space="preserve">CGA_1800 </t>
  </si>
  <si>
    <t>CGA_90</t>
  </si>
  <si>
    <t>CGA_270</t>
  </si>
  <si>
    <t xml:space="preserve">CGA_540 </t>
  </si>
  <si>
    <t xml:space="preserve">CGA_900 </t>
  </si>
  <si>
    <t xml:space="preserve">CGC_0 </t>
  </si>
  <si>
    <t xml:space="preserve">CGC_3 </t>
  </si>
  <si>
    <t xml:space="preserve">CGC_10 </t>
  </si>
  <si>
    <t xml:space="preserve">CGC_30 </t>
  </si>
  <si>
    <t>CGC_90</t>
  </si>
  <si>
    <t>CGC_270</t>
  </si>
  <si>
    <t xml:space="preserve">CGC_540 </t>
  </si>
  <si>
    <t xml:space="preserve">CGC_900 </t>
  </si>
  <si>
    <t xml:space="preserve">CGC_1800 </t>
  </si>
  <si>
    <t xml:space="preserve">CGG_0 </t>
  </si>
  <si>
    <t xml:space="preserve">CGG_3 </t>
  </si>
  <si>
    <t xml:space="preserve">CGG_10 </t>
  </si>
  <si>
    <t xml:space="preserve">CGG_30 </t>
  </si>
  <si>
    <t>CGG_90</t>
  </si>
  <si>
    <t>CGG_270</t>
  </si>
  <si>
    <t xml:space="preserve">CGG_540 </t>
  </si>
  <si>
    <t xml:space="preserve">CGG_900 </t>
  </si>
  <si>
    <t xml:space="preserve">CGG_1800 </t>
  </si>
  <si>
    <t xml:space="preserve">CGT_0 </t>
  </si>
  <si>
    <t xml:space="preserve">CGT_3 </t>
  </si>
  <si>
    <t xml:space="preserve">CGT_10 </t>
  </si>
  <si>
    <t xml:space="preserve">CGT_30 </t>
  </si>
  <si>
    <t>CGT_90</t>
  </si>
  <si>
    <t>CGT_270</t>
  </si>
  <si>
    <t xml:space="preserve">CGT_540 </t>
  </si>
  <si>
    <t xml:space="preserve">CGT_900 </t>
  </si>
  <si>
    <t xml:space="preserve">CGT_1800 </t>
  </si>
  <si>
    <t xml:space="preserve">CTA_0 </t>
  </si>
  <si>
    <t xml:space="preserve">CTA_3 </t>
  </si>
  <si>
    <t xml:space="preserve">CTA_10 </t>
  </si>
  <si>
    <t xml:space="preserve">CTA_1800 </t>
  </si>
  <si>
    <t>CTA_90</t>
  </si>
  <si>
    <t>CTA_270</t>
  </si>
  <si>
    <t xml:space="preserve">CTA_540 </t>
  </si>
  <si>
    <t xml:space="preserve">CTA_900 </t>
  </si>
  <si>
    <t xml:space="preserve">CTC_0 </t>
  </si>
  <si>
    <t xml:space="preserve">CTC_3 </t>
  </si>
  <si>
    <t xml:space="preserve">CTC_10 </t>
  </si>
  <si>
    <t xml:space="preserve">CTC_30 </t>
  </si>
  <si>
    <t>CTC_90</t>
  </si>
  <si>
    <t>CTC_270</t>
  </si>
  <si>
    <t xml:space="preserve">CTC_540 </t>
  </si>
  <si>
    <t xml:space="preserve">CTC_900 </t>
  </si>
  <si>
    <t xml:space="preserve">CTC_1800 </t>
  </si>
  <si>
    <t xml:space="preserve">CTG_0 </t>
  </si>
  <si>
    <t xml:space="preserve">CTG_3 </t>
  </si>
  <si>
    <t xml:space="preserve">CTG_10 </t>
  </si>
  <si>
    <t xml:space="preserve">CTG_30 </t>
  </si>
  <si>
    <t>CTG_90</t>
  </si>
  <si>
    <t>CTG_270</t>
  </si>
  <si>
    <t xml:space="preserve">CTG_540 </t>
  </si>
  <si>
    <t xml:space="preserve">CTG_900 </t>
  </si>
  <si>
    <t xml:space="preserve">CTG_1800 </t>
  </si>
  <si>
    <t xml:space="preserve">CTT_0 </t>
  </si>
  <si>
    <t xml:space="preserve">CTT_3 </t>
  </si>
  <si>
    <t xml:space="preserve">CTT_10 </t>
  </si>
  <si>
    <t xml:space="preserve">CTT_30 </t>
  </si>
  <si>
    <t>CTT_90</t>
  </si>
  <si>
    <t>CTT_270</t>
  </si>
  <si>
    <t xml:space="preserve">CTT_540 </t>
  </si>
  <si>
    <t xml:space="preserve">CTT_900 </t>
  </si>
  <si>
    <t xml:space="preserve">CTT_1800 </t>
  </si>
  <si>
    <t xml:space="preserve">GAA_0 </t>
  </si>
  <si>
    <t xml:space="preserve">GAA_3 </t>
  </si>
  <si>
    <t xml:space="preserve">GAA_10 </t>
  </si>
  <si>
    <t xml:space="preserve">GAA_30 </t>
  </si>
  <si>
    <t>GAA_90</t>
  </si>
  <si>
    <t>GAA_270</t>
  </si>
  <si>
    <t xml:space="preserve">GAA_540 </t>
  </si>
  <si>
    <t xml:space="preserve">GAA_900 </t>
  </si>
  <si>
    <t xml:space="preserve">GAA_1800 </t>
  </si>
  <si>
    <t xml:space="preserve">GAC_0 </t>
  </si>
  <si>
    <t xml:space="preserve">GAC_3 </t>
  </si>
  <si>
    <t xml:space="preserve">GAC_10 </t>
  </si>
  <si>
    <t xml:space="preserve">GAC_30 </t>
  </si>
  <si>
    <t>GAC_90</t>
  </si>
  <si>
    <t>GAC_270</t>
  </si>
  <si>
    <t xml:space="preserve">GAC_540 </t>
  </si>
  <si>
    <t xml:space="preserve">GAC_900 </t>
  </si>
  <si>
    <t xml:space="preserve">GAC_1800 </t>
  </si>
  <si>
    <t xml:space="preserve">GAG_0 </t>
  </si>
  <si>
    <t xml:space="preserve">GAG_3 </t>
  </si>
  <si>
    <t xml:space="preserve">GAG_10 </t>
  </si>
  <si>
    <t xml:space="preserve">GAG_30 </t>
  </si>
  <si>
    <t>GAG_90</t>
  </si>
  <si>
    <t>GAG_270</t>
  </si>
  <si>
    <t xml:space="preserve">GAG_540 </t>
  </si>
  <si>
    <t xml:space="preserve">GAG_900 </t>
  </si>
  <si>
    <t xml:space="preserve">GAG_1800 </t>
  </si>
  <si>
    <t xml:space="preserve">GAT_0 </t>
  </si>
  <si>
    <t xml:space="preserve">GAT_3 </t>
  </si>
  <si>
    <t xml:space="preserve">GAT_10 </t>
  </si>
  <si>
    <t xml:space="preserve">GAT_30 </t>
  </si>
  <si>
    <t>GAT_90</t>
  </si>
  <si>
    <t>GAT_270</t>
  </si>
  <si>
    <t xml:space="preserve">GAT_540 </t>
  </si>
  <si>
    <t xml:space="preserve">GAT_900 </t>
  </si>
  <si>
    <t xml:space="preserve">GAT_1800 </t>
  </si>
  <si>
    <t xml:space="preserve">GCA_0 </t>
  </si>
  <si>
    <t xml:space="preserve">GCA_3 </t>
  </si>
  <si>
    <t xml:space="preserve">GCA_10 </t>
  </si>
  <si>
    <t xml:space="preserve">GCA_1800 </t>
  </si>
  <si>
    <t>GCA_90</t>
  </si>
  <si>
    <t>GCA_270</t>
  </si>
  <si>
    <t xml:space="preserve">GCA_540 </t>
  </si>
  <si>
    <t xml:space="preserve">GCA_900 </t>
  </si>
  <si>
    <t xml:space="preserve">GCC_0 </t>
  </si>
  <si>
    <t xml:space="preserve">GCC_3 </t>
  </si>
  <si>
    <t xml:space="preserve">GCC_10 </t>
  </si>
  <si>
    <t xml:space="preserve">GCC_30 </t>
  </si>
  <si>
    <t>GCC_90</t>
  </si>
  <si>
    <t>GCC_270</t>
  </si>
  <si>
    <t xml:space="preserve">GCC_540 </t>
  </si>
  <si>
    <t xml:space="preserve">GCC_900 </t>
  </si>
  <si>
    <t xml:space="preserve">GCC_1800 </t>
  </si>
  <si>
    <t xml:space="preserve">GCG_0 </t>
  </si>
  <si>
    <t xml:space="preserve">GCG_3 </t>
  </si>
  <si>
    <t xml:space="preserve">GCG_10 </t>
  </si>
  <si>
    <t xml:space="preserve">GCG_30 </t>
  </si>
  <si>
    <t>GCG_90</t>
  </si>
  <si>
    <t>GCG_270</t>
  </si>
  <si>
    <t xml:space="preserve">GCG_540 </t>
  </si>
  <si>
    <t xml:space="preserve">GCG_900 </t>
  </si>
  <si>
    <t xml:space="preserve">GCG_1800 </t>
  </si>
  <si>
    <t xml:space="preserve">GCT_0 </t>
  </si>
  <si>
    <t xml:space="preserve">GCT_3 </t>
  </si>
  <si>
    <t xml:space="preserve">GCT_10 </t>
  </si>
  <si>
    <t xml:space="preserve">GCT_30 </t>
  </si>
  <si>
    <t>GCT_90</t>
  </si>
  <si>
    <t>GCT_270</t>
  </si>
  <si>
    <t xml:space="preserve">GCT_540 </t>
  </si>
  <si>
    <t xml:space="preserve">GCT_900 </t>
  </si>
  <si>
    <t xml:space="preserve">GCT_1800 </t>
  </si>
  <si>
    <t xml:space="preserve">GGA_0 </t>
  </si>
  <si>
    <t xml:space="preserve">GGA_3 </t>
  </si>
  <si>
    <t xml:space="preserve">GGA_10 </t>
  </si>
  <si>
    <t xml:space="preserve">GGA_1800 </t>
  </si>
  <si>
    <t>GGA_90</t>
  </si>
  <si>
    <t>GGA_270</t>
  </si>
  <si>
    <t xml:space="preserve">GGA_540 </t>
  </si>
  <si>
    <t xml:space="preserve">GGA_900 </t>
  </si>
  <si>
    <t xml:space="preserve">GGC_0 </t>
  </si>
  <si>
    <t xml:space="preserve">GGC_3 </t>
  </si>
  <si>
    <t xml:space="preserve">GGC_10 </t>
  </si>
  <si>
    <t xml:space="preserve">GGC_30 </t>
  </si>
  <si>
    <t>GGC_90</t>
  </si>
  <si>
    <t>GGC_270</t>
  </si>
  <si>
    <t xml:space="preserve">GGC_540 </t>
  </si>
  <si>
    <t xml:space="preserve">GGC_900 </t>
  </si>
  <si>
    <t xml:space="preserve">GGC_1800 </t>
  </si>
  <si>
    <t xml:space="preserve">GGG_0 </t>
  </si>
  <si>
    <t xml:space="preserve">GGG_3 </t>
  </si>
  <si>
    <t xml:space="preserve">GGG_10 </t>
  </si>
  <si>
    <t xml:space="preserve">GGG_30 </t>
  </si>
  <si>
    <t>GGG_90</t>
  </si>
  <si>
    <t>GGG_270</t>
  </si>
  <si>
    <t xml:space="preserve">GGG_540 </t>
  </si>
  <si>
    <t xml:space="preserve">GGG_900 </t>
  </si>
  <si>
    <t xml:space="preserve">GGG_1800 </t>
  </si>
  <si>
    <t xml:space="preserve">GGT_0 </t>
  </si>
  <si>
    <t xml:space="preserve">GGT_3 </t>
  </si>
  <si>
    <t xml:space="preserve">GGT_10 </t>
  </si>
  <si>
    <t xml:space="preserve">GGT_30 </t>
  </si>
  <si>
    <t>GGT_90</t>
  </si>
  <si>
    <t>GGT_270</t>
  </si>
  <si>
    <t xml:space="preserve">GGT_540 </t>
  </si>
  <si>
    <t xml:space="preserve">GGT_900 </t>
  </si>
  <si>
    <t xml:space="preserve">GGT_1800 </t>
  </si>
  <si>
    <t xml:space="preserve">GTA_0 </t>
  </si>
  <si>
    <t xml:space="preserve">GTA_3 </t>
  </si>
  <si>
    <t xml:space="preserve">GTA_10 </t>
  </si>
  <si>
    <t xml:space="preserve">GTA_1800 </t>
  </si>
  <si>
    <t>GTA_90</t>
  </si>
  <si>
    <t>GTA_270</t>
  </si>
  <si>
    <t xml:space="preserve">GTA_540 </t>
  </si>
  <si>
    <t xml:space="preserve">GTA_900 </t>
  </si>
  <si>
    <t xml:space="preserve">GTC_0 </t>
  </si>
  <si>
    <t xml:space="preserve">GTC_3 </t>
  </si>
  <si>
    <t xml:space="preserve">GTC_10 </t>
  </si>
  <si>
    <t xml:space="preserve">GTC_30 </t>
  </si>
  <si>
    <t>GTC_90</t>
  </si>
  <si>
    <t>GTC_270</t>
  </si>
  <si>
    <t xml:space="preserve">GTC_540 </t>
  </si>
  <si>
    <t xml:space="preserve">GTC_900 </t>
  </si>
  <si>
    <t xml:space="preserve">GTC_1800 </t>
  </si>
  <si>
    <t xml:space="preserve">GTG_0 </t>
  </si>
  <si>
    <t xml:space="preserve">GTG_3 </t>
  </si>
  <si>
    <t xml:space="preserve">GTG_10 </t>
  </si>
  <si>
    <t xml:space="preserve">GTG_30 </t>
  </si>
  <si>
    <t>GTG_90</t>
  </si>
  <si>
    <t>GTG_270</t>
  </si>
  <si>
    <t xml:space="preserve">GTG_540 </t>
  </si>
  <si>
    <t xml:space="preserve">GTG_900 </t>
  </si>
  <si>
    <t xml:space="preserve">GTG_1800 </t>
  </si>
  <si>
    <t xml:space="preserve">GTT_0 </t>
  </si>
  <si>
    <t xml:space="preserve">GTT_3 </t>
  </si>
  <si>
    <t xml:space="preserve">GTT_10 </t>
  </si>
  <si>
    <t xml:space="preserve">GTT_30 </t>
  </si>
  <si>
    <t>GTT_90</t>
  </si>
  <si>
    <t>GTT_270</t>
  </si>
  <si>
    <t xml:space="preserve">GTT_540 </t>
  </si>
  <si>
    <t xml:space="preserve">GTT_1800 </t>
  </si>
  <si>
    <t xml:space="preserve">GTT_900 </t>
  </si>
  <si>
    <t xml:space="preserve">TAA_0 </t>
  </si>
  <si>
    <t xml:space="preserve">TAA_3 </t>
  </si>
  <si>
    <t xml:space="preserve">TAA_10 </t>
  </si>
  <si>
    <t xml:space="preserve">TAA_30 </t>
  </si>
  <si>
    <t>TAA_90</t>
  </si>
  <si>
    <t>TAA_270</t>
  </si>
  <si>
    <t xml:space="preserve">TAA_540 </t>
  </si>
  <si>
    <t xml:space="preserve">TAA_900 </t>
  </si>
  <si>
    <t xml:space="preserve">TAA_1800 </t>
  </si>
  <si>
    <t xml:space="preserve">TAC_0 </t>
  </si>
  <si>
    <t xml:space="preserve">TAC_3 </t>
  </si>
  <si>
    <t xml:space="preserve">TAC_10 </t>
  </si>
  <si>
    <t xml:space="preserve">TAC_30 </t>
  </si>
  <si>
    <t>TAC_90</t>
  </si>
  <si>
    <t>TAC_270</t>
  </si>
  <si>
    <t xml:space="preserve">TAC_540 </t>
  </si>
  <si>
    <t xml:space="preserve">TAC_900 </t>
  </si>
  <si>
    <t xml:space="preserve">TAC_1800 </t>
  </si>
  <si>
    <t xml:space="preserve">TAG_0 </t>
  </si>
  <si>
    <t xml:space="preserve">TAG_3 </t>
  </si>
  <si>
    <t xml:space="preserve">TAG_10 </t>
  </si>
  <si>
    <t xml:space="preserve">TAG_30 </t>
  </si>
  <si>
    <t>TAG_90</t>
  </si>
  <si>
    <t>TAG_270</t>
  </si>
  <si>
    <t xml:space="preserve">TAG_540 </t>
  </si>
  <si>
    <t xml:space="preserve">TAG_900 </t>
  </si>
  <si>
    <t xml:space="preserve">TAG_1800 </t>
  </si>
  <si>
    <t xml:space="preserve">TAT_0 </t>
  </si>
  <si>
    <t xml:space="preserve">TAT_3 </t>
  </si>
  <si>
    <t xml:space="preserve">TAT_10 </t>
  </si>
  <si>
    <t xml:space="preserve">TAT_30 </t>
  </si>
  <si>
    <t>TAT_90</t>
  </si>
  <si>
    <t>TAT_270</t>
  </si>
  <si>
    <t xml:space="preserve">TAT_540 </t>
  </si>
  <si>
    <t xml:space="preserve">TAT_900 </t>
  </si>
  <si>
    <t xml:space="preserve">TAT_1800 </t>
  </si>
  <si>
    <t xml:space="preserve">TCA_0 </t>
  </si>
  <si>
    <t xml:space="preserve">TCA_3 </t>
  </si>
  <si>
    <t xml:space="preserve">TCA_10 </t>
  </si>
  <si>
    <t xml:space="preserve">TCA_1800 </t>
  </si>
  <si>
    <t>TCA_90</t>
  </si>
  <si>
    <t>TCA_270</t>
  </si>
  <si>
    <t xml:space="preserve">TCA_540 </t>
  </si>
  <si>
    <t xml:space="preserve">TCA_900 </t>
  </si>
  <si>
    <t xml:space="preserve">TCC_0 </t>
  </si>
  <si>
    <t xml:space="preserve">TCC_3 </t>
  </si>
  <si>
    <t xml:space="preserve">TCC_10 </t>
  </si>
  <si>
    <t xml:space="preserve">TCC_30 </t>
  </si>
  <si>
    <t>TCC_90</t>
  </si>
  <si>
    <t>TCC_270</t>
  </si>
  <si>
    <t xml:space="preserve">TCC_540 </t>
  </si>
  <si>
    <t xml:space="preserve">TCC_900 </t>
  </si>
  <si>
    <t xml:space="preserve">TCC_1800 </t>
  </si>
  <si>
    <t xml:space="preserve">TCG_0 </t>
  </si>
  <si>
    <t xml:space="preserve">TCG_3 </t>
  </si>
  <si>
    <t xml:space="preserve">TCG_10 </t>
  </si>
  <si>
    <t xml:space="preserve">TCG_30 </t>
  </si>
  <si>
    <t>TCG_90</t>
  </si>
  <si>
    <t>TCG_270</t>
  </si>
  <si>
    <t xml:space="preserve">TCG_540 </t>
  </si>
  <si>
    <t xml:space="preserve">TCG_900 </t>
  </si>
  <si>
    <t xml:space="preserve">TCG_1800 </t>
  </si>
  <si>
    <t xml:space="preserve">TCT_0 </t>
  </si>
  <si>
    <t xml:space="preserve">TCT_3 </t>
  </si>
  <si>
    <t xml:space="preserve">TCT_10 </t>
  </si>
  <si>
    <t xml:space="preserve">TCT_30 </t>
  </si>
  <si>
    <t>TCT_90</t>
  </si>
  <si>
    <t>TCT_270</t>
  </si>
  <si>
    <t xml:space="preserve">TCT_540 </t>
  </si>
  <si>
    <t xml:space="preserve">TCT_900 </t>
  </si>
  <si>
    <t xml:space="preserve">TCT_1800 </t>
  </si>
  <si>
    <t xml:space="preserve">TGA_0 </t>
  </si>
  <si>
    <t xml:space="preserve">TGA_3 </t>
  </si>
  <si>
    <t xml:space="preserve">TGA_10 </t>
  </si>
  <si>
    <t xml:space="preserve">TGA_1800 </t>
  </si>
  <si>
    <t>TGA_90</t>
  </si>
  <si>
    <t>TGA_270</t>
  </si>
  <si>
    <t xml:space="preserve">TGA_540 </t>
  </si>
  <si>
    <t xml:space="preserve">TGA_900 </t>
  </si>
  <si>
    <t xml:space="preserve">TGC_0 </t>
  </si>
  <si>
    <t xml:space="preserve">TGC_3 </t>
  </si>
  <si>
    <t xml:space="preserve">TGC_10 </t>
  </si>
  <si>
    <t xml:space="preserve">TGC_30 </t>
  </si>
  <si>
    <t>TGC_90</t>
  </si>
  <si>
    <t>TGC_270</t>
  </si>
  <si>
    <t xml:space="preserve">TGC_540 </t>
  </si>
  <si>
    <t xml:space="preserve">TGC_900 </t>
  </si>
  <si>
    <t xml:space="preserve">TGC_1800 </t>
  </si>
  <si>
    <t xml:space="preserve">TGG_0 </t>
  </si>
  <si>
    <t xml:space="preserve">TGG_3 </t>
  </si>
  <si>
    <t xml:space="preserve">TGG_10 </t>
  </si>
  <si>
    <t xml:space="preserve">TGG_30 </t>
  </si>
  <si>
    <t>TGG_90</t>
  </si>
  <si>
    <t>TGG_270</t>
  </si>
  <si>
    <t xml:space="preserve">TGG_540 </t>
  </si>
  <si>
    <t xml:space="preserve">TGG_900 </t>
  </si>
  <si>
    <t xml:space="preserve">TGG_1800 </t>
  </si>
  <si>
    <t xml:space="preserve">TGT_0 </t>
  </si>
  <si>
    <t xml:space="preserve">TGT_3 </t>
  </si>
  <si>
    <t xml:space="preserve">TGT_10 </t>
  </si>
  <si>
    <t xml:space="preserve">TGT_30 </t>
  </si>
  <si>
    <t>TGT_90</t>
  </si>
  <si>
    <t>TGT_270</t>
  </si>
  <si>
    <t xml:space="preserve">TGT_540 </t>
  </si>
  <si>
    <t xml:space="preserve">TGT_900 </t>
  </si>
  <si>
    <t xml:space="preserve">TGT_1800 </t>
  </si>
  <si>
    <t xml:space="preserve">TTA_0 </t>
  </si>
  <si>
    <t xml:space="preserve">TTA_3 </t>
  </si>
  <si>
    <t xml:space="preserve">TTA_10 </t>
  </si>
  <si>
    <t xml:space="preserve">TTA_1800 </t>
  </si>
  <si>
    <t>TTA_90</t>
  </si>
  <si>
    <t>TTA_270</t>
  </si>
  <si>
    <t xml:space="preserve">TTA_540 </t>
  </si>
  <si>
    <t xml:space="preserve">TTA_900 </t>
  </si>
  <si>
    <t xml:space="preserve">TTC_0 </t>
  </si>
  <si>
    <t xml:space="preserve">TTC_3 </t>
  </si>
  <si>
    <t xml:space="preserve">TTC_10 </t>
  </si>
  <si>
    <t xml:space="preserve">TTC_30 </t>
  </si>
  <si>
    <t>TTC_90</t>
  </si>
  <si>
    <t>TTC_270</t>
  </si>
  <si>
    <t xml:space="preserve">TTC_540 </t>
  </si>
  <si>
    <t xml:space="preserve">TTC_900 </t>
  </si>
  <si>
    <t xml:space="preserve">TTC_1800 </t>
  </si>
  <si>
    <t xml:space="preserve">TTG_0 </t>
  </si>
  <si>
    <t xml:space="preserve">TTG_3 </t>
  </si>
  <si>
    <t xml:space="preserve">TTG_10 </t>
  </si>
  <si>
    <t xml:space="preserve">TTG_30 </t>
  </si>
  <si>
    <t>TTG_90</t>
  </si>
  <si>
    <t>TTG_270</t>
  </si>
  <si>
    <t xml:space="preserve">TTG_540 </t>
  </si>
  <si>
    <t xml:space="preserve">TTG_900 </t>
  </si>
  <si>
    <t xml:space="preserve">TTG_1800 </t>
  </si>
  <si>
    <t xml:space="preserve">TTT_0 </t>
  </si>
  <si>
    <t xml:space="preserve">TTT_3 </t>
  </si>
  <si>
    <t xml:space="preserve">TTT_10 </t>
  </si>
  <si>
    <t xml:space="preserve">TTT_30 </t>
  </si>
  <si>
    <t>TTT_90</t>
  </si>
  <si>
    <t>TTT_270</t>
  </si>
  <si>
    <t xml:space="preserve">TTT_540 </t>
  </si>
  <si>
    <t xml:space="preserve">TTT_900 </t>
  </si>
  <si>
    <t xml:space="preserve">TTT_1800 </t>
  </si>
  <si>
    <t>%</t>
  </si>
  <si>
    <t>N%</t>
  </si>
  <si>
    <t xml:space="preserve">CGA_30 </t>
  </si>
  <si>
    <t xml:space="preserve">GTA_30 </t>
  </si>
  <si>
    <t xml:space="preserve">TTA_30 </t>
  </si>
  <si>
    <t xml:space="preserve">TGA_30 </t>
  </si>
  <si>
    <t xml:space="preserve">TCA_30 </t>
  </si>
  <si>
    <t xml:space="preserve">ACA_30 </t>
  </si>
  <si>
    <t xml:space="preserve">CCA_30 </t>
  </si>
  <si>
    <t xml:space="preserve">GCA_30 </t>
  </si>
  <si>
    <t xml:space="preserve">CTA_30 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</si>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</sst>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n_1_left!$B$9</c:f>
              <c:strCache>
                <c:ptCount val="1"/>
                <c:pt idx="0">
                  <c:v>Nucleotide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n_1_left!$A$10:$A$128</c:f>
              <c:strCache>
                <c:ptCount val="11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  <c:pt idx="10">
                  <c:v>C1_0 </c:v>
                </c:pt>
                <c:pt idx="11">
                  <c:v>C1_3 </c:v>
                </c:pt>
                <c:pt idx="12">
                  <c:v>C1_10 </c:v>
                </c:pt>
                <c:pt idx="13">
                  <c:v>C1_30 </c:v>
                </c:pt>
                <c:pt idx="14">
                  <c:v>C1_90</c:v>
                </c:pt>
                <c:pt idx="15">
                  <c:v>C1_270</c:v>
                </c:pt>
                <c:pt idx="16">
                  <c:v>C1_540 </c:v>
                </c:pt>
                <c:pt idx="17">
                  <c:v>C1_900 </c:v>
                </c:pt>
                <c:pt idx="18">
                  <c:v>C1_1800 </c:v>
                </c:pt>
                <c:pt idx="20">
                  <c:v>G1_0 </c:v>
                </c:pt>
                <c:pt idx="21">
                  <c:v>G1_3 </c:v>
                </c:pt>
                <c:pt idx="22">
                  <c:v>G1_10 </c:v>
                </c:pt>
                <c:pt idx="23">
                  <c:v>G1_30 </c:v>
                </c:pt>
                <c:pt idx="24">
                  <c:v>G1_90</c:v>
                </c:pt>
                <c:pt idx="25">
                  <c:v>G1_270</c:v>
                </c:pt>
                <c:pt idx="26">
                  <c:v>G1_540 </c:v>
                </c:pt>
                <c:pt idx="27">
                  <c:v>G1_900 </c:v>
                </c:pt>
                <c:pt idx="28">
                  <c:v>G1_1800 </c:v>
                </c:pt>
                <c:pt idx="30">
                  <c:v>T1_0 </c:v>
                </c:pt>
                <c:pt idx="31">
                  <c:v>T1_3 </c:v>
                </c:pt>
                <c:pt idx="32">
                  <c:v>T1_10 </c:v>
                </c:pt>
                <c:pt idx="33">
                  <c:v>T1_30 </c:v>
                </c:pt>
                <c:pt idx="34">
                  <c:v>T1_90</c:v>
                </c:pt>
                <c:pt idx="35">
                  <c:v>T1_270</c:v>
                </c:pt>
                <c:pt idx="36">
                  <c:v>T1_540 </c:v>
                </c:pt>
                <c:pt idx="37">
                  <c:v>T1_900 </c:v>
                </c:pt>
                <c:pt idx="38">
                  <c:v>T1_1800 </c:v>
                </c:pt>
                <c:pt idx="40">
                  <c:v>A2_0 </c:v>
                </c:pt>
                <c:pt idx="41">
                  <c:v>A2_3 </c:v>
                </c:pt>
                <c:pt idx="42">
                  <c:v>A2_10 </c:v>
                </c:pt>
                <c:pt idx="43">
                  <c:v>A2_30 </c:v>
                </c:pt>
                <c:pt idx="44">
                  <c:v>A2_90</c:v>
                </c:pt>
                <c:pt idx="45">
                  <c:v>A2_270</c:v>
                </c:pt>
                <c:pt idx="46">
                  <c:v>A2_540 </c:v>
                </c:pt>
                <c:pt idx="47">
                  <c:v>A2_900 </c:v>
                </c:pt>
                <c:pt idx="48">
                  <c:v>A2_1800 </c:v>
                </c:pt>
                <c:pt idx="50">
                  <c:v>C2_0 </c:v>
                </c:pt>
                <c:pt idx="51">
                  <c:v>C2_3 </c:v>
                </c:pt>
                <c:pt idx="52">
                  <c:v>C2_10 </c:v>
                </c:pt>
                <c:pt idx="53">
                  <c:v>C2_30 </c:v>
                </c:pt>
                <c:pt idx="54">
                  <c:v>C2_90</c:v>
                </c:pt>
                <c:pt idx="55">
                  <c:v>C2_270</c:v>
                </c:pt>
                <c:pt idx="56">
                  <c:v>C2_540 </c:v>
                </c:pt>
                <c:pt idx="57">
                  <c:v>C2_900 </c:v>
                </c:pt>
                <c:pt idx="58">
                  <c:v>C2_1800 </c:v>
                </c:pt>
                <c:pt idx="60">
                  <c:v>G2_0 </c:v>
                </c:pt>
                <c:pt idx="61">
                  <c:v>G2_3 </c:v>
                </c:pt>
                <c:pt idx="62">
                  <c:v>G2_10 </c:v>
                </c:pt>
                <c:pt idx="63">
                  <c:v>G2_30 </c:v>
                </c:pt>
                <c:pt idx="64">
                  <c:v>G2_90</c:v>
                </c:pt>
                <c:pt idx="65">
                  <c:v>G2_270</c:v>
                </c:pt>
                <c:pt idx="66">
                  <c:v>G2_540 </c:v>
                </c:pt>
                <c:pt idx="67">
                  <c:v>G2_900 </c:v>
                </c:pt>
                <c:pt idx="68">
                  <c:v>G2_1800 </c:v>
                </c:pt>
                <c:pt idx="70">
                  <c:v>T2_0 </c:v>
                </c:pt>
                <c:pt idx="71">
                  <c:v>T2_3 </c:v>
                </c:pt>
                <c:pt idx="72">
                  <c:v>T2_10 </c:v>
                </c:pt>
                <c:pt idx="73">
                  <c:v>T2_30 </c:v>
                </c:pt>
                <c:pt idx="74">
                  <c:v>T2_90</c:v>
                </c:pt>
                <c:pt idx="75">
                  <c:v>T2_270</c:v>
                </c:pt>
                <c:pt idx="76">
                  <c:v>T2_540 </c:v>
                </c:pt>
                <c:pt idx="77">
                  <c:v>T2_900 </c:v>
                </c:pt>
                <c:pt idx="78">
                  <c:v>T2_1800 </c:v>
                </c:pt>
                <c:pt idx="80">
                  <c:v>A3_0 </c:v>
                </c:pt>
                <c:pt idx="81">
                  <c:v>A3_3 </c:v>
                </c:pt>
                <c:pt idx="82">
                  <c:v>A3_10 </c:v>
                </c:pt>
                <c:pt idx="83">
                  <c:v>A3_30 </c:v>
                </c:pt>
                <c:pt idx="84">
                  <c:v>A3_90</c:v>
                </c:pt>
                <c:pt idx="85">
                  <c:v>A3_270</c:v>
                </c:pt>
                <c:pt idx="86">
                  <c:v>A3_540 </c:v>
                </c:pt>
                <c:pt idx="87">
                  <c:v>A3_900 </c:v>
                </c:pt>
                <c:pt idx="88">
                  <c:v>A3_1800 </c:v>
                </c:pt>
                <c:pt idx="90">
                  <c:v>C3_0 </c:v>
                </c:pt>
                <c:pt idx="91">
                  <c:v>C3_3 </c:v>
                </c:pt>
                <c:pt idx="92">
                  <c:v>C3_10 </c:v>
                </c:pt>
                <c:pt idx="93">
                  <c:v>C3_30 </c:v>
                </c:pt>
                <c:pt idx="94">
                  <c:v>C3_90</c:v>
                </c:pt>
                <c:pt idx="95">
                  <c:v>C3_270</c:v>
                </c:pt>
                <c:pt idx="96">
                  <c:v>C3_540 </c:v>
                </c:pt>
                <c:pt idx="97">
                  <c:v>C3_900 </c:v>
                </c:pt>
                <c:pt idx="98">
                  <c:v>C3_1800 </c:v>
                </c:pt>
                <c:pt idx="100">
                  <c:v>G3_0 </c:v>
                </c:pt>
                <c:pt idx="101">
                  <c:v>G3_3 </c:v>
                </c:pt>
                <c:pt idx="102">
                  <c:v>G3_10 </c:v>
                </c:pt>
                <c:pt idx="103">
                  <c:v>G3_30 </c:v>
                </c:pt>
                <c:pt idx="104">
                  <c:v>G3_90</c:v>
                </c:pt>
                <c:pt idx="105">
                  <c:v>G3_270</c:v>
                </c:pt>
                <c:pt idx="106">
                  <c:v>G3_540 </c:v>
                </c:pt>
                <c:pt idx="107">
                  <c:v>G3_900 </c:v>
                </c:pt>
                <c:pt idx="108">
                  <c:v>G3_1800 </c:v>
                </c:pt>
                <c:pt idx="110">
                  <c:v>T3_0 </c:v>
                </c:pt>
                <c:pt idx="111">
                  <c:v>T3_3 </c:v>
                </c:pt>
                <c:pt idx="112">
                  <c:v>T3_10 </c:v>
                </c:pt>
                <c:pt idx="113">
                  <c:v>T3_30 </c:v>
                </c:pt>
                <c:pt idx="114">
                  <c:v>T3_90</c:v>
                </c:pt>
                <c:pt idx="115">
                  <c:v>T3_270</c:v>
                </c:pt>
                <c:pt idx="116">
                  <c:v>T3_540 </c:v>
                </c:pt>
                <c:pt idx="117">
                  <c:v>T3_900 </c:v>
                </c:pt>
                <c:pt idx="118">
                  <c:v>T3_1800 </c:v>
                </c:pt>
              </c:strCache>
            </c:strRef>
          </c:cat>
          <c:val>
            <c:numRef>
              <c:f>n_1_left!$B$10:$B$128</c:f>
              <c:numCache>
                <c:formatCode>General</c:formatCode>
                <c:ptCount val="119"/>
                <c:pt idx="0">
                  <c:v>24.6685516670106</c:v>
                </c:pt>
                <c:pt idx="1">
                  <c:v>24.831283261944336</c:v>
                </c:pt>
                <c:pt idx="2">
                  <c:v>24.241826642515569</c:v>
                </c:pt>
                <c:pt idx="3">
                  <c:v>24.2136572996437</c:v>
                </c:pt>
                <c:pt idx="4">
                  <c:v>24.277315811786949</c:v>
                </c:pt>
                <c:pt idx="5">
                  <c:v>24.474304053296201</c:v>
                </c:pt>
                <c:pt idx="6">
                  <c:v>24.41264783774071</c:v>
                </c:pt>
                <c:pt idx="7">
                  <c:v>24.245453819795234</c:v>
                </c:pt>
                <c:pt idx="8">
                  <c:v>24.472727773287005</c:v>
                </c:pt>
                <c:pt idx="10">
                  <c:v>17.143478089066299</c:v>
                </c:pt>
                <c:pt idx="11">
                  <c:v>17.074348415770345</c:v>
                </c:pt>
                <c:pt idx="12">
                  <c:v>17.013257000283662</c:v>
                </c:pt>
                <c:pt idx="13">
                  <c:v>17.004834814801413</c:v>
                </c:pt>
                <c:pt idx="14">
                  <c:v>16.986304655960758</c:v>
                </c:pt>
                <c:pt idx="15">
                  <c:v>16.896205210559909</c:v>
                </c:pt>
                <c:pt idx="16">
                  <c:v>16.984223774132239</c:v>
                </c:pt>
                <c:pt idx="17">
                  <c:v>16.977740129259423</c:v>
                </c:pt>
                <c:pt idx="18">
                  <c:v>16.92529028070182</c:v>
                </c:pt>
                <c:pt idx="20">
                  <c:v>26.431641662605401</c:v>
                </c:pt>
                <c:pt idx="21">
                  <c:v>26.616059306840572</c:v>
                </c:pt>
                <c:pt idx="22">
                  <c:v>29.362181448165781</c:v>
                </c:pt>
                <c:pt idx="23">
                  <c:v>29.396362056597901</c:v>
                </c:pt>
                <c:pt idx="24">
                  <c:v>29.371064875219904</c:v>
                </c:pt>
                <c:pt idx="25">
                  <c:v>28.890675744991047</c:v>
                </c:pt>
                <c:pt idx="26">
                  <c:v>29.157048868379871</c:v>
                </c:pt>
                <c:pt idx="27">
                  <c:v>29.158670594553982</c:v>
                </c:pt>
                <c:pt idx="28">
                  <c:v>28.14950791903944</c:v>
                </c:pt>
                <c:pt idx="30">
                  <c:v>31.7563285813177</c:v>
                </c:pt>
                <c:pt idx="31">
                  <c:v>31.478309015444744</c:v>
                </c:pt>
                <c:pt idx="32">
                  <c:v>29.382734909034987</c:v>
                </c:pt>
                <c:pt idx="33">
                  <c:v>29.385145828956983</c:v>
                </c:pt>
                <c:pt idx="34">
                  <c:v>29.365314657032389</c:v>
                </c:pt>
                <c:pt idx="35">
                  <c:v>29.738814991152839</c:v>
                </c:pt>
                <c:pt idx="36">
                  <c:v>29.446079519747176</c:v>
                </c:pt>
                <c:pt idx="37">
                  <c:v>29.618135456391364</c:v>
                </c:pt>
                <c:pt idx="38">
                  <c:v>30.452474026971739</c:v>
                </c:pt>
                <c:pt idx="40">
                  <c:v>24.0862943790987</c:v>
                </c:pt>
                <c:pt idx="41">
                  <c:v>24.138965507542459</c:v>
                </c:pt>
                <c:pt idx="42">
                  <c:v>22.919991552838852</c:v>
                </c:pt>
                <c:pt idx="43">
                  <c:v>22.967603004736841</c:v>
                </c:pt>
                <c:pt idx="44">
                  <c:v>22.975954996623738</c:v>
                </c:pt>
                <c:pt idx="45">
                  <c:v>23.385590626808561</c:v>
                </c:pt>
                <c:pt idx="46">
                  <c:v>23.135282273709006</c:v>
                </c:pt>
                <c:pt idx="47">
                  <c:v>22.988886032409503</c:v>
                </c:pt>
                <c:pt idx="48">
                  <c:v>23.467618300647768</c:v>
                </c:pt>
                <c:pt idx="50">
                  <c:v>16.790918630330701</c:v>
                </c:pt>
                <c:pt idx="51">
                  <c:v>16.833567485508024</c:v>
                </c:pt>
                <c:pt idx="52">
                  <c:v>17.069537629671576</c:v>
                </c:pt>
                <c:pt idx="53">
                  <c:v>17.068989510473294</c:v>
                </c:pt>
                <c:pt idx="54">
                  <c:v>17.049686444646429</c:v>
                </c:pt>
                <c:pt idx="55">
                  <c:v>16.962570677753202</c:v>
                </c:pt>
                <c:pt idx="56">
                  <c:v>17.025134529502107</c:v>
                </c:pt>
                <c:pt idx="57">
                  <c:v>17.019201589061954</c:v>
                </c:pt>
                <c:pt idx="58">
                  <c:v>16.895547964416689</c:v>
                </c:pt>
                <c:pt idx="60">
                  <c:v>27.852124064634399</c:v>
                </c:pt>
                <c:pt idx="61">
                  <c:v>27.905370603449281</c:v>
                </c:pt>
                <c:pt idx="62">
                  <c:v>29.288352266301349</c:v>
                </c:pt>
                <c:pt idx="63">
                  <c:v>29.22532321300217</c:v>
                </c:pt>
                <c:pt idx="64">
                  <c:v>29.245485538174847</c:v>
                </c:pt>
                <c:pt idx="65">
                  <c:v>28.996483450873928</c:v>
                </c:pt>
                <c:pt idx="66">
                  <c:v>29.168971740392529</c:v>
                </c:pt>
                <c:pt idx="67">
                  <c:v>29.189906610371285</c:v>
                </c:pt>
                <c:pt idx="68">
                  <c:v>28.783682805364947</c:v>
                </c:pt>
                <c:pt idx="70">
                  <c:v>31.2706629259362</c:v>
                </c:pt>
                <c:pt idx="71">
                  <c:v>31.122096403500233</c:v>
                </c:pt>
                <c:pt idx="72">
                  <c:v>30.72211855118822</c:v>
                </c:pt>
                <c:pt idx="73">
                  <c:v>30.738084271787695</c:v>
                </c:pt>
                <c:pt idx="74">
                  <c:v>30.728873020554985</c:v>
                </c:pt>
                <c:pt idx="75">
                  <c:v>30.655355244564308</c:v>
                </c:pt>
                <c:pt idx="76">
                  <c:v>30.670611456396358</c:v>
                </c:pt>
                <c:pt idx="77">
                  <c:v>30.802005768157258</c:v>
                </c:pt>
                <c:pt idx="78">
                  <c:v>30.853150929570596</c:v>
                </c:pt>
                <c:pt idx="80">
                  <c:v>23.9440412475541</c:v>
                </c:pt>
                <c:pt idx="81">
                  <c:v>24.052108583088909</c:v>
                </c:pt>
                <c:pt idx="82">
                  <c:v>23.143841259950417</c:v>
                </c:pt>
                <c:pt idx="83">
                  <c:v>23.213561157608673</c:v>
                </c:pt>
                <c:pt idx="84">
                  <c:v>23.204272163429451</c:v>
                </c:pt>
                <c:pt idx="85">
                  <c:v>23.560618245574499</c:v>
                </c:pt>
                <c:pt idx="86">
                  <c:v>23.31820204266473</c:v>
                </c:pt>
                <c:pt idx="87">
                  <c:v>23.201158607592422</c:v>
                </c:pt>
                <c:pt idx="88">
                  <c:v>23.569064572092422</c:v>
                </c:pt>
                <c:pt idx="90">
                  <c:v>16.750233063901199</c:v>
                </c:pt>
                <c:pt idx="91">
                  <c:v>16.732180251561545</c:v>
                </c:pt>
                <c:pt idx="92">
                  <c:v>16.94370712274063</c:v>
                </c:pt>
                <c:pt idx="93">
                  <c:v>16.946082366010959</c:v>
                </c:pt>
                <c:pt idx="94">
                  <c:v>16.915030650832051</c:v>
                </c:pt>
                <c:pt idx="95">
                  <c:v>16.844653638959585</c:v>
                </c:pt>
                <c:pt idx="96">
                  <c:v>16.899410757699744</c:v>
                </c:pt>
                <c:pt idx="97">
                  <c:v>16.883299186793625</c:v>
                </c:pt>
                <c:pt idx="98">
                  <c:v>16.784929530233782</c:v>
                </c:pt>
                <c:pt idx="100">
                  <c:v>27.941178622808199</c:v>
                </c:pt>
                <c:pt idx="101">
                  <c:v>27.847290499827597</c:v>
                </c:pt>
                <c:pt idx="102">
                  <c:v>29.18909743803264</c:v>
                </c:pt>
                <c:pt idx="103">
                  <c:v>29.129661481220204</c:v>
                </c:pt>
                <c:pt idx="104">
                  <c:v>29.133014038465593</c:v>
                </c:pt>
                <c:pt idx="105">
                  <c:v>28.877920659057317</c:v>
                </c:pt>
                <c:pt idx="106">
                  <c:v>29.053346154222947</c:v>
                </c:pt>
                <c:pt idx="107">
                  <c:v>29.087487622625613</c:v>
                </c:pt>
                <c:pt idx="108">
                  <c:v>28.70136399371523</c:v>
                </c:pt>
                <c:pt idx="110">
                  <c:v>31.364547065736499</c:v>
                </c:pt>
                <c:pt idx="111">
                  <c:v>31.368420665521953</c:v>
                </c:pt>
                <c:pt idx="112">
                  <c:v>30.723354179276313</c:v>
                </c:pt>
                <c:pt idx="113">
                  <c:v>30.710694995160164</c:v>
                </c:pt>
                <c:pt idx="114">
                  <c:v>30.747683147272902</c:v>
                </c:pt>
                <c:pt idx="115">
                  <c:v>30.716807456408603</c:v>
                </c:pt>
                <c:pt idx="116">
                  <c:v>30.729041045412579</c:v>
                </c:pt>
                <c:pt idx="117">
                  <c:v>30.82805458298834</c:v>
                </c:pt>
                <c:pt idx="118">
                  <c:v>30.944641903958569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B-4593-816C-70BC694A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301152"/>
        <c:axId val="762301480"/>
      </c:barChart>
      <c:catAx>
        <c:axId val="7623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1480"/>
        <c:crosses val="autoZero"/>
        <c:auto val="1"/>
        <c:lblAlgn val="ctr"/>
        <c:lblOffset val="100"/>
        <c:noMultiLvlLbl val="0"/>
      </c:catAx>
      <c:valAx>
        <c:axId val="76230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3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n_1_right!$A$9:$A$127</c:f>
              <c:strCache>
                <c:ptCount val="119"/>
                <c:pt idx="0">
                  <c:v>A4_0 </c:v>
                </c:pt>
                <c:pt idx="1">
                  <c:v>A4_3 </c:v>
                </c:pt>
                <c:pt idx="2">
                  <c:v>A4_10 </c:v>
                </c:pt>
                <c:pt idx="3">
                  <c:v>A4_30 </c:v>
                </c:pt>
                <c:pt idx="4">
                  <c:v>A4_90</c:v>
                </c:pt>
                <c:pt idx="5">
                  <c:v>A4_270</c:v>
                </c:pt>
                <c:pt idx="6">
                  <c:v>A4_540 </c:v>
                </c:pt>
                <c:pt idx="7">
                  <c:v>A4_900 </c:v>
                </c:pt>
                <c:pt idx="8">
                  <c:v>A4_1800 </c:v>
                </c:pt>
                <c:pt idx="10">
                  <c:v>C4_0 </c:v>
                </c:pt>
                <c:pt idx="11">
                  <c:v>C4_3 </c:v>
                </c:pt>
                <c:pt idx="12">
                  <c:v>C4_10 </c:v>
                </c:pt>
                <c:pt idx="13">
                  <c:v>C4_30 </c:v>
                </c:pt>
                <c:pt idx="14">
                  <c:v>C4_90</c:v>
                </c:pt>
                <c:pt idx="15">
                  <c:v>C4_270</c:v>
                </c:pt>
                <c:pt idx="16">
                  <c:v>C4_540 </c:v>
                </c:pt>
                <c:pt idx="17">
                  <c:v>C4_900 </c:v>
                </c:pt>
                <c:pt idx="18">
                  <c:v>C4_1800 </c:v>
                </c:pt>
                <c:pt idx="20">
                  <c:v>G4_0 </c:v>
                </c:pt>
                <c:pt idx="21">
                  <c:v>G4_3 </c:v>
                </c:pt>
                <c:pt idx="22">
                  <c:v>G4_10 </c:v>
                </c:pt>
                <c:pt idx="23">
                  <c:v>G4_30 </c:v>
                </c:pt>
                <c:pt idx="24">
                  <c:v>G4_90</c:v>
                </c:pt>
                <c:pt idx="25">
                  <c:v>G4_270</c:v>
                </c:pt>
                <c:pt idx="26">
                  <c:v>G4_540 </c:v>
                </c:pt>
                <c:pt idx="27">
                  <c:v>G4_900 </c:v>
                </c:pt>
                <c:pt idx="28">
                  <c:v>G4_1800 </c:v>
                </c:pt>
                <c:pt idx="30">
                  <c:v>T4_0 </c:v>
                </c:pt>
                <c:pt idx="31">
                  <c:v>T4_3 </c:v>
                </c:pt>
                <c:pt idx="32">
                  <c:v>T4_10 </c:v>
                </c:pt>
                <c:pt idx="33">
                  <c:v>T4_30 </c:v>
                </c:pt>
                <c:pt idx="34">
                  <c:v>T4_90</c:v>
                </c:pt>
                <c:pt idx="35">
                  <c:v>T4_270</c:v>
                </c:pt>
                <c:pt idx="36">
                  <c:v>T4_540 </c:v>
                </c:pt>
                <c:pt idx="37">
                  <c:v>T4_900 </c:v>
                </c:pt>
                <c:pt idx="38">
                  <c:v>T4_1800 </c:v>
                </c:pt>
                <c:pt idx="40">
                  <c:v>A5_0 </c:v>
                </c:pt>
                <c:pt idx="41">
                  <c:v>A5_3 </c:v>
                </c:pt>
                <c:pt idx="42">
                  <c:v>A5_10 </c:v>
                </c:pt>
                <c:pt idx="43">
                  <c:v>A5_30 </c:v>
                </c:pt>
                <c:pt idx="44">
                  <c:v>A5_90</c:v>
                </c:pt>
                <c:pt idx="45">
                  <c:v>A5_270</c:v>
                </c:pt>
                <c:pt idx="46">
                  <c:v>A5_540 </c:v>
                </c:pt>
                <c:pt idx="47">
                  <c:v>A5_900 </c:v>
                </c:pt>
                <c:pt idx="48">
                  <c:v>A5_1800 </c:v>
                </c:pt>
                <c:pt idx="50">
                  <c:v>C5_0 </c:v>
                </c:pt>
                <c:pt idx="51">
                  <c:v>C5_3 </c:v>
                </c:pt>
                <c:pt idx="52">
                  <c:v>C5_10 </c:v>
                </c:pt>
                <c:pt idx="53">
                  <c:v>C5_30 </c:v>
                </c:pt>
                <c:pt idx="54">
                  <c:v>C5_90</c:v>
                </c:pt>
                <c:pt idx="55">
                  <c:v>C5_270</c:v>
                </c:pt>
                <c:pt idx="56">
                  <c:v>C5_540 </c:v>
                </c:pt>
                <c:pt idx="57">
                  <c:v>C5_900 </c:v>
                </c:pt>
                <c:pt idx="58">
                  <c:v>C5_1800 </c:v>
                </c:pt>
                <c:pt idx="60">
                  <c:v>G5_0 </c:v>
                </c:pt>
                <c:pt idx="61">
                  <c:v>G5_3 </c:v>
                </c:pt>
                <c:pt idx="62">
                  <c:v>G5_10 </c:v>
                </c:pt>
                <c:pt idx="63">
                  <c:v>G5_30 </c:v>
                </c:pt>
                <c:pt idx="64">
                  <c:v>G5_90</c:v>
                </c:pt>
                <c:pt idx="65">
                  <c:v>G5_270</c:v>
                </c:pt>
                <c:pt idx="66">
                  <c:v>G5_540 </c:v>
                </c:pt>
                <c:pt idx="67">
                  <c:v>G5_900 </c:v>
                </c:pt>
                <c:pt idx="68">
                  <c:v>G5_1800 </c:v>
                </c:pt>
                <c:pt idx="70">
                  <c:v>T5_0 </c:v>
                </c:pt>
                <c:pt idx="71">
                  <c:v>T5_3 </c:v>
                </c:pt>
                <c:pt idx="72">
                  <c:v>T5_10 </c:v>
                </c:pt>
                <c:pt idx="73">
                  <c:v>T5_30 </c:v>
                </c:pt>
                <c:pt idx="74">
                  <c:v>T5_90</c:v>
                </c:pt>
                <c:pt idx="75">
                  <c:v>T5_270</c:v>
                </c:pt>
                <c:pt idx="76">
                  <c:v>T5_540 </c:v>
                </c:pt>
                <c:pt idx="77">
                  <c:v>T5_900 </c:v>
                </c:pt>
                <c:pt idx="78">
                  <c:v>T5_1800 </c:v>
                </c:pt>
                <c:pt idx="80">
                  <c:v>A6_0 </c:v>
                </c:pt>
                <c:pt idx="81">
                  <c:v>A6_3 </c:v>
                </c:pt>
                <c:pt idx="82">
                  <c:v>A6_10 </c:v>
                </c:pt>
                <c:pt idx="83">
                  <c:v>A6_30 </c:v>
                </c:pt>
                <c:pt idx="84">
                  <c:v>A6_90</c:v>
                </c:pt>
                <c:pt idx="85">
                  <c:v>A6_270</c:v>
                </c:pt>
                <c:pt idx="86">
                  <c:v>A6_540 </c:v>
                </c:pt>
                <c:pt idx="87">
                  <c:v>A6_900 </c:v>
                </c:pt>
                <c:pt idx="88">
                  <c:v>A6_1800 </c:v>
                </c:pt>
                <c:pt idx="90">
                  <c:v>C6_0 </c:v>
                </c:pt>
                <c:pt idx="91">
                  <c:v>C6_3 </c:v>
                </c:pt>
                <c:pt idx="92">
                  <c:v>C6_10 </c:v>
                </c:pt>
                <c:pt idx="93">
                  <c:v>C6_30 </c:v>
                </c:pt>
                <c:pt idx="94">
                  <c:v>C6_90</c:v>
                </c:pt>
                <c:pt idx="95">
                  <c:v>C6_270</c:v>
                </c:pt>
                <c:pt idx="96">
                  <c:v>C6_540 </c:v>
                </c:pt>
                <c:pt idx="97">
                  <c:v>C6_900 </c:v>
                </c:pt>
                <c:pt idx="98">
                  <c:v>C6_1800 </c:v>
                </c:pt>
                <c:pt idx="100">
                  <c:v>G6_0 </c:v>
                </c:pt>
                <c:pt idx="101">
                  <c:v>G6_3 </c:v>
                </c:pt>
                <c:pt idx="102">
                  <c:v>G6_10 </c:v>
                </c:pt>
                <c:pt idx="103">
                  <c:v>G6_30 </c:v>
                </c:pt>
                <c:pt idx="104">
                  <c:v>G6_90</c:v>
                </c:pt>
                <c:pt idx="105">
                  <c:v>G6_270</c:v>
                </c:pt>
                <c:pt idx="106">
                  <c:v>G6_540 </c:v>
                </c:pt>
                <c:pt idx="107">
                  <c:v>G6_900 </c:v>
                </c:pt>
                <c:pt idx="108">
                  <c:v>G6_1800 </c:v>
                </c:pt>
                <c:pt idx="110">
                  <c:v>T6_0 </c:v>
                </c:pt>
                <c:pt idx="111">
                  <c:v>T6_3 </c:v>
                </c:pt>
                <c:pt idx="112">
                  <c:v>T6_10 </c:v>
                </c:pt>
                <c:pt idx="113">
                  <c:v>T6_30 </c:v>
                </c:pt>
                <c:pt idx="114">
                  <c:v>T6_90</c:v>
                </c:pt>
                <c:pt idx="115">
                  <c:v>T6_270</c:v>
                </c:pt>
                <c:pt idx="116">
                  <c:v>T6_540 </c:v>
                </c:pt>
                <c:pt idx="117">
                  <c:v>T6_900 </c:v>
                </c:pt>
                <c:pt idx="118">
                  <c:v>T6_1800 </c:v>
                </c:pt>
              </c:strCache>
            </c:strRef>
          </c:cat>
          <c:val>
            <c:numRef>
              <c:f>n_1_right!$B$9:$B$127</c:f>
              <c:numCache>
                <c:formatCode>General</c:formatCode>
                <c:ptCount val="119"/>
                <c:pt idx="0">
                  <c:v>24.7410134957635</c:v>
                </c:pt>
                <c:pt idx="1">
                  <c:v>25.235647684569319</c:v>
                </c:pt>
                <c:pt idx="2">
                  <c:v>24.809021257793244</c:v>
                </c:pt>
                <c:pt idx="3">
                  <c:v>24.83325246975415</c:v>
                </c:pt>
                <c:pt idx="4">
                  <c:v>24.924127301249399</c:v>
                </c:pt>
                <c:pt idx="5">
                  <c:v>25.082297422342187</c:v>
                </c:pt>
                <c:pt idx="6">
                  <c:v>25.018373294903224</c:v>
                </c:pt>
                <c:pt idx="7">
                  <c:v>24.840520059251208</c:v>
                </c:pt>
                <c:pt idx="8">
                  <c:v>24.879781966013827</c:v>
                </c:pt>
                <c:pt idx="10">
                  <c:v>17.483756861120899</c:v>
                </c:pt>
                <c:pt idx="11">
                  <c:v>17.319676613159547</c:v>
                </c:pt>
                <c:pt idx="12">
                  <c:v>17.219682511611996</c:v>
                </c:pt>
                <c:pt idx="13">
                  <c:v>17.189914824542647</c:v>
                </c:pt>
                <c:pt idx="14">
                  <c:v>17.168625644697368</c:v>
                </c:pt>
                <c:pt idx="15">
                  <c:v>17.104585061433607</c:v>
                </c:pt>
                <c:pt idx="16">
                  <c:v>17.17946907499141</c:v>
                </c:pt>
                <c:pt idx="17">
                  <c:v>17.194340888458342</c:v>
                </c:pt>
                <c:pt idx="18">
                  <c:v>17.237186119016371</c:v>
                </c:pt>
                <c:pt idx="20">
                  <c:v>26.8612745567941</c:v>
                </c:pt>
                <c:pt idx="21">
                  <c:v>27.044382637969626</c:v>
                </c:pt>
                <c:pt idx="22">
                  <c:v>29.757323908983658</c:v>
                </c:pt>
                <c:pt idx="23">
                  <c:v>29.751901678563613</c:v>
                </c:pt>
                <c:pt idx="24">
                  <c:v>29.702660967255468</c:v>
                </c:pt>
                <c:pt idx="25">
                  <c:v>29.234944062592209</c:v>
                </c:pt>
                <c:pt idx="26">
                  <c:v>29.532756821626982</c:v>
                </c:pt>
                <c:pt idx="27">
                  <c:v>29.500767738112501</c:v>
                </c:pt>
                <c:pt idx="28">
                  <c:v>28.543573457487685</c:v>
                </c:pt>
                <c:pt idx="30">
                  <c:v>30.913955086321501</c:v>
                </c:pt>
                <c:pt idx="31">
                  <c:v>30.400293064301504</c:v>
                </c:pt>
                <c:pt idx="32">
                  <c:v>28.213972321611102</c:v>
                </c:pt>
                <c:pt idx="33">
                  <c:v>28.22493102713959</c:v>
                </c:pt>
                <c:pt idx="34">
                  <c:v>28.204586086797761</c:v>
                </c:pt>
                <c:pt idx="35">
                  <c:v>28.57817345363199</c:v>
                </c:pt>
                <c:pt idx="36">
                  <c:v>28.269400808478384</c:v>
                </c:pt>
                <c:pt idx="37">
                  <c:v>28.464371314177949</c:v>
                </c:pt>
                <c:pt idx="38">
                  <c:v>29.339458457482117</c:v>
                </c:pt>
                <c:pt idx="40">
                  <c:v>24.744672272400301</c:v>
                </c:pt>
                <c:pt idx="41">
                  <c:v>24.829987777195026</c:v>
                </c:pt>
                <c:pt idx="42">
                  <c:v>23.494231459780142</c:v>
                </c:pt>
                <c:pt idx="43">
                  <c:v>23.526100271635546</c:v>
                </c:pt>
                <c:pt idx="44">
                  <c:v>23.556868860760666</c:v>
                </c:pt>
                <c:pt idx="45">
                  <c:v>23.98749856534927</c:v>
                </c:pt>
                <c:pt idx="46">
                  <c:v>23.734050222104187</c:v>
                </c:pt>
                <c:pt idx="47">
                  <c:v>23.581505138287724</c:v>
                </c:pt>
                <c:pt idx="48">
                  <c:v>24.102220047799374</c:v>
                </c:pt>
                <c:pt idx="50">
                  <c:v>17.403849179373001</c:v>
                </c:pt>
                <c:pt idx="51">
                  <c:v>17.313476910939563</c:v>
                </c:pt>
                <c:pt idx="52">
                  <c:v>17.58350787610259</c:v>
                </c:pt>
                <c:pt idx="53">
                  <c:v>17.584792655225915</c:v>
                </c:pt>
                <c:pt idx="54">
                  <c:v>17.544588171186376</c:v>
                </c:pt>
                <c:pt idx="55">
                  <c:v>17.465765380493504</c:v>
                </c:pt>
                <c:pt idx="56">
                  <c:v>17.532633343736229</c:v>
                </c:pt>
                <c:pt idx="57">
                  <c:v>17.512068846358822</c:v>
                </c:pt>
                <c:pt idx="58">
                  <c:v>17.394429257567616</c:v>
                </c:pt>
                <c:pt idx="60">
                  <c:v>26.854908285446001</c:v>
                </c:pt>
                <c:pt idx="61">
                  <c:v>26.888086929771276</c:v>
                </c:pt>
                <c:pt idx="62">
                  <c:v>28.45457027314573</c:v>
                </c:pt>
                <c:pt idx="63">
                  <c:v>28.402484408415074</c:v>
                </c:pt>
                <c:pt idx="64">
                  <c:v>28.395239503841481</c:v>
                </c:pt>
                <c:pt idx="65">
                  <c:v>28.089561975190126</c:v>
                </c:pt>
                <c:pt idx="66">
                  <c:v>28.290335435169979</c:v>
                </c:pt>
                <c:pt idx="67">
                  <c:v>28.334369458770155</c:v>
                </c:pt>
                <c:pt idx="68">
                  <c:v>27.883738453534185</c:v>
                </c:pt>
                <c:pt idx="70">
                  <c:v>30.9965702627807</c:v>
                </c:pt>
                <c:pt idx="71">
                  <c:v>30.968448382094131</c:v>
                </c:pt>
                <c:pt idx="72">
                  <c:v>30.467690390971537</c:v>
                </c:pt>
                <c:pt idx="73">
                  <c:v>30.486622664723466</c:v>
                </c:pt>
                <c:pt idx="74">
                  <c:v>30.503303464211477</c:v>
                </c:pt>
                <c:pt idx="75">
                  <c:v>30.457174078967103</c:v>
                </c:pt>
                <c:pt idx="76">
                  <c:v>30.442980998989604</c:v>
                </c:pt>
                <c:pt idx="77">
                  <c:v>30.572056556583298</c:v>
                </c:pt>
                <c:pt idx="78">
                  <c:v>30.619612241098825</c:v>
                </c:pt>
                <c:pt idx="80">
                  <c:v>24.746592944702702</c:v>
                </c:pt>
                <c:pt idx="81">
                  <c:v>25.07966362160073</c:v>
                </c:pt>
                <c:pt idx="82">
                  <c:v>23.95414827634275</c:v>
                </c:pt>
                <c:pt idx="83">
                  <c:v>24.002061346019353</c:v>
                </c:pt>
                <c:pt idx="84">
                  <c:v>24.039377526377642</c:v>
                </c:pt>
                <c:pt idx="85">
                  <c:v>24.429570385468143</c:v>
                </c:pt>
                <c:pt idx="86">
                  <c:v>24.187304216609835</c:v>
                </c:pt>
                <c:pt idx="87">
                  <c:v>24.0562704463192</c:v>
                </c:pt>
                <c:pt idx="88">
                  <c:v>24.456311325079053</c:v>
                </c:pt>
                <c:pt idx="90">
                  <c:v>18.003023615225199</c:v>
                </c:pt>
                <c:pt idx="91">
                  <c:v>17.921147929835534</c:v>
                </c:pt>
                <c:pt idx="92">
                  <c:v>18.291197398662931</c:v>
                </c:pt>
                <c:pt idx="93">
                  <c:v>18.273124517095567</c:v>
                </c:pt>
                <c:pt idx="94">
                  <c:v>18.258464478968914</c:v>
                </c:pt>
                <c:pt idx="95">
                  <c:v>18.153012164261387</c:v>
                </c:pt>
                <c:pt idx="96">
                  <c:v>18.243264370760841</c:v>
                </c:pt>
                <c:pt idx="97">
                  <c:v>18.218041207489296</c:v>
                </c:pt>
                <c:pt idx="98">
                  <c:v>18.05713977426208</c:v>
                </c:pt>
                <c:pt idx="100">
                  <c:v>26.544882977602398</c:v>
                </c:pt>
                <c:pt idx="101">
                  <c:v>26.537779639947946</c:v>
                </c:pt>
                <c:pt idx="102">
                  <c:v>27.803743733375352</c:v>
                </c:pt>
                <c:pt idx="103">
                  <c:v>27.782630217710004</c:v>
                </c:pt>
                <c:pt idx="104">
                  <c:v>27.750112742629113</c:v>
                </c:pt>
                <c:pt idx="105">
                  <c:v>27.511625591753091</c:v>
                </c:pt>
                <c:pt idx="106">
                  <c:v>27.651825650283822</c:v>
                </c:pt>
                <c:pt idx="107">
                  <c:v>27.710594033437815</c:v>
                </c:pt>
                <c:pt idx="108">
                  <c:v>27.36199864161134</c:v>
                </c:pt>
                <c:pt idx="110">
                  <c:v>30.705500462469701</c:v>
                </c:pt>
                <c:pt idx="111">
                  <c:v>30.461408808615793</c:v>
                </c:pt>
                <c:pt idx="112">
                  <c:v>29.950910591618968</c:v>
                </c:pt>
                <c:pt idx="113">
                  <c:v>29.942183919175076</c:v>
                </c:pt>
                <c:pt idx="114">
                  <c:v>29.952045252024327</c:v>
                </c:pt>
                <c:pt idx="115">
                  <c:v>29.905791858517379</c:v>
                </c:pt>
                <c:pt idx="116">
                  <c:v>29.917605762345506</c:v>
                </c:pt>
                <c:pt idx="117">
                  <c:v>30.015094312753693</c:v>
                </c:pt>
                <c:pt idx="118">
                  <c:v>30.124550259047528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598-BC03-868548AF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27688"/>
        <c:axId val="555230312"/>
      </c:barChart>
      <c:catAx>
        <c:axId val="55522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0312"/>
        <c:crosses val="autoZero"/>
        <c:auto val="1"/>
        <c:lblAlgn val="ctr"/>
        <c:lblOffset val="100"/>
        <c:noMultiLvlLbl val="0"/>
      </c:catAx>
      <c:valAx>
        <c:axId val="5552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n_1_right!$G$85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n_1_right!$F$86:$F$204</c:f>
              <c:strCache>
                <c:ptCount val="119"/>
                <c:pt idx="0">
                  <c:v>A4_0 </c:v>
                </c:pt>
                <c:pt idx="1">
                  <c:v>A4_3 </c:v>
                </c:pt>
                <c:pt idx="2">
                  <c:v>A4_10 </c:v>
                </c:pt>
                <c:pt idx="3">
                  <c:v>A4_30 </c:v>
                </c:pt>
                <c:pt idx="4">
                  <c:v>A4_90</c:v>
                </c:pt>
                <c:pt idx="5">
                  <c:v>A4_270</c:v>
                </c:pt>
                <c:pt idx="6">
                  <c:v>A4_540 </c:v>
                </c:pt>
                <c:pt idx="7">
                  <c:v>A4_900 </c:v>
                </c:pt>
                <c:pt idx="8">
                  <c:v>A4_1800 </c:v>
                </c:pt>
                <c:pt idx="10">
                  <c:v>C4_0 </c:v>
                </c:pt>
                <c:pt idx="11">
                  <c:v>C4_3 </c:v>
                </c:pt>
                <c:pt idx="12">
                  <c:v>C4_10 </c:v>
                </c:pt>
                <c:pt idx="13">
                  <c:v>C4_30 </c:v>
                </c:pt>
                <c:pt idx="14">
                  <c:v>C4_90</c:v>
                </c:pt>
                <c:pt idx="15">
                  <c:v>C4_270</c:v>
                </c:pt>
                <c:pt idx="16">
                  <c:v>C4_540 </c:v>
                </c:pt>
                <c:pt idx="17">
                  <c:v>C4_900 </c:v>
                </c:pt>
                <c:pt idx="18">
                  <c:v>C4_1800 </c:v>
                </c:pt>
                <c:pt idx="20">
                  <c:v>G4_0 </c:v>
                </c:pt>
                <c:pt idx="21">
                  <c:v>G4_3 </c:v>
                </c:pt>
                <c:pt idx="22">
                  <c:v>G4_10 </c:v>
                </c:pt>
                <c:pt idx="23">
                  <c:v>G4_30 </c:v>
                </c:pt>
                <c:pt idx="24">
                  <c:v>G4_90</c:v>
                </c:pt>
                <c:pt idx="25">
                  <c:v>G4_270</c:v>
                </c:pt>
                <c:pt idx="26">
                  <c:v>G4_540 </c:v>
                </c:pt>
                <c:pt idx="27">
                  <c:v>G4_900 </c:v>
                </c:pt>
                <c:pt idx="28">
                  <c:v>G4_1800 </c:v>
                </c:pt>
                <c:pt idx="30">
                  <c:v>T4_0 </c:v>
                </c:pt>
                <c:pt idx="31">
                  <c:v>T4_3 </c:v>
                </c:pt>
                <c:pt idx="32">
                  <c:v>T4_10 </c:v>
                </c:pt>
                <c:pt idx="33">
                  <c:v>T4_30 </c:v>
                </c:pt>
                <c:pt idx="34">
                  <c:v>T4_90</c:v>
                </c:pt>
                <c:pt idx="35">
                  <c:v>T4_270</c:v>
                </c:pt>
                <c:pt idx="36">
                  <c:v>T4_540 </c:v>
                </c:pt>
                <c:pt idx="37">
                  <c:v>T4_900 </c:v>
                </c:pt>
                <c:pt idx="38">
                  <c:v>T4_1800 </c:v>
                </c:pt>
                <c:pt idx="40">
                  <c:v>A5_0 </c:v>
                </c:pt>
                <c:pt idx="41">
                  <c:v>A5_3 </c:v>
                </c:pt>
                <c:pt idx="42">
                  <c:v>A5_10 </c:v>
                </c:pt>
                <c:pt idx="43">
                  <c:v>A5_30 </c:v>
                </c:pt>
                <c:pt idx="44">
                  <c:v>A5_90</c:v>
                </c:pt>
                <c:pt idx="45">
                  <c:v>A5_270</c:v>
                </c:pt>
                <c:pt idx="46">
                  <c:v>A5_540 </c:v>
                </c:pt>
                <c:pt idx="47">
                  <c:v>A5_900 </c:v>
                </c:pt>
                <c:pt idx="48">
                  <c:v>A5_1800 </c:v>
                </c:pt>
                <c:pt idx="50">
                  <c:v>C5_0 </c:v>
                </c:pt>
                <c:pt idx="51">
                  <c:v>C5_3 </c:v>
                </c:pt>
                <c:pt idx="52">
                  <c:v>C5_10 </c:v>
                </c:pt>
                <c:pt idx="53">
                  <c:v>C5_30 </c:v>
                </c:pt>
                <c:pt idx="54">
                  <c:v>C5_90</c:v>
                </c:pt>
                <c:pt idx="55">
                  <c:v>C5_270</c:v>
                </c:pt>
                <c:pt idx="56">
                  <c:v>C5_540 </c:v>
                </c:pt>
                <c:pt idx="57">
                  <c:v>C5_900 </c:v>
                </c:pt>
                <c:pt idx="58">
                  <c:v>C5_1800 </c:v>
                </c:pt>
                <c:pt idx="60">
                  <c:v>G5_0 </c:v>
                </c:pt>
                <c:pt idx="61">
                  <c:v>G5_3 </c:v>
                </c:pt>
                <c:pt idx="62">
                  <c:v>G5_10 </c:v>
                </c:pt>
                <c:pt idx="63">
                  <c:v>G5_30 </c:v>
                </c:pt>
                <c:pt idx="64">
                  <c:v>G5_90</c:v>
                </c:pt>
                <c:pt idx="65">
                  <c:v>G5_270</c:v>
                </c:pt>
                <c:pt idx="66">
                  <c:v>G5_540 </c:v>
                </c:pt>
                <c:pt idx="67">
                  <c:v>G5_900 </c:v>
                </c:pt>
                <c:pt idx="68">
                  <c:v>G5_1800 </c:v>
                </c:pt>
                <c:pt idx="70">
                  <c:v>T5_0 </c:v>
                </c:pt>
                <c:pt idx="71">
                  <c:v>T5_3 </c:v>
                </c:pt>
                <c:pt idx="72">
                  <c:v>T5_10 </c:v>
                </c:pt>
                <c:pt idx="73">
                  <c:v>T5_30 </c:v>
                </c:pt>
                <c:pt idx="74">
                  <c:v>T5_90</c:v>
                </c:pt>
                <c:pt idx="75">
                  <c:v>T5_270</c:v>
                </c:pt>
                <c:pt idx="76">
                  <c:v>T5_540 </c:v>
                </c:pt>
                <c:pt idx="77">
                  <c:v>T5_900 </c:v>
                </c:pt>
                <c:pt idx="78">
                  <c:v>T5_1800 </c:v>
                </c:pt>
                <c:pt idx="80">
                  <c:v>A6_0 </c:v>
                </c:pt>
                <c:pt idx="81">
                  <c:v>A6_3 </c:v>
                </c:pt>
                <c:pt idx="82">
                  <c:v>A6_10 </c:v>
                </c:pt>
                <c:pt idx="83">
                  <c:v>A6_30 </c:v>
                </c:pt>
                <c:pt idx="84">
                  <c:v>A6_90</c:v>
                </c:pt>
                <c:pt idx="85">
                  <c:v>A6_270</c:v>
                </c:pt>
                <c:pt idx="86">
                  <c:v>A6_540 </c:v>
                </c:pt>
                <c:pt idx="87">
                  <c:v>A6_900 </c:v>
                </c:pt>
                <c:pt idx="88">
                  <c:v>A6_1800 </c:v>
                </c:pt>
                <c:pt idx="90">
                  <c:v>C6_0 </c:v>
                </c:pt>
                <c:pt idx="91">
                  <c:v>C6_3 </c:v>
                </c:pt>
                <c:pt idx="92">
                  <c:v>C6_10 </c:v>
                </c:pt>
                <c:pt idx="93">
                  <c:v>C6_30 </c:v>
                </c:pt>
                <c:pt idx="94">
                  <c:v>C6_90</c:v>
                </c:pt>
                <c:pt idx="95">
                  <c:v>C6_270</c:v>
                </c:pt>
                <c:pt idx="96">
                  <c:v>C6_540 </c:v>
                </c:pt>
                <c:pt idx="97">
                  <c:v>C6_900 </c:v>
                </c:pt>
                <c:pt idx="98">
                  <c:v>C6_1800 </c:v>
                </c:pt>
                <c:pt idx="100">
                  <c:v>G6_0 </c:v>
                </c:pt>
                <c:pt idx="101">
                  <c:v>G6_3 </c:v>
                </c:pt>
                <c:pt idx="102">
                  <c:v>G6_10 </c:v>
                </c:pt>
                <c:pt idx="103">
                  <c:v>G6_30 </c:v>
                </c:pt>
                <c:pt idx="104">
                  <c:v>G6_90</c:v>
                </c:pt>
                <c:pt idx="105">
                  <c:v>G6_270</c:v>
                </c:pt>
                <c:pt idx="106">
                  <c:v>G6_540 </c:v>
                </c:pt>
                <c:pt idx="107">
                  <c:v>G6_900 </c:v>
                </c:pt>
                <c:pt idx="108">
                  <c:v>G6_1800 </c:v>
                </c:pt>
                <c:pt idx="110">
                  <c:v>T6_0 </c:v>
                </c:pt>
                <c:pt idx="111">
                  <c:v>T6_3 </c:v>
                </c:pt>
                <c:pt idx="112">
                  <c:v>T6_10 </c:v>
                </c:pt>
                <c:pt idx="113">
                  <c:v>T6_30 </c:v>
                </c:pt>
                <c:pt idx="114">
                  <c:v>T6_90</c:v>
                </c:pt>
                <c:pt idx="115">
                  <c:v>T6_270</c:v>
                </c:pt>
                <c:pt idx="116">
                  <c:v>T6_540 </c:v>
                </c:pt>
                <c:pt idx="117">
                  <c:v>T6_900 </c:v>
                </c:pt>
                <c:pt idx="118">
                  <c:v>T6_1800 </c:v>
                </c:pt>
              </c:strCache>
            </c:strRef>
          </c:cat>
          <c:val>
            <c:numRef>
              <c:f>n_1_right!$G$86:$G$204</c:f>
              <c:numCache>
                <c:formatCode>General</c:formatCode>
                <c:ptCount val="119"/>
                <c:pt idx="0">
                  <c:v>25</c:v>
                </c:pt>
                <c:pt idx="1">
                  <c:v>25.499811971011731</c:v>
                </c:pt>
                <c:pt idx="2">
                  <c:v>25.068719660616761</c:v>
                </c:pt>
                <c:pt idx="3">
                  <c:v>25.093204522529405</c:v>
                </c:pt>
                <c:pt idx="4">
                  <c:v>25.185030622853482</c:v>
                </c:pt>
                <c:pt idx="5">
                  <c:v>25.344856453270527</c:v>
                </c:pt>
                <c:pt idx="6">
                  <c:v>25.280263174331175</c:v>
                </c:pt>
                <c:pt idx="7">
                  <c:v>25.100548188440975</c:v>
                </c:pt>
                <c:pt idx="8">
                  <c:v>25.14022108499525</c:v>
                </c:pt>
                <c:pt idx="10">
                  <c:v>25</c:v>
                </c:pt>
                <c:pt idx="11">
                  <c:v>24.76538187807018</c:v>
                </c:pt>
                <c:pt idx="12">
                  <c:v>24.622400449161859</c:v>
                </c:pt>
                <c:pt idx="13">
                  <c:v>24.579835674174131</c:v>
                </c:pt>
                <c:pt idx="14">
                  <c:v>24.549394305058804</c:v>
                </c:pt>
                <c:pt idx="15">
                  <c:v>24.457822762723172</c:v>
                </c:pt>
                <c:pt idx="16">
                  <c:v>24.564899311191319</c:v>
                </c:pt>
                <c:pt idx="17">
                  <c:v>24.586164496907788</c:v>
                </c:pt>
                <c:pt idx="18">
                  <c:v>24.647428833426481</c:v>
                </c:pt>
                <c:pt idx="20">
                  <c:v>25</c:v>
                </c:pt>
                <c:pt idx="21">
                  <c:v>25.17042013474488</c:v>
                </c:pt>
                <c:pt idx="22">
                  <c:v>27.695375964072642</c:v>
                </c:pt>
                <c:pt idx="23">
                  <c:v>27.69032945147271</c:v>
                </c:pt>
                <c:pt idx="24">
                  <c:v>27.644500733252329</c:v>
                </c:pt>
                <c:pt idx="25">
                  <c:v>27.209192922676976</c:v>
                </c:pt>
                <c:pt idx="26">
                  <c:v>27.486369605418794</c:v>
                </c:pt>
                <c:pt idx="27">
                  <c:v>27.456597113195048</c:v>
                </c:pt>
                <c:pt idx="28">
                  <c:v>26.565728849850945</c:v>
                </c:pt>
                <c:pt idx="30">
                  <c:v>25</c:v>
                </c:pt>
                <c:pt idx="31">
                  <c:v>24.584603441564102</c:v>
                </c:pt>
                <c:pt idx="32">
                  <c:v>22.816534023896978</c:v>
                </c:pt>
                <c:pt idx="33">
                  <c:v>22.825396288121894</c:v>
                </c:pt>
                <c:pt idx="34">
                  <c:v>22.808943410865474</c:v>
                </c:pt>
                <c:pt idx="35">
                  <c:v>23.111062118898023</c:v>
                </c:pt>
                <c:pt idx="36">
                  <c:v>22.861358834174819</c:v>
                </c:pt>
                <c:pt idx="37">
                  <c:v>23.019030753826595</c:v>
                </c:pt>
                <c:pt idx="38">
                  <c:v>23.726710457750478</c:v>
                </c:pt>
                <c:pt idx="40">
                  <c:v>25</c:v>
                </c:pt>
                <c:pt idx="41">
                  <c:v>25.086195832233638</c:v>
                </c:pt>
                <c:pt idx="42">
                  <c:v>23.73665652260944</c:v>
                </c:pt>
                <c:pt idx="43">
                  <c:v>23.768854172576852</c:v>
                </c:pt>
                <c:pt idx="44">
                  <c:v>23.799940247173442</c:v>
                </c:pt>
                <c:pt idx="45">
                  <c:v>24.235013401353907</c:v>
                </c:pt>
                <c:pt idx="46">
                  <c:v>23.978949853153502</c:v>
                </c:pt>
                <c:pt idx="47">
                  <c:v>23.824830733957679</c:v>
                </c:pt>
                <c:pt idx="48">
                  <c:v>24.350918636617482</c:v>
                </c:pt>
                <c:pt idx="50">
                  <c:v>25</c:v>
                </c:pt>
                <c:pt idx="51">
                  <c:v>24.870183504375937</c:v>
                </c:pt>
                <c:pt idx="52">
                  <c:v>25.25807322115633</c:v>
                </c:pt>
                <c:pt idx="53">
                  <c:v>25.259918759907674</c:v>
                </c:pt>
                <c:pt idx="54">
                  <c:v>25.202166472432115</c:v>
                </c:pt>
                <c:pt idx="55">
                  <c:v>25.088940383938009</c:v>
                </c:pt>
                <c:pt idx="56">
                  <c:v>25.184993795102329</c:v>
                </c:pt>
                <c:pt idx="57">
                  <c:v>25.155453638259061</c:v>
                </c:pt>
                <c:pt idx="58">
                  <c:v>24.986468622963375</c:v>
                </c:pt>
                <c:pt idx="60">
                  <c:v>25</c:v>
                </c:pt>
                <c:pt idx="61">
                  <c:v>25.030886946226566</c:v>
                </c:pt>
                <c:pt idx="62">
                  <c:v>26.489170965225995</c:v>
                </c:pt>
                <c:pt idx="63">
                  <c:v>26.440682748307669</c:v>
                </c:pt>
                <c:pt idx="64">
                  <c:v>26.433938260022156</c:v>
                </c:pt>
                <c:pt idx="65">
                  <c:v>26.149374330960985</c:v>
                </c:pt>
                <c:pt idx="66">
                  <c:v>26.336280070729106</c:v>
                </c:pt>
                <c:pt idx="67">
                  <c:v>26.377272599108025</c:v>
                </c:pt>
                <c:pt idx="68">
                  <c:v>25.957767344755517</c:v>
                </c:pt>
                <c:pt idx="70">
                  <c:v>25</c:v>
                </c:pt>
                <c:pt idx="71">
                  <c:v>24.977318554562522</c:v>
                </c:pt>
                <c:pt idx="72">
                  <c:v>24.57343678080715</c:v>
                </c:pt>
                <c:pt idx="73">
                  <c:v>24.588706432894</c:v>
                </c:pt>
                <c:pt idx="74">
                  <c:v>24.602160179023485</c:v>
                </c:pt>
                <c:pt idx="75">
                  <c:v>24.56495494562726</c:v>
                </c:pt>
                <c:pt idx="76">
                  <c:v>24.553507646896161</c:v>
                </c:pt>
                <c:pt idx="77">
                  <c:v>24.657612356303868</c:v>
                </c:pt>
                <c:pt idx="78">
                  <c:v>24.695967958320772</c:v>
                </c:pt>
                <c:pt idx="80">
                  <c:v>25</c:v>
                </c:pt>
                <c:pt idx="81">
                  <c:v>25.336481346788108</c:v>
                </c:pt>
                <c:pt idx="82">
                  <c:v>24.19944063599916</c:v>
                </c:pt>
                <c:pt idx="83">
                  <c:v>24.247844339272241</c:v>
                </c:pt>
                <c:pt idx="84">
                  <c:v>24.285542640248131</c:v>
                </c:pt>
                <c:pt idx="85">
                  <c:v>24.679731104860618</c:v>
                </c:pt>
                <c:pt idx="86">
                  <c:v>24.434984111406145</c:v>
                </c:pt>
                <c:pt idx="87">
                  <c:v>24.302608545016625</c:v>
                </c:pt>
                <c:pt idx="88">
                  <c:v>24.706745873793317</c:v>
                </c:pt>
                <c:pt idx="90">
                  <c:v>25</c:v>
                </c:pt>
                <c:pt idx="91">
                  <c:v>24.886302868979708</c:v>
                </c:pt>
                <c:pt idx="92">
                  <c:v>25.40017414518362</c:v>
                </c:pt>
                <c:pt idx="93">
                  <c:v>25.375077136545471</c:v>
                </c:pt>
                <c:pt idx="94">
                  <c:v>25.354719392146563</c:v>
                </c:pt>
                <c:pt idx="95">
                  <c:v>25.208282442218959</c:v>
                </c:pt>
                <c:pt idx="96">
                  <c:v>25.333611676391499</c:v>
                </c:pt>
                <c:pt idx="97">
                  <c:v>25.298585388848593</c:v>
                </c:pt>
                <c:pt idx="98">
                  <c:v>25.075148708619029</c:v>
                </c:pt>
                <c:pt idx="100">
                  <c:v>25</c:v>
                </c:pt>
                <c:pt idx="101">
                  <c:v>24.993310068780065</c:v>
                </c:pt>
                <c:pt idx="102">
                  <c:v>26.185596445118193</c:v>
                </c:pt>
                <c:pt idx="103">
                  <c:v>26.165711712829896</c:v>
                </c:pt>
                <c:pt idx="104">
                  <c:v>26.135086719014399</c:v>
                </c:pt>
                <c:pt idx="105">
                  <c:v>25.910479257872783</c:v>
                </c:pt>
                <c:pt idx="106">
                  <c:v>26.042519827282174</c:v>
                </c:pt>
                <c:pt idx="107">
                  <c:v>26.097867955209107</c:v>
                </c:pt>
                <c:pt idx="108">
                  <c:v>25.769560431570177</c:v>
                </c:pt>
                <c:pt idx="110">
                  <c:v>25</c:v>
                </c:pt>
                <c:pt idx="111">
                  <c:v>24.801263902087957</c:v>
                </c:pt>
                <c:pt idx="112">
                  <c:v>24.385623211244315</c:v>
                </c:pt>
                <c:pt idx="113">
                  <c:v>24.378518073473838</c:v>
                </c:pt>
                <c:pt idx="114">
                  <c:v>24.386547036282394</c:v>
                </c:pt>
                <c:pt idx="115">
                  <c:v>24.348888153663399</c:v>
                </c:pt>
                <c:pt idx="116">
                  <c:v>24.358506873151921</c:v>
                </c:pt>
                <c:pt idx="117">
                  <c:v>24.437880722250508</c:v>
                </c:pt>
                <c:pt idx="118">
                  <c:v>24.52699826197895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3-42E7-B0A1-11F9667F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69080"/>
        <c:axId val="865567768"/>
      </c:barChart>
      <c:catAx>
        <c:axId val="86556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67768"/>
        <c:crosses val="autoZero"/>
        <c:auto val="1"/>
        <c:lblAlgn val="ctr"/>
        <c:lblOffset val="100"/>
        <c:noMultiLvlLbl val="0"/>
      </c:catAx>
      <c:valAx>
        <c:axId val="865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6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n_2_right!$Q$7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n_2_right!$P$8:$P$166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n_2_right!$Q$8:$Q$166</c:f>
              <c:numCache>
                <c:formatCode>General</c:formatCode>
                <c:ptCount val="159"/>
                <c:pt idx="0">
                  <c:v>6.3348058689704301</c:v>
                </c:pt>
                <c:pt idx="1">
                  <c:v>6.4350646356669996</c:v>
                </c:pt>
                <c:pt idx="2">
                  <c:v>5.7190776669814873</c:v>
                </c:pt>
                <c:pt idx="3">
                  <c:v>5.7437634793058585</c:v>
                </c:pt>
                <c:pt idx="4">
                  <c:v>5.7804609856084213</c:v>
                </c:pt>
                <c:pt idx="5">
                  <c:v>6.0309480612937838</c:v>
                </c:pt>
                <c:pt idx="6">
                  <c:v>5.8604254153651603</c:v>
                </c:pt>
                <c:pt idx="7">
                  <c:v>5.7749338704459436</c:v>
                </c:pt>
                <c:pt idx="8">
                  <c:v>6.045689354720122</c:v>
                </c:pt>
                <c:pt idx="10">
                  <c:v>4.2100811004429302</c:v>
                </c:pt>
                <c:pt idx="11">
                  <c:v>4.2419516742562067</c:v>
                </c:pt>
                <c:pt idx="12">
                  <c:v>4.3399658446045404</c:v>
                </c:pt>
                <c:pt idx="13">
                  <c:v>4.3358989082490558</c:v>
                </c:pt>
                <c:pt idx="14">
                  <c:v>4.3359989410742799</c:v>
                </c:pt>
                <c:pt idx="15">
                  <c:v>4.3141146332818998</c:v>
                </c:pt>
                <c:pt idx="16">
                  <c:v>4.346884393716425</c:v>
                </c:pt>
                <c:pt idx="17">
                  <c:v>4.3107074801166325</c:v>
                </c:pt>
                <c:pt idx="18">
                  <c:v>4.2594965012262023</c:v>
                </c:pt>
                <c:pt idx="20">
                  <c:v>6.3701496512820004</c:v>
                </c:pt>
                <c:pt idx="21">
                  <c:v>6.4608424883303286</c:v>
                </c:pt>
                <c:pt idx="22">
                  <c:v>6.6796019624491789</c:v>
                </c:pt>
                <c:pt idx="23">
                  <c:v>6.7009281734784141</c:v>
                </c:pt>
                <c:pt idx="24">
                  <c:v>6.7085087103293901</c:v>
                </c:pt>
                <c:pt idx="25">
                  <c:v>6.6659427015386186</c:v>
                </c:pt>
                <c:pt idx="26">
                  <c:v>6.6951394371045874</c:v>
                </c:pt>
                <c:pt idx="27">
                  <c:v>6.6683358563740898</c:v>
                </c:pt>
                <c:pt idx="28">
                  <c:v>6.5505885928993273</c:v>
                </c:pt>
                <c:pt idx="30">
                  <c:v>7.8259768750681404</c:v>
                </c:pt>
                <c:pt idx="31">
                  <c:v>8.0978008324782156</c:v>
                </c:pt>
                <c:pt idx="32">
                  <c:v>8.0703967894050841</c:v>
                </c:pt>
                <c:pt idx="33">
                  <c:v>8.052674759240114</c:v>
                </c:pt>
                <c:pt idx="34">
                  <c:v>8.0991907260191294</c:v>
                </c:pt>
                <c:pt idx="35">
                  <c:v>8.0713231138415864</c:v>
                </c:pt>
                <c:pt idx="36">
                  <c:v>8.1159405604580375</c:v>
                </c:pt>
                <c:pt idx="37">
                  <c:v>8.0865685004598102</c:v>
                </c:pt>
                <c:pt idx="38">
                  <c:v>8.0240322870697351</c:v>
                </c:pt>
                <c:pt idx="40">
                  <c:v>4.3840925172895497</c:v>
                </c:pt>
                <c:pt idx="41">
                  <c:v>4.383678784936226</c:v>
                </c:pt>
                <c:pt idx="42">
                  <c:v>4.2764735270632155</c:v>
                </c:pt>
                <c:pt idx="43">
                  <c:v>4.2741298972143262</c:v>
                </c:pt>
                <c:pt idx="44">
                  <c:v>4.2679998259368119</c:v>
                </c:pt>
                <c:pt idx="45">
                  <c:v>4.2838110618332186</c:v>
                </c:pt>
                <c:pt idx="46">
                  <c:v>4.2893530607714458</c:v>
                </c:pt>
                <c:pt idx="47">
                  <c:v>4.2723093357166348</c:v>
                </c:pt>
                <c:pt idx="48">
                  <c:v>4.3154394832286433</c:v>
                </c:pt>
                <c:pt idx="50">
                  <c:v>3.1299370617242901</c:v>
                </c:pt>
                <c:pt idx="51">
                  <c:v>3.0676325722271933</c:v>
                </c:pt>
                <c:pt idx="52">
                  <c:v>3.0317505024980669</c:v>
                </c:pt>
                <c:pt idx="53">
                  <c:v>3.0282667814870181</c:v>
                </c:pt>
                <c:pt idx="54">
                  <c:v>3.0231070948560488</c:v>
                </c:pt>
                <c:pt idx="55">
                  <c:v>3.021601993252967</c:v>
                </c:pt>
                <c:pt idx="56">
                  <c:v>3.0227175973499207</c:v>
                </c:pt>
                <c:pt idx="57">
                  <c:v>3.0263873972093669</c:v>
                </c:pt>
                <c:pt idx="58">
                  <c:v>3.0457355063872313</c:v>
                </c:pt>
                <c:pt idx="60">
                  <c:v>4.6844049036388</c:v>
                </c:pt>
                <c:pt idx="61">
                  <c:v>4.674890198947133</c:v>
                </c:pt>
                <c:pt idx="62">
                  <c:v>4.8898456864705127</c:v>
                </c:pt>
                <c:pt idx="63">
                  <c:v>4.8629695482629094</c:v>
                </c:pt>
                <c:pt idx="64">
                  <c:v>4.8599345097585935</c:v>
                </c:pt>
                <c:pt idx="65">
                  <c:v>4.7944413635706216</c:v>
                </c:pt>
                <c:pt idx="66">
                  <c:v>4.8562884852380011</c:v>
                </c:pt>
                <c:pt idx="67">
                  <c:v>4.8626368575153212</c:v>
                </c:pt>
                <c:pt idx="68">
                  <c:v>4.8152779523937594</c:v>
                </c:pt>
                <c:pt idx="70">
                  <c:v>5.2853223784682504</c:v>
                </c:pt>
                <c:pt idx="71">
                  <c:v>5.1934915587237533</c:v>
                </c:pt>
                <c:pt idx="72">
                  <c:v>5.0216192359570941</c:v>
                </c:pt>
                <c:pt idx="73">
                  <c:v>5.0245764240082984</c:v>
                </c:pt>
                <c:pt idx="74">
                  <c:v>5.017571827616778</c:v>
                </c:pt>
                <c:pt idx="75">
                  <c:v>5.0047258834747561</c:v>
                </c:pt>
                <c:pt idx="76">
                  <c:v>5.0111225463325235</c:v>
                </c:pt>
                <c:pt idx="77">
                  <c:v>5.0330060963052219</c:v>
                </c:pt>
                <c:pt idx="78">
                  <c:v>5.0607530997210208</c:v>
                </c:pt>
                <c:pt idx="80">
                  <c:v>6.2253352719971096</c:v>
                </c:pt>
                <c:pt idx="81">
                  <c:v>6.2751125491013608</c:v>
                </c:pt>
                <c:pt idx="82">
                  <c:v>6.5585471461053091</c:v>
                </c:pt>
                <c:pt idx="83">
                  <c:v>6.5560436266571038</c:v>
                </c:pt>
                <c:pt idx="84">
                  <c:v>6.5490685656470093</c:v>
                </c:pt>
                <c:pt idx="85">
                  <c:v>6.5260951621593399</c:v>
                </c:pt>
                <c:pt idx="86">
                  <c:v>6.562020783644205</c:v>
                </c:pt>
                <c:pt idx="87">
                  <c:v>6.5251316739593097</c:v>
                </c:pt>
                <c:pt idx="88">
                  <c:v>6.4378074456961976</c:v>
                </c:pt>
                <c:pt idx="90">
                  <c:v>4.6002530409922002</c:v>
                </c:pt>
                <c:pt idx="91">
                  <c:v>4.672615482225984</c:v>
                </c:pt>
                <c:pt idx="92">
                  <c:v>5.2511158377834457</c:v>
                </c:pt>
                <c:pt idx="93">
                  <c:v>5.2566445990534936</c:v>
                </c:pt>
                <c:pt idx="94">
                  <c:v>5.2364184738567792</c:v>
                </c:pt>
                <c:pt idx="95">
                  <c:v>5.1269698085627056</c:v>
                </c:pt>
                <c:pt idx="96">
                  <c:v>5.2056379668585642</c:v>
                </c:pt>
                <c:pt idx="97">
                  <c:v>5.1810175096975764</c:v>
                </c:pt>
                <c:pt idx="98">
                  <c:v>4.9456245832424885</c:v>
                </c:pt>
                <c:pt idx="100">
                  <c:v>8.1551935968481803</c:v>
                </c:pt>
                <c:pt idx="101">
                  <c:v>8.1285503713883678</c:v>
                </c:pt>
                <c:pt idx="102">
                  <c:v>9.2438177989835779</c:v>
                </c:pt>
                <c:pt idx="103">
                  <c:v>9.2230924124999589</c:v>
                </c:pt>
                <c:pt idx="104">
                  <c:v>9.2091049346045999</c:v>
                </c:pt>
                <c:pt idx="105">
                  <c:v>9.0354194308057458</c:v>
                </c:pt>
                <c:pt idx="106">
                  <c:v>9.1401676762143911</c:v>
                </c:pt>
                <c:pt idx="107">
                  <c:v>9.1458509124435086</c:v>
                </c:pt>
                <c:pt idx="108">
                  <c:v>8.8099195846986547</c:v>
                </c:pt>
                <c:pt idx="110">
                  <c:v>7.8804926469565899</c:v>
                </c:pt>
                <c:pt idx="111">
                  <c:v>7.968067063552521</c:v>
                </c:pt>
                <c:pt idx="112">
                  <c:v>8.7038185851802155</c:v>
                </c:pt>
                <c:pt idx="113">
                  <c:v>8.7161199489630921</c:v>
                </c:pt>
                <c:pt idx="114">
                  <c:v>8.7080750814040897</c:v>
                </c:pt>
                <c:pt idx="115">
                  <c:v>8.5464566009451133</c:v>
                </c:pt>
                <c:pt idx="116">
                  <c:v>8.6249082073848591</c:v>
                </c:pt>
                <c:pt idx="117">
                  <c:v>8.6487602324890993</c:v>
                </c:pt>
                <c:pt idx="118">
                  <c:v>8.3502012371829668</c:v>
                </c:pt>
                <c:pt idx="120">
                  <c:v>7.8004386141432196</c:v>
                </c:pt>
                <c:pt idx="121">
                  <c:v>7.7361549264609284</c:v>
                </c:pt>
                <c:pt idx="122">
                  <c:v>6.9401156617453319</c:v>
                </c:pt>
                <c:pt idx="123">
                  <c:v>6.9521438420260244</c:v>
                </c:pt>
                <c:pt idx="124">
                  <c:v>6.9593330619347151</c:v>
                </c:pt>
                <c:pt idx="125">
                  <c:v>7.1466362408255515</c:v>
                </c:pt>
                <c:pt idx="126">
                  <c:v>7.0222439786631092</c:v>
                </c:pt>
                <c:pt idx="127">
                  <c:v>7.0091229811854951</c:v>
                </c:pt>
                <c:pt idx="128">
                  <c:v>7.3032705617612752</c:v>
                </c:pt>
                <c:pt idx="130">
                  <c:v>5.4635779762135597</c:v>
                </c:pt>
                <c:pt idx="131">
                  <c:v>5.3313094256973654</c:v>
                </c:pt>
                <c:pt idx="132">
                  <c:v>4.960695304951563</c:v>
                </c:pt>
                <c:pt idx="133">
                  <c:v>4.9640026891406279</c:v>
                </c:pt>
                <c:pt idx="134">
                  <c:v>4.9490644082973594</c:v>
                </c:pt>
                <c:pt idx="135">
                  <c:v>5.0031009839651377</c:v>
                </c:pt>
                <c:pt idx="136">
                  <c:v>4.9574108666066765</c:v>
                </c:pt>
                <c:pt idx="137">
                  <c:v>4.9939600592297735</c:v>
                </c:pt>
                <c:pt idx="138">
                  <c:v>5.1435953421827829</c:v>
                </c:pt>
                <c:pt idx="140">
                  <c:v>7.6451601336770603</c:v>
                </c:pt>
                <c:pt idx="141">
                  <c:v>7.6237880067535926</c:v>
                </c:pt>
                <c:pt idx="142">
                  <c:v>7.6413122216646272</c:v>
                </c:pt>
                <c:pt idx="143">
                  <c:v>7.615508269845825</c:v>
                </c:pt>
                <c:pt idx="144">
                  <c:v>7.617705788497771</c:v>
                </c:pt>
                <c:pt idx="145">
                  <c:v>7.5937603215306098</c:v>
                </c:pt>
                <c:pt idx="146">
                  <c:v>7.5987445594930367</c:v>
                </c:pt>
                <c:pt idx="147">
                  <c:v>7.6575607267538173</c:v>
                </c:pt>
                <c:pt idx="148">
                  <c:v>7.7079570248407361</c:v>
                </c:pt>
                <c:pt idx="150">
                  <c:v>10.0047783622877</c:v>
                </c:pt>
                <c:pt idx="151">
                  <c:v>9.7090494292538239</c:v>
                </c:pt>
                <c:pt idx="152">
                  <c:v>8.6718462281567508</c:v>
                </c:pt>
                <c:pt idx="153">
                  <c:v>8.6932366405678803</c:v>
                </c:pt>
                <c:pt idx="154">
                  <c:v>8.6784570645582253</c:v>
                </c:pt>
                <c:pt idx="155">
                  <c:v>8.834652639118346</c:v>
                </c:pt>
                <c:pt idx="156">
                  <c:v>8.690994464799056</c:v>
                </c:pt>
                <c:pt idx="157">
                  <c:v>8.8037105100983979</c:v>
                </c:pt>
                <c:pt idx="158">
                  <c:v>9.1846114427488565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4-427A-8B0C-969C4863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291408"/>
        <c:axId val="551284192"/>
      </c:barChart>
      <c:catAx>
        <c:axId val="5512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84192"/>
        <c:crosses val="autoZero"/>
        <c:auto val="1"/>
        <c:lblAlgn val="ctr"/>
        <c:lblOffset val="100"/>
        <c:noMultiLvlLbl val="0"/>
      </c:catAx>
      <c:valAx>
        <c:axId val="551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9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n_2_right!$B$46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n_2_right!$A$47:$A$205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n_2_right!$B$47:$B$205</c:f>
              <c:numCache>
                <c:formatCode>General</c:formatCode>
                <c:ptCount val="159"/>
                <c:pt idx="0">
                  <c:v>6.25</c:v>
                </c:pt>
                <c:pt idx="1">
                  <c:v>6.3489165737379425</c:v>
                </c:pt>
                <c:pt idx="2">
                  <c:v>5.6425147286231931</c:v>
                </c:pt>
                <c:pt idx="3">
                  <c:v>5.6668700648747832</c:v>
                </c:pt>
                <c:pt idx="4">
                  <c:v>5.7030762911009854</c:v>
                </c:pt>
                <c:pt idx="5">
                  <c:v>5.9502100242279887</c:v>
                </c:pt>
                <c:pt idx="6">
                  <c:v>5.7819702140272833</c:v>
                </c:pt>
                <c:pt idx="7">
                  <c:v>5.6976231690195815</c:v>
                </c:pt>
                <c:pt idx="8">
                  <c:v>5.96475397171751</c:v>
                </c:pt>
                <c:pt idx="10">
                  <c:v>6.25</c:v>
                </c:pt>
                <c:pt idx="11">
                  <c:v>6.2973128858045095</c:v>
                </c:pt>
                <c:pt idx="12">
                  <c:v>6.4428180554347652</c:v>
                </c:pt>
                <c:pt idx="13">
                  <c:v>6.4367805583853368</c:v>
                </c:pt>
                <c:pt idx="14">
                  <c:v>6.4369290603126714</c:v>
                </c:pt>
                <c:pt idx="15">
                  <c:v>6.4044411057010642</c:v>
                </c:pt>
                <c:pt idx="16">
                  <c:v>6.4530888627939706</c:v>
                </c:pt>
                <c:pt idx="17">
                  <c:v>6.3993830778923648</c:v>
                </c:pt>
                <c:pt idx="18">
                  <c:v>6.3233587423916742</c:v>
                </c:pt>
                <c:pt idx="20">
                  <c:v>6.25</c:v>
                </c:pt>
                <c:pt idx="21">
                  <c:v>6.338982247291157</c:v>
                </c:pt>
                <c:pt idx="22">
                  <c:v>6.5536156214015522</c:v>
                </c:pt>
                <c:pt idx="23">
                  <c:v>6.5745395912027789</c:v>
                </c:pt>
                <c:pt idx="24">
                  <c:v>6.5819771488603243</c:v>
                </c:pt>
                <c:pt idx="25">
                  <c:v>6.5402139926542873</c:v>
                </c:pt>
                <c:pt idx="26">
                  <c:v>6.5688600382382525</c:v>
                </c:pt>
                <c:pt idx="27">
                  <c:v>6.542562009347848</c:v>
                </c:pt>
                <c:pt idx="28">
                  <c:v>6.427035618759966</c:v>
                </c:pt>
                <c:pt idx="30">
                  <c:v>6.25</c:v>
                </c:pt>
                <c:pt idx="31">
                  <c:v>6.4670846861591551</c:v>
                </c:pt>
                <c:pt idx="32">
                  <c:v>6.4451992050312059</c:v>
                </c:pt>
                <c:pt idx="33">
                  <c:v>6.4310459957514885</c:v>
                </c:pt>
                <c:pt idx="34">
                  <c:v>6.4681946861974104</c:v>
                </c:pt>
                <c:pt idx="35">
                  <c:v>6.445938988424456</c:v>
                </c:pt>
                <c:pt idx="36">
                  <c:v>6.481571478247063</c:v>
                </c:pt>
                <c:pt idx="37">
                  <c:v>6.4581142948283699</c:v>
                </c:pt>
                <c:pt idx="38">
                  <c:v>6.4081714774743936</c:v>
                </c:pt>
                <c:pt idx="40">
                  <c:v>6.25</c:v>
                </c:pt>
                <c:pt idx="41">
                  <c:v>6.2494101795986117</c:v>
                </c:pt>
                <c:pt idx="42">
                  <c:v>6.0965774419079928</c:v>
                </c:pt>
                <c:pt idx="43">
                  <c:v>6.0932363430379777</c:v>
                </c:pt>
                <c:pt idx="44">
                  <c:v>6.0844972607003296</c:v>
                </c:pt>
                <c:pt idx="45">
                  <c:v>6.107037894585865</c:v>
                </c:pt>
                <c:pt idx="46">
                  <c:v>6.1149386159386472</c:v>
                </c:pt>
                <c:pt idx="47">
                  <c:v>6.0906409349083139</c:v>
                </c:pt>
                <c:pt idx="48">
                  <c:v>6.1521276441615917</c:v>
                </c:pt>
                <c:pt idx="50">
                  <c:v>6.25</c:v>
                </c:pt>
                <c:pt idx="51">
                  <c:v>6.125587575188387</c:v>
                </c:pt>
                <c:pt idx="52">
                  <c:v>6.0539366341680285</c:v>
                </c:pt>
                <c:pt idx="53">
                  <c:v>6.0469801823641509</c:v>
                </c:pt>
                <c:pt idx="54">
                  <c:v>6.0366770865486101</c:v>
                </c:pt>
                <c:pt idx="55">
                  <c:v>6.0336716315398506</c:v>
                </c:pt>
                <c:pt idx="56">
                  <c:v>6.0358993202979505</c:v>
                </c:pt>
                <c:pt idx="57">
                  <c:v>6.0432273427690797</c:v>
                </c:pt>
                <c:pt idx="58">
                  <c:v>6.081862522958625</c:v>
                </c:pt>
                <c:pt idx="60">
                  <c:v>6.25</c:v>
                </c:pt>
                <c:pt idx="61">
                  <c:v>6.2373053449592444</c:v>
                </c:pt>
                <c:pt idx="62">
                  <c:v>6.5241020298439185</c:v>
                </c:pt>
                <c:pt idx="63">
                  <c:v>6.488243501972633</c:v>
                </c:pt>
                <c:pt idx="64">
                  <c:v>6.4841941102052312</c:v>
                </c:pt>
                <c:pt idx="65">
                  <c:v>6.3968122181410205</c:v>
                </c:pt>
                <c:pt idx="66">
                  <c:v>6.4793295321590421</c:v>
                </c:pt>
                <c:pt idx="67">
                  <c:v>6.4877996212203932</c:v>
                </c:pt>
                <c:pt idx="68">
                  <c:v>6.4246126928701477</c:v>
                </c:pt>
                <c:pt idx="70">
                  <c:v>6.25</c:v>
                </c:pt>
                <c:pt idx="71">
                  <c:v>6.1414082089408062</c:v>
                </c:pt>
                <c:pt idx="72">
                  <c:v>5.9381657309289091</c:v>
                </c:pt>
                <c:pt idx="73">
                  <c:v>5.9416626652683018</c:v>
                </c:pt>
                <c:pt idx="74">
                  <c:v>5.9333795891733887</c:v>
                </c:pt>
                <c:pt idx="75">
                  <c:v>5.9181890018944134</c:v>
                </c:pt>
                <c:pt idx="76">
                  <c:v>5.9257531843601638</c:v>
                </c:pt>
                <c:pt idx="77">
                  <c:v>5.9516309222795307</c:v>
                </c:pt>
                <c:pt idx="78">
                  <c:v>5.9844423118090004</c:v>
                </c:pt>
                <c:pt idx="80">
                  <c:v>6.25</c:v>
                </c:pt>
                <c:pt idx="81">
                  <c:v>6.2999744942735862</c:v>
                </c:pt>
                <c:pt idx="82">
                  <c:v>6.5845320568587065</c:v>
                </c:pt>
                <c:pt idx="83">
                  <c:v>6.5820186184866927</c:v>
                </c:pt>
                <c:pt idx="84">
                  <c:v>6.5750159223412847</c:v>
                </c:pt>
                <c:pt idx="85">
                  <c:v>6.5519514984147849</c:v>
                </c:pt>
                <c:pt idx="86">
                  <c:v>6.5880194569214403</c:v>
                </c:pt>
                <c:pt idx="87">
                  <c:v>6.5509841928822974</c:v>
                </c:pt>
                <c:pt idx="88">
                  <c:v>6.4633139867330049</c:v>
                </c:pt>
                <c:pt idx="90">
                  <c:v>6.25</c:v>
                </c:pt>
                <c:pt idx="91">
                  <c:v>6.3483131261869898</c:v>
                </c:pt>
                <c:pt idx="92">
                  <c:v>7.1342758091124283</c:v>
                </c:pt>
                <c:pt idx="93">
                  <c:v>7.1417872998130241</c:v>
                </c:pt>
                <c:pt idx="94">
                  <c:v>7.1143076630728235</c:v>
                </c:pt>
                <c:pt idx="95">
                  <c:v>6.9656084171851624</c:v>
                </c:pt>
                <c:pt idx="96">
                  <c:v>7.0724886224625374</c:v>
                </c:pt>
                <c:pt idx="97">
                  <c:v>7.0390387544041966</c:v>
                </c:pt>
                <c:pt idx="98">
                  <c:v>6.7192290010635443</c:v>
                </c:pt>
                <c:pt idx="100">
                  <c:v>6.25</c:v>
                </c:pt>
                <c:pt idx="101">
                  <c:v>6.2295810906085434</c:v>
                </c:pt>
                <c:pt idx="102">
                  <c:v>7.0843028503916576</c:v>
                </c:pt>
                <c:pt idx="103">
                  <c:v>7.0684192709297697</c:v>
                </c:pt>
                <c:pt idx="104">
                  <c:v>7.0576995086325534</c:v>
                </c:pt>
                <c:pt idx="105">
                  <c:v>6.924589928111696</c:v>
                </c:pt>
                <c:pt idx="106">
                  <c:v>7.0048671803963085</c:v>
                </c:pt>
                <c:pt idx="107">
                  <c:v>7.009222714818657</c:v>
                </c:pt>
                <c:pt idx="108">
                  <c:v>6.7517707275087808</c:v>
                </c:pt>
                <c:pt idx="110">
                  <c:v>6.25</c:v>
                </c:pt>
                <c:pt idx="111">
                  <c:v>6.3194550617893102</c:v>
                </c:pt>
                <c:pt idx="112">
                  <c:v>6.9029778459833908</c:v>
                </c:pt>
                <c:pt idx="113">
                  <c:v>6.9127340283805241</c:v>
                </c:pt>
                <c:pt idx="114">
                  <c:v>6.9063536630282156</c:v>
                </c:pt>
                <c:pt idx="115">
                  <c:v>6.7781744300638005</c:v>
                </c:pt>
                <c:pt idx="116">
                  <c:v>6.8403942127873822</c:v>
                </c:pt>
                <c:pt idx="117">
                  <c:v>6.859311197242544</c:v>
                </c:pt>
                <c:pt idx="118">
                  <c:v>6.6225247672236076</c:v>
                </c:pt>
                <c:pt idx="120">
                  <c:v>6.25</c:v>
                </c:pt>
                <c:pt idx="121">
                  <c:v>6.1984935312117129</c:v>
                </c:pt>
                <c:pt idx="122">
                  <c:v>5.5606774223262834</c:v>
                </c:pt>
                <c:pt idx="123">
                  <c:v>5.5703148453576015</c:v>
                </c:pt>
                <c:pt idx="124">
                  <c:v>5.576075114318356</c:v>
                </c:pt>
                <c:pt idx="125">
                  <c:v>5.7261493506497843</c:v>
                </c:pt>
                <c:pt idx="126">
                  <c:v>5.6264816682318184</c:v>
                </c:pt>
                <c:pt idx="127">
                  <c:v>5.615968639632837</c:v>
                </c:pt>
                <c:pt idx="128">
                  <c:v>5.8516505633730374</c:v>
                </c:pt>
                <c:pt idx="130">
                  <c:v>6.25</c:v>
                </c:pt>
                <c:pt idx="131">
                  <c:v>6.0986928448124518</c:v>
                </c:pt>
                <c:pt idx="132">
                  <c:v>5.6747328931570049</c:v>
                </c:pt>
                <c:pt idx="133">
                  <c:v>5.678516338963334</c:v>
                </c:pt>
                <c:pt idx="134">
                  <c:v>5.6614278567128924</c:v>
                </c:pt>
                <c:pt idx="135">
                  <c:v>5.7232424037723399</c:v>
                </c:pt>
                <c:pt idx="136">
                  <c:v>5.6709756959970283</c:v>
                </c:pt>
                <c:pt idx="137">
                  <c:v>5.7127857433485749</c:v>
                </c:pt>
                <c:pt idx="138">
                  <c:v>5.8839593813066902</c:v>
                </c:pt>
                <c:pt idx="140">
                  <c:v>6.25</c:v>
                </c:pt>
                <c:pt idx="141">
                  <c:v>6.2325280581523375</c:v>
                </c:pt>
                <c:pt idx="142">
                  <c:v>6.2468542908641291</c:v>
                </c:pt>
                <c:pt idx="143">
                  <c:v>6.225759284867185</c:v>
                </c:pt>
                <c:pt idx="144">
                  <c:v>6.2275557798175205</c:v>
                </c:pt>
                <c:pt idx="145">
                  <c:v>6.2079801050209253</c:v>
                </c:pt>
                <c:pt idx="146">
                  <c:v>6.2120547727480204</c:v>
                </c:pt>
                <c:pt idx="147">
                  <c:v>6.2601376171819254</c:v>
                </c:pt>
                <c:pt idx="148">
                  <c:v>6.3013371287076234</c:v>
                </c:pt>
                <c:pt idx="150">
                  <c:v>6.25</c:v>
                </c:pt>
                <c:pt idx="151">
                  <c:v>6.0652576934208975</c:v>
                </c:pt>
                <c:pt idx="152">
                  <c:v>5.4173153030834857</c:v>
                </c:pt>
                <c:pt idx="153">
                  <c:v>5.4306779256952469</c:v>
                </c:pt>
                <c:pt idx="154">
                  <c:v>5.4214451024666444</c:v>
                </c:pt>
                <c:pt idx="155">
                  <c:v>5.5190207114057248</c:v>
                </c:pt>
                <c:pt idx="156">
                  <c:v>5.4292772351404235</c:v>
                </c:pt>
                <c:pt idx="157">
                  <c:v>5.4996911171486804</c:v>
                </c:pt>
                <c:pt idx="158">
                  <c:v>5.7376404992198502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3-4977-A34F-30085943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225224"/>
        <c:axId val="876225880"/>
      </c:barChart>
      <c:catAx>
        <c:axId val="8762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25880"/>
        <c:crosses val="autoZero"/>
        <c:auto val="1"/>
        <c:lblAlgn val="ctr"/>
        <c:lblOffset val="100"/>
        <c:noMultiLvlLbl val="0"/>
      </c:catAx>
      <c:valAx>
        <c:axId val="8762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2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n_3_right!$P$7:$P$15</c:f>
              <c:strCache>
                <c:ptCount val="9"/>
                <c:pt idx="0">
                  <c:v>AAA_0 </c:v>
                </c:pt>
                <c:pt idx="1">
                  <c:v>AAA_3 </c:v>
                </c:pt>
                <c:pt idx="2">
                  <c:v>AAA_10 </c:v>
                </c:pt>
                <c:pt idx="3">
                  <c:v>AAA_30 </c:v>
                </c:pt>
                <c:pt idx="4">
                  <c:v>AAA_90</c:v>
                </c:pt>
                <c:pt idx="5">
                  <c:v>AAA_270</c:v>
                </c:pt>
                <c:pt idx="6">
                  <c:v>AAA_540 </c:v>
                </c:pt>
                <c:pt idx="7">
                  <c:v>AAA_900 </c:v>
                </c:pt>
                <c:pt idx="8">
                  <c:v>AAA_1800 </c:v>
                </c:pt>
              </c:strCache>
            </c:strRef>
          </c:xVal>
          <c:yVal>
            <c:numRef>
              <c:f>n_3_right!$R$7:$R$15</c:f>
              <c:numCache>
                <c:formatCode>General</c:formatCode>
                <c:ptCount val="9"/>
                <c:pt idx="0">
                  <c:v>1.5625</c:v>
                </c:pt>
                <c:pt idx="1">
                  <c:v>1.6157538215426166</c:v>
                </c:pt>
                <c:pt idx="2">
                  <c:v>1.3509975262852274</c:v>
                </c:pt>
                <c:pt idx="3">
                  <c:v>1.363878624773303</c:v>
                </c:pt>
                <c:pt idx="4">
                  <c:v>1.3768154276454798</c:v>
                </c:pt>
                <c:pt idx="5">
                  <c:v>1.4571711524941153</c:v>
                </c:pt>
                <c:pt idx="6">
                  <c:v>1.3994954737420051</c:v>
                </c:pt>
                <c:pt idx="7">
                  <c:v>1.3782151756201457</c:v>
                </c:pt>
                <c:pt idx="8">
                  <c:v>1.4653381118170958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0-44F5-BC3E-6D10B9AAC61D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n_3_right!$P$17:$P$25</c:f>
              <c:strCache>
                <c:ptCount val="9"/>
                <c:pt idx="0">
                  <c:v>AAC_0 </c:v>
                </c:pt>
                <c:pt idx="1">
                  <c:v>AAC_3 </c:v>
                </c:pt>
                <c:pt idx="2">
                  <c:v>AAC_10 </c:v>
                </c:pt>
                <c:pt idx="3">
                  <c:v>AAC_30 </c:v>
                </c:pt>
                <c:pt idx="4">
                  <c:v>AAC_90</c:v>
                </c:pt>
                <c:pt idx="5">
                  <c:v>AAC_270</c:v>
                </c:pt>
                <c:pt idx="6">
                  <c:v>AAC_540 </c:v>
                </c:pt>
                <c:pt idx="7">
                  <c:v>AAC_900 </c:v>
                </c:pt>
                <c:pt idx="8">
                  <c:v>AAC_1800 </c:v>
                </c:pt>
              </c:strCache>
            </c:strRef>
          </c:xVal>
          <c:yVal>
            <c:numRef>
              <c:f>n_3_right!$R$17:$R$25</c:f>
              <c:numCache>
                <c:formatCode>General</c:formatCode>
                <c:ptCount val="9"/>
                <c:pt idx="0">
                  <c:v>1.5625</c:v>
                </c:pt>
                <c:pt idx="1">
                  <c:v>1.5878053428270984</c:v>
                </c:pt>
                <c:pt idx="2">
                  <c:v>1.4830101386190595</c:v>
                </c:pt>
                <c:pt idx="3">
                  <c:v>1.4847543968104537</c:v>
                </c:pt>
                <c:pt idx="4">
                  <c:v>1.491993767672563</c:v>
                </c:pt>
                <c:pt idx="5">
                  <c:v>1.5320137261053008</c:v>
                </c:pt>
                <c:pt idx="6">
                  <c:v>1.5105287149413056</c:v>
                </c:pt>
                <c:pt idx="7">
                  <c:v>1.4865766800679152</c:v>
                </c:pt>
                <c:pt idx="8">
                  <c:v>1.526348353198985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0-44F5-BC3E-6D10B9AAC61D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n_3_right!$P$27:$P$35</c:f>
              <c:strCache>
                <c:ptCount val="9"/>
                <c:pt idx="0">
                  <c:v>AAG_0 </c:v>
                </c:pt>
                <c:pt idx="1">
                  <c:v>AAG_3 </c:v>
                </c:pt>
                <c:pt idx="2">
                  <c:v>AAG_10 </c:v>
                </c:pt>
                <c:pt idx="3">
                  <c:v>AAG_30 </c:v>
                </c:pt>
                <c:pt idx="4">
                  <c:v>AAG_90</c:v>
                </c:pt>
                <c:pt idx="5">
                  <c:v>AAG_270</c:v>
                </c:pt>
                <c:pt idx="6">
                  <c:v>AAG_540 </c:v>
                </c:pt>
                <c:pt idx="7">
                  <c:v>AAG_900 </c:v>
                </c:pt>
                <c:pt idx="8">
                  <c:v>AAG_1800 </c:v>
                </c:pt>
              </c:strCache>
            </c:strRef>
          </c:xVal>
          <c:yVal>
            <c:numRef>
              <c:f>n_3_right!$R$27:$R$35</c:f>
              <c:numCache>
                <c:formatCode>General</c:formatCode>
                <c:ptCount val="9"/>
                <c:pt idx="0">
                  <c:v>1.5625</c:v>
                </c:pt>
                <c:pt idx="1">
                  <c:v>1.5782434826161935</c:v>
                </c:pt>
                <c:pt idx="2">
                  <c:v>1.4562160939332451</c:v>
                </c:pt>
                <c:pt idx="3">
                  <c:v>1.4642337892322186</c:v>
                </c:pt>
                <c:pt idx="4">
                  <c:v>1.4687804542392113</c:v>
                </c:pt>
                <c:pt idx="5">
                  <c:v>1.5243852258638284</c:v>
                </c:pt>
                <c:pt idx="6">
                  <c:v>1.4847286831148356</c:v>
                </c:pt>
                <c:pt idx="7">
                  <c:v>1.4642807127599644</c:v>
                </c:pt>
                <c:pt idx="8">
                  <c:v>1.5187745074317702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50-44F5-BC3E-6D10B9AAC61D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n_3_right!$P$37:$P$45</c:f>
              <c:strCache>
                <c:ptCount val="9"/>
                <c:pt idx="0">
                  <c:v>AAT_0 </c:v>
                </c:pt>
                <c:pt idx="1">
                  <c:v>AAT_3 </c:v>
                </c:pt>
                <c:pt idx="2">
                  <c:v>AAT_10 </c:v>
                </c:pt>
                <c:pt idx="3">
                  <c:v>AAT_30 </c:v>
                </c:pt>
                <c:pt idx="4">
                  <c:v>AAT_90</c:v>
                </c:pt>
                <c:pt idx="5">
                  <c:v>AAT_270</c:v>
                </c:pt>
                <c:pt idx="6">
                  <c:v>AAT_540 </c:v>
                </c:pt>
                <c:pt idx="7">
                  <c:v>AAT_900 </c:v>
                </c:pt>
                <c:pt idx="8">
                  <c:v>AAT_1800 </c:v>
                </c:pt>
              </c:strCache>
            </c:strRef>
          </c:xVal>
          <c:yVal>
            <c:numRef>
              <c:f>n_3_right!$R$37:$R$45</c:f>
              <c:numCache>
                <c:formatCode>General</c:formatCode>
                <c:ptCount val="9"/>
                <c:pt idx="0">
                  <c:v>1.5625</c:v>
                </c:pt>
                <c:pt idx="1">
                  <c:v>1.5698743606322201</c:v>
                </c:pt>
                <c:pt idx="2">
                  <c:v>1.3844123343587793</c:v>
                </c:pt>
                <c:pt idx="3">
                  <c:v>1.3855225344833833</c:v>
                </c:pt>
                <c:pt idx="4">
                  <c:v>1.395932593883735</c:v>
                </c:pt>
                <c:pt idx="5">
                  <c:v>1.4588907029958396</c:v>
                </c:pt>
                <c:pt idx="6">
                  <c:v>1.4168673243177357</c:v>
                </c:pt>
                <c:pt idx="7">
                  <c:v>1.3970050189898291</c:v>
                </c:pt>
                <c:pt idx="8">
                  <c:v>1.4713536125194171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0-44F5-BC3E-6D10B9AAC61D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n_3_right!$P$47:$P$55</c:f>
              <c:strCache>
                <c:ptCount val="9"/>
                <c:pt idx="0">
                  <c:v>ACA_0 </c:v>
                </c:pt>
                <c:pt idx="1">
                  <c:v>ACA_3 </c:v>
                </c:pt>
                <c:pt idx="2">
                  <c:v>ACA_10 </c:v>
                </c:pt>
                <c:pt idx="3">
                  <c:v>ACA_30 </c:v>
                </c:pt>
                <c:pt idx="4">
                  <c:v>ACA_90</c:v>
                </c:pt>
                <c:pt idx="5">
                  <c:v>ACA_270</c:v>
                </c:pt>
                <c:pt idx="6">
                  <c:v>ACA_540 </c:v>
                </c:pt>
                <c:pt idx="7">
                  <c:v>ACA_900 </c:v>
                </c:pt>
                <c:pt idx="8">
                  <c:v>ACA_1800 </c:v>
                </c:pt>
              </c:strCache>
            </c:strRef>
          </c:xVal>
          <c:yVal>
            <c:numRef>
              <c:f>n_3_right!$R$47:$R$55</c:f>
              <c:numCache>
                <c:formatCode>General</c:formatCode>
                <c:ptCount val="9"/>
                <c:pt idx="0">
                  <c:v>1.5625</c:v>
                </c:pt>
                <c:pt idx="1">
                  <c:v>1.5975065137418383</c:v>
                </c:pt>
                <c:pt idx="2">
                  <c:v>1.6198713076712268</c:v>
                </c:pt>
                <c:pt idx="3">
                  <c:v>1.6201340147653707</c:v>
                </c:pt>
                <c:pt idx="4">
                  <c:v>1.6202278871512896</c:v>
                </c:pt>
                <c:pt idx="5">
                  <c:v>1.619299407780407</c:v>
                </c:pt>
                <c:pt idx="6">
                  <c:v>1.6294647390677703</c:v>
                </c:pt>
                <c:pt idx="7">
                  <c:v>1.6096707865936175</c:v>
                </c:pt>
                <c:pt idx="8">
                  <c:v>1.594737933175542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50-44F5-BC3E-6D10B9AAC61D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n_3_right!$P$57:$P$65</c:f>
              <c:strCache>
                <c:ptCount val="9"/>
                <c:pt idx="0">
                  <c:v>ACC_0 </c:v>
                </c:pt>
                <c:pt idx="1">
                  <c:v>ACC_3 </c:v>
                </c:pt>
                <c:pt idx="2">
                  <c:v>ACC_10 </c:v>
                </c:pt>
                <c:pt idx="3">
                  <c:v>ACC_30 </c:v>
                </c:pt>
                <c:pt idx="4">
                  <c:v>ACC_90</c:v>
                </c:pt>
                <c:pt idx="5">
                  <c:v>ACC_270</c:v>
                </c:pt>
                <c:pt idx="6">
                  <c:v>ACC_540 </c:v>
                </c:pt>
                <c:pt idx="7">
                  <c:v>ACC_900 </c:v>
                </c:pt>
                <c:pt idx="8">
                  <c:v>ACC_1800 </c:v>
                </c:pt>
              </c:strCache>
            </c:strRef>
          </c:xVal>
          <c:yVal>
            <c:numRef>
              <c:f>n_3_right!$R$57:$R$65</c:f>
              <c:numCache>
                <c:formatCode>General</c:formatCode>
                <c:ptCount val="9"/>
                <c:pt idx="0">
                  <c:v>1.5625</c:v>
                </c:pt>
                <c:pt idx="1">
                  <c:v>1.5345150421438449</c:v>
                </c:pt>
                <c:pt idx="2">
                  <c:v>1.5598127542708462</c:v>
                </c:pt>
                <c:pt idx="3">
                  <c:v>1.5558510505728735</c:v>
                </c:pt>
                <c:pt idx="4">
                  <c:v>1.5561955074117444</c:v>
                </c:pt>
                <c:pt idx="5">
                  <c:v>1.5589968014579965</c:v>
                </c:pt>
                <c:pt idx="6">
                  <c:v>1.5625649841057441</c:v>
                </c:pt>
                <c:pt idx="7">
                  <c:v>1.5465018704463389</c:v>
                </c:pt>
                <c:pt idx="8">
                  <c:v>1.5420859520021677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0-44F5-BC3E-6D10B9AAC61D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n_3_right!$P$67:$P$75</c:f>
              <c:strCache>
                <c:ptCount val="9"/>
                <c:pt idx="0">
                  <c:v>ACG_0 </c:v>
                </c:pt>
                <c:pt idx="1">
                  <c:v>ACG_3 </c:v>
                </c:pt>
                <c:pt idx="2">
                  <c:v>ACG_10 </c:v>
                </c:pt>
                <c:pt idx="3">
                  <c:v>ACG_30 </c:v>
                </c:pt>
                <c:pt idx="4">
                  <c:v>ACG_90</c:v>
                </c:pt>
                <c:pt idx="5">
                  <c:v>ACG_270</c:v>
                </c:pt>
                <c:pt idx="6">
                  <c:v>ACG_540 </c:v>
                </c:pt>
                <c:pt idx="7">
                  <c:v>ACG_900 </c:v>
                </c:pt>
                <c:pt idx="8">
                  <c:v>ACG_1800 </c:v>
                </c:pt>
              </c:strCache>
            </c:strRef>
          </c:xVal>
          <c:yVal>
            <c:numRef>
              <c:f>n_3_right!$R$67:$R$75</c:f>
              <c:numCache>
                <c:formatCode>General</c:formatCode>
                <c:ptCount val="9"/>
                <c:pt idx="0">
                  <c:v>1.5625</c:v>
                </c:pt>
                <c:pt idx="1">
                  <c:v>1.5966507057378228</c:v>
                </c:pt>
                <c:pt idx="2">
                  <c:v>1.7054850251696618</c:v>
                </c:pt>
                <c:pt idx="3">
                  <c:v>1.7014160727974466</c:v>
                </c:pt>
                <c:pt idx="4">
                  <c:v>1.7017042550922248</c:v>
                </c:pt>
                <c:pt idx="5">
                  <c:v>1.6808880411342892</c:v>
                </c:pt>
                <c:pt idx="6">
                  <c:v>1.7013383070623465</c:v>
                </c:pt>
                <c:pt idx="7">
                  <c:v>1.6892174690221444</c:v>
                </c:pt>
                <c:pt idx="8">
                  <c:v>1.6487069011874262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0-44F5-BC3E-6D10B9AAC61D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n_3_right!$P$77:$P$85</c:f>
              <c:strCache>
                <c:ptCount val="9"/>
                <c:pt idx="0">
                  <c:v>ACT_0 </c:v>
                </c:pt>
                <c:pt idx="1">
                  <c:v>ACT_3 </c:v>
                </c:pt>
                <c:pt idx="2">
                  <c:v>ACT_10 </c:v>
                </c:pt>
                <c:pt idx="3">
                  <c:v>ACT_30 </c:v>
                </c:pt>
                <c:pt idx="4">
                  <c:v>ACT_90</c:v>
                </c:pt>
                <c:pt idx="5">
                  <c:v>ACT_270</c:v>
                </c:pt>
                <c:pt idx="6">
                  <c:v>ACT_540 </c:v>
                </c:pt>
                <c:pt idx="7">
                  <c:v>ACT_900 </c:v>
                </c:pt>
                <c:pt idx="8">
                  <c:v>ACT_1800 </c:v>
                </c:pt>
              </c:strCache>
            </c:strRef>
          </c:xVal>
          <c:yVal>
            <c:numRef>
              <c:f>n_3_right!$R$77:$R$85</c:f>
              <c:numCache>
                <c:formatCode>General</c:formatCode>
                <c:ptCount val="9"/>
                <c:pt idx="0">
                  <c:v>1.5625</c:v>
                </c:pt>
                <c:pt idx="1">
                  <c:v>1.5594420582172432</c:v>
                </c:pt>
                <c:pt idx="2">
                  <c:v>1.5520222495892901</c:v>
                </c:pt>
                <c:pt idx="3">
                  <c:v>1.5526706026429544</c:v>
                </c:pt>
                <c:pt idx="4">
                  <c:v>1.5522718997504235</c:v>
                </c:pt>
                <c:pt idx="5">
                  <c:v>1.5424784761634844</c:v>
                </c:pt>
                <c:pt idx="6">
                  <c:v>1.5543371393988445</c:v>
                </c:pt>
                <c:pt idx="7">
                  <c:v>1.5467141224960905</c:v>
                </c:pt>
                <c:pt idx="8">
                  <c:v>1.5340385645399317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0-44F5-BC3E-6D10B9AAC61D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n_3_right!$P$87:$P$95</c:f>
              <c:strCache>
                <c:ptCount val="9"/>
                <c:pt idx="0">
                  <c:v>AGA_0 </c:v>
                </c:pt>
                <c:pt idx="1">
                  <c:v>AGA_3 </c:v>
                </c:pt>
                <c:pt idx="2">
                  <c:v>AGA_10 </c:v>
                </c:pt>
                <c:pt idx="3">
                  <c:v>AGA_1800 </c:v>
                </c:pt>
                <c:pt idx="4">
                  <c:v>AGA_90</c:v>
                </c:pt>
                <c:pt idx="5">
                  <c:v>AGA_270</c:v>
                </c:pt>
                <c:pt idx="6">
                  <c:v>AGA_540 </c:v>
                </c:pt>
                <c:pt idx="7">
                  <c:v>AGA_900 </c:v>
                </c:pt>
                <c:pt idx="8">
                  <c:v>AGA_1800 </c:v>
                </c:pt>
              </c:strCache>
            </c:strRef>
          </c:xVal>
          <c:yVal>
            <c:numRef>
              <c:f>n_3_right!$R$87:$R$95</c:f>
              <c:numCache>
                <c:formatCode>General</c:formatCode>
                <c:ptCount val="9"/>
                <c:pt idx="0">
                  <c:v>1.5625</c:v>
                </c:pt>
                <c:pt idx="1">
                  <c:v>1.5822896182227479</c:v>
                </c:pt>
                <c:pt idx="2">
                  <c:v>1.5634917960305146</c:v>
                </c:pt>
                <c:pt idx="3">
                  <c:v>1.5696905750004451</c:v>
                </c:pt>
                <c:pt idx="4">
                  <c:v>1.573051068205469</c:v>
                </c:pt>
                <c:pt idx="5">
                  <c:v>1.5822347976228266</c:v>
                </c:pt>
                <c:pt idx="6">
                  <c:v>1.580257354170123</c:v>
                </c:pt>
                <c:pt idx="7">
                  <c:v>1.566766619656327</c:v>
                </c:pt>
                <c:pt idx="8">
                  <c:v>1.5610307355669093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50-44F5-BC3E-6D10B9AAC61D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n_3_right!$P$97:$P$105</c:f>
              <c:strCache>
                <c:ptCount val="9"/>
                <c:pt idx="0">
                  <c:v>AGC_0 </c:v>
                </c:pt>
                <c:pt idx="1">
                  <c:v>AGC_3 </c:v>
                </c:pt>
                <c:pt idx="2">
                  <c:v>AGC_10 </c:v>
                </c:pt>
                <c:pt idx="3">
                  <c:v>AGC_30 </c:v>
                </c:pt>
                <c:pt idx="4">
                  <c:v>AGC_90</c:v>
                </c:pt>
                <c:pt idx="5">
                  <c:v>AGC_270</c:v>
                </c:pt>
                <c:pt idx="6">
                  <c:v>AGC_540 </c:v>
                </c:pt>
                <c:pt idx="7">
                  <c:v>AGC_900 </c:v>
                </c:pt>
                <c:pt idx="8">
                  <c:v>AGC_1800 </c:v>
                </c:pt>
              </c:strCache>
            </c:strRef>
          </c:xVal>
          <c:yVal>
            <c:numRef>
              <c:f>n_3_right!$R$97:$R$105</c:f>
              <c:numCache>
                <c:formatCode>General</c:formatCode>
                <c:ptCount val="9"/>
                <c:pt idx="0">
                  <c:v>1.5625</c:v>
                </c:pt>
                <c:pt idx="1">
                  <c:v>1.581505350709774</c:v>
                </c:pt>
                <c:pt idx="2">
                  <c:v>1.6735886153407395</c:v>
                </c:pt>
                <c:pt idx="3">
                  <c:v>1.6770400178180163</c:v>
                </c:pt>
                <c:pt idx="4">
                  <c:v>1.6764153027864725</c:v>
                </c:pt>
                <c:pt idx="5">
                  <c:v>1.6590244132560747</c:v>
                </c:pt>
                <c:pt idx="6">
                  <c:v>1.6751805680103804</c:v>
                </c:pt>
                <c:pt idx="7">
                  <c:v>1.6619839341638392</c:v>
                </c:pt>
                <c:pt idx="8">
                  <c:v>1.6180208073352735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0-44F5-BC3E-6D10B9AAC61D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n_3_right!$P$107:$P$115</c:f>
              <c:strCache>
                <c:ptCount val="9"/>
                <c:pt idx="0">
                  <c:v>AGG_0 </c:v>
                </c:pt>
                <c:pt idx="1">
                  <c:v>AGG_3 </c:v>
                </c:pt>
                <c:pt idx="2">
                  <c:v>AGG_10 </c:v>
                </c:pt>
                <c:pt idx="3">
                  <c:v>AGG_30 </c:v>
                </c:pt>
                <c:pt idx="4">
                  <c:v>AGG_90</c:v>
                </c:pt>
                <c:pt idx="5">
                  <c:v>AGG_270</c:v>
                </c:pt>
                <c:pt idx="6">
                  <c:v>AGG_540 </c:v>
                </c:pt>
                <c:pt idx="7">
                  <c:v>AGG_900 </c:v>
                </c:pt>
                <c:pt idx="8">
                  <c:v>AGG_1800 </c:v>
                </c:pt>
              </c:strCache>
            </c:strRef>
          </c:xVal>
          <c:yVal>
            <c:numRef>
              <c:f>n_3_right!$R$107:$R$115</c:f>
              <c:numCache>
                <c:formatCode>General</c:formatCode>
                <c:ptCount val="9"/>
                <c:pt idx="0">
                  <c:v>1.5625</c:v>
                </c:pt>
                <c:pt idx="1">
                  <c:v>1.5720022026506599</c:v>
                </c:pt>
                <c:pt idx="2">
                  <c:v>1.6629488627922886</c:v>
                </c:pt>
                <c:pt idx="3">
                  <c:v>1.6664716245365807</c:v>
                </c:pt>
                <c:pt idx="4">
                  <c:v>1.6681130116323939</c:v>
                </c:pt>
                <c:pt idx="5">
                  <c:v>1.6546677584106944</c:v>
                </c:pt>
                <c:pt idx="6">
                  <c:v>1.6603789310529877</c:v>
                </c:pt>
                <c:pt idx="7">
                  <c:v>1.6578712993005003</c:v>
                </c:pt>
                <c:pt idx="8">
                  <c:v>1.6233012804770013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50-44F5-BC3E-6D10B9AAC61D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n_3_right!$P$117:$P$125</c:f>
              <c:strCache>
                <c:ptCount val="9"/>
                <c:pt idx="0">
                  <c:v>AGT_0 </c:v>
                </c:pt>
                <c:pt idx="1">
                  <c:v>AGT_3 </c:v>
                </c:pt>
                <c:pt idx="2">
                  <c:v>AGT_10 </c:v>
                </c:pt>
                <c:pt idx="3">
                  <c:v>AGT_30 </c:v>
                </c:pt>
                <c:pt idx="4">
                  <c:v>AGT_90</c:v>
                </c:pt>
                <c:pt idx="5">
                  <c:v>AGT_270</c:v>
                </c:pt>
                <c:pt idx="6">
                  <c:v>AGT_540 </c:v>
                </c:pt>
                <c:pt idx="7">
                  <c:v>AGT_900 </c:v>
                </c:pt>
                <c:pt idx="8">
                  <c:v>AGT_1800 </c:v>
                </c:pt>
              </c:strCache>
            </c:strRef>
          </c:xVal>
          <c:yVal>
            <c:numRef>
              <c:f>n_3_right!$R$117:$R$125</c:f>
              <c:numCache>
                <c:formatCode>General</c:formatCode>
                <c:ptCount val="9"/>
                <c:pt idx="0">
                  <c:v>1.5625</c:v>
                </c:pt>
                <c:pt idx="1">
                  <c:v>1.6012779092340752</c:v>
                </c:pt>
                <c:pt idx="2">
                  <c:v>1.6522918737614227</c:v>
                </c:pt>
                <c:pt idx="3">
                  <c:v>1.659539687232876</c:v>
                </c:pt>
                <c:pt idx="4">
                  <c:v>1.6619296276882984</c:v>
                </c:pt>
                <c:pt idx="5">
                  <c:v>1.6430464233643467</c:v>
                </c:pt>
                <c:pt idx="6">
                  <c:v>1.6534803540614211</c:v>
                </c:pt>
                <c:pt idx="7">
                  <c:v>1.6523939947273687</c:v>
                </c:pt>
                <c:pt idx="8">
                  <c:v>1.6198720390822259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50-44F5-BC3E-6D10B9AAC61D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n_3_right!$P$127:$P$135</c:f>
              <c:strCache>
                <c:ptCount val="9"/>
                <c:pt idx="0">
                  <c:v>ATA_0 </c:v>
                </c:pt>
                <c:pt idx="1">
                  <c:v>ATA_3 </c:v>
                </c:pt>
                <c:pt idx="2">
                  <c:v>ATA_10 </c:v>
                </c:pt>
                <c:pt idx="3">
                  <c:v>ATA_1800 </c:v>
                </c:pt>
                <c:pt idx="4">
                  <c:v>ATA_90</c:v>
                </c:pt>
                <c:pt idx="5">
                  <c:v>ATA_270</c:v>
                </c:pt>
                <c:pt idx="6">
                  <c:v>ATA_540 </c:v>
                </c:pt>
                <c:pt idx="7">
                  <c:v>ATA_900 </c:v>
                </c:pt>
                <c:pt idx="8">
                  <c:v>ATA_1800 </c:v>
                </c:pt>
              </c:strCache>
            </c:strRef>
          </c:xVal>
          <c:yVal>
            <c:numRef>
              <c:f>n_3_right!$R$127:$R$135</c:f>
              <c:numCache>
                <c:formatCode>General</c:formatCode>
                <c:ptCount val="9"/>
                <c:pt idx="0">
                  <c:v>1.5625</c:v>
                </c:pt>
                <c:pt idx="1">
                  <c:v>1.7401071935070449</c:v>
                </c:pt>
                <c:pt idx="2">
                  <c:v>1.7154527408196463</c:v>
                </c:pt>
                <c:pt idx="3">
                  <c:v>1.7170293252161208</c:v>
                </c:pt>
                <c:pt idx="4">
                  <c:v>1.7380418591584803</c:v>
                </c:pt>
                <c:pt idx="5">
                  <c:v>1.7379378793398101</c:v>
                </c:pt>
                <c:pt idx="6">
                  <c:v>1.7450300253574722</c:v>
                </c:pt>
                <c:pt idx="7">
                  <c:v>1.7332692007428523</c:v>
                </c:pt>
                <c:pt idx="8">
                  <c:v>1.7011726068389594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50-44F5-BC3E-6D10B9AAC61D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n_3_right!$P$137:$P$145</c:f>
              <c:strCache>
                <c:ptCount val="9"/>
                <c:pt idx="0">
                  <c:v>ATC_0 </c:v>
                </c:pt>
                <c:pt idx="1">
                  <c:v>ATC_3 </c:v>
                </c:pt>
                <c:pt idx="2">
                  <c:v>ATC_10 </c:v>
                </c:pt>
                <c:pt idx="3">
                  <c:v>ATC_30 </c:v>
                </c:pt>
                <c:pt idx="4">
                  <c:v>ATC_90</c:v>
                </c:pt>
                <c:pt idx="5">
                  <c:v>ATC_270</c:v>
                </c:pt>
                <c:pt idx="6">
                  <c:v>ATC_540 </c:v>
                </c:pt>
                <c:pt idx="7">
                  <c:v>ATC_900 </c:v>
                </c:pt>
                <c:pt idx="8">
                  <c:v>ATC_1800 </c:v>
                </c:pt>
              </c:strCache>
            </c:strRef>
          </c:xVal>
          <c:yVal>
            <c:numRef>
              <c:f>n_3_right!$R$137:$R$145</c:f>
              <c:numCache>
                <c:formatCode>General</c:formatCode>
                <c:ptCount val="9"/>
                <c:pt idx="0">
                  <c:v>1.5625</c:v>
                </c:pt>
                <c:pt idx="1">
                  <c:v>1.5782020492410902</c:v>
                </c:pt>
                <c:pt idx="2">
                  <c:v>1.6042347334687754</c:v>
                </c:pt>
                <c:pt idx="3">
                  <c:v>1.5956665495547373</c:v>
                </c:pt>
                <c:pt idx="4">
                  <c:v>1.6042866971329572</c:v>
                </c:pt>
                <c:pt idx="5">
                  <c:v>1.5851315865605347</c:v>
                </c:pt>
                <c:pt idx="6">
                  <c:v>1.6047292142083014</c:v>
                </c:pt>
                <c:pt idx="7">
                  <c:v>1.5983932626414212</c:v>
                </c:pt>
                <c:pt idx="8">
                  <c:v>1.5794097337024149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50-44F5-BC3E-6D10B9AAC61D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n_3_right!$P$147:$P$155</c:f>
              <c:strCache>
                <c:ptCount val="9"/>
                <c:pt idx="0">
                  <c:v>ATG_0 </c:v>
                </c:pt>
                <c:pt idx="1">
                  <c:v>ATG_3 </c:v>
                </c:pt>
                <c:pt idx="2">
                  <c:v>ATG_10 </c:v>
                </c:pt>
                <c:pt idx="3">
                  <c:v>ATG_30 </c:v>
                </c:pt>
                <c:pt idx="4">
                  <c:v>ATG_90</c:v>
                </c:pt>
                <c:pt idx="5">
                  <c:v>ATG_270</c:v>
                </c:pt>
                <c:pt idx="6">
                  <c:v>ATG_540 </c:v>
                </c:pt>
                <c:pt idx="7">
                  <c:v>ATG_900 </c:v>
                </c:pt>
                <c:pt idx="8">
                  <c:v>ATG_1800 </c:v>
                </c:pt>
              </c:strCache>
            </c:strRef>
          </c:xVal>
          <c:yVal>
            <c:numRef>
              <c:f>n_3_right!$R$147:$R$155</c:f>
              <c:numCache>
                <c:formatCode>General</c:formatCode>
                <c:ptCount val="9"/>
                <c:pt idx="0">
                  <c:v>1.5625</c:v>
                </c:pt>
                <c:pt idx="1">
                  <c:v>1.5990415899571748</c:v>
                </c:pt>
                <c:pt idx="2">
                  <c:v>1.7174639298391949</c:v>
                </c:pt>
                <c:pt idx="3">
                  <c:v>1.7118771619200182</c:v>
                </c:pt>
                <c:pt idx="4">
                  <c:v>1.712770558872819</c:v>
                </c:pt>
                <c:pt idx="5">
                  <c:v>1.6885532247720103</c:v>
                </c:pt>
                <c:pt idx="6">
                  <c:v>1.7092536438903887</c:v>
                </c:pt>
                <c:pt idx="7">
                  <c:v>1.7032225957725036</c:v>
                </c:pt>
                <c:pt idx="8">
                  <c:v>1.6612643983356328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50-44F5-BC3E-6D10B9AAC61D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n_3_right!$P$157:$P$165</c:f>
              <c:strCache>
                <c:ptCount val="9"/>
                <c:pt idx="0">
                  <c:v>ATT_0 </c:v>
                </c:pt>
                <c:pt idx="1">
                  <c:v>ATT_3 </c:v>
                </c:pt>
                <c:pt idx="2">
                  <c:v>ATT_10 </c:v>
                </c:pt>
                <c:pt idx="3">
                  <c:v>ATT_30 </c:v>
                </c:pt>
                <c:pt idx="4">
                  <c:v>ATT_90</c:v>
                </c:pt>
                <c:pt idx="5">
                  <c:v>ATT_270</c:v>
                </c:pt>
                <c:pt idx="6">
                  <c:v>ATT_540 </c:v>
                </c:pt>
                <c:pt idx="7">
                  <c:v>ATT_900 </c:v>
                </c:pt>
                <c:pt idx="8">
                  <c:v>ATT_1800 </c:v>
                </c:pt>
              </c:strCache>
            </c:strRef>
          </c:xVal>
          <c:yVal>
            <c:numRef>
              <c:f>n_3_right!$R$157:$R$165</c:f>
              <c:numCache>
                <c:formatCode>General</c:formatCode>
                <c:ptCount val="9"/>
                <c:pt idx="0">
                  <c:v>1.5625</c:v>
                </c:pt>
                <c:pt idx="1">
                  <c:v>1.5476550726802936</c:v>
                </c:pt>
                <c:pt idx="2">
                  <c:v>1.4464892099852771</c:v>
                </c:pt>
                <c:pt idx="3">
                  <c:v>1.4429633108236783</c:v>
                </c:pt>
                <c:pt idx="4">
                  <c:v>1.4491427210362162</c:v>
                </c:pt>
                <c:pt idx="5">
                  <c:v>1.460690270991674</c:v>
                </c:pt>
                <c:pt idx="6">
                  <c:v>1.4562562022449641</c:v>
                </c:pt>
                <c:pt idx="7">
                  <c:v>1.4557365898016954</c:v>
                </c:pt>
                <c:pt idx="8">
                  <c:v>1.4858357666169226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50-44F5-BC3E-6D10B9AAC61D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n_3_right!$P$167:$P$175</c:f>
              <c:strCache>
                <c:ptCount val="9"/>
                <c:pt idx="0">
                  <c:v>CAA_0 </c:v>
                </c:pt>
                <c:pt idx="1">
                  <c:v>CAA_3 </c:v>
                </c:pt>
                <c:pt idx="2">
                  <c:v>CAA_10 </c:v>
                </c:pt>
                <c:pt idx="3">
                  <c:v>CAA_30 </c:v>
                </c:pt>
                <c:pt idx="4">
                  <c:v>CAA_90</c:v>
                </c:pt>
                <c:pt idx="5">
                  <c:v>CAA_270</c:v>
                </c:pt>
                <c:pt idx="6">
                  <c:v>CAA_540 </c:v>
                </c:pt>
                <c:pt idx="7">
                  <c:v>CAA_900 </c:v>
                </c:pt>
                <c:pt idx="8">
                  <c:v>CAA_1800 </c:v>
                </c:pt>
              </c:strCache>
            </c:strRef>
          </c:xVal>
          <c:yVal>
            <c:numRef>
              <c:f>n_3_right!$R$167:$R$175</c:f>
              <c:numCache>
                <c:formatCode>General</c:formatCode>
                <c:ptCount val="9"/>
                <c:pt idx="0">
                  <c:v>1.5625</c:v>
                </c:pt>
                <c:pt idx="1">
                  <c:v>1.5659401235732271</c:v>
                </c:pt>
                <c:pt idx="2">
                  <c:v>1.3918243241909865</c:v>
                </c:pt>
                <c:pt idx="3">
                  <c:v>1.3965487485147838</c:v>
                </c:pt>
                <c:pt idx="4">
                  <c:v>1.397470450246757</c:v>
                </c:pt>
                <c:pt idx="5">
                  <c:v>1.448749781649123</c:v>
                </c:pt>
                <c:pt idx="6">
                  <c:v>1.4193161722569365</c:v>
                </c:pt>
                <c:pt idx="7">
                  <c:v>1.4036094614343091</c:v>
                </c:pt>
                <c:pt idx="8">
                  <c:v>1.4733856898796132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750-44F5-BC3E-6D10B9AAC61D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n_3_right!$P$177:$P$185</c:f>
              <c:strCache>
                <c:ptCount val="9"/>
                <c:pt idx="0">
                  <c:v>CAC_0 </c:v>
                </c:pt>
                <c:pt idx="1">
                  <c:v>CAC_3 </c:v>
                </c:pt>
                <c:pt idx="2">
                  <c:v>CAC_10 </c:v>
                </c:pt>
                <c:pt idx="3">
                  <c:v>CAC_30 </c:v>
                </c:pt>
                <c:pt idx="4">
                  <c:v>CAC_90</c:v>
                </c:pt>
                <c:pt idx="5">
                  <c:v>CAC_270</c:v>
                </c:pt>
                <c:pt idx="6">
                  <c:v>CAC_540 </c:v>
                </c:pt>
                <c:pt idx="7">
                  <c:v>CAC_900 </c:v>
                </c:pt>
                <c:pt idx="8">
                  <c:v>CAC_1800 </c:v>
                </c:pt>
              </c:strCache>
            </c:strRef>
          </c:xVal>
          <c:yVal>
            <c:numRef>
              <c:f>n_3_right!$R$177:$R$185</c:f>
              <c:numCache>
                <c:formatCode>General</c:formatCode>
                <c:ptCount val="9"/>
                <c:pt idx="0">
                  <c:v>1.5625</c:v>
                </c:pt>
                <c:pt idx="1">
                  <c:v>1.5752234380858507</c:v>
                </c:pt>
                <c:pt idx="2">
                  <c:v>1.6040415260397174</c:v>
                </c:pt>
                <c:pt idx="3">
                  <c:v>1.5998588020226165</c:v>
                </c:pt>
                <c:pt idx="4">
                  <c:v>1.5949607735742481</c:v>
                </c:pt>
                <c:pt idx="5">
                  <c:v>1.5791130751897631</c:v>
                </c:pt>
                <c:pt idx="6">
                  <c:v>1.5998690379434739</c:v>
                </c:pt>
                <c:pt idx="7">
                  <c:v>1.5918328138516191</c:v>
                </c:pt>
                <c:pt idx="8">
                  <c:v>1.5771529595600293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750-44F5-BC3E-6D10B9AAC61D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n_3_right!$P$187:$P$195</c:f>
              <c:strCache>
                <c:ptCount val="9"/>
                <c:pt idx="0">
                  <c:v>CAG_0 </c:v>
                </c:pt>
                <c:pt idx="1">
                  <c:v>CAG_3 </c:v>
                </c:pt>
                <c:pt idx="2">
                  <c:v>CAG_10 </c:v>
                </c:pt>
                <c:pt idx="3">
                  <c:v>CAG_30 </c:v>
                </c:pt>
                <c:pt idx="4">
                  <c:v>CAG_90</c:v>
                </c:pt>
                <c:pt idx="5">
                  <c:v>CAG_270</c:v>
                </c:pt>
                <c:pt idx="6">
                  <c:v>CAG_540 </c:v>
                </c:pt>
                <c:pt idx="7">
                  <c:v>CAG_900 </c:v>
                </c:pt>
                <c:pt idx="8">
                  <c:v>CAG_1800 </c:v>
                </c:pt>
              </c:strCache>
            </c:strRef>
          </c:xVal>
          <c:yVal>
            <c:numRef>
              <c:f>n_3_right!$R$187:$R$195</c:f>
              <c:numCache>
                <c:formatCode>General</c:formatCode>
                <c:ptCount val="9"/>
                <c:pt idx="0">
                  <c:v>1.5625</c:v>
                </c:pt>
                <c:pt idx="1">
                  <c:v>1.5618219122287438</c:v>
                </c:pt>
                <c:pt idx="2">
                  <c:v>1.5811358666609894</c:v>
                </c:pt>
                <c:pt idx="3">
                  <c:v>1.5805717194918201</c:v>
                </c:pt>
                <c:pt idx="4">
                  <c:v>1.576894969415557</c:v>
                </c:pt>
                <c:pt idx="5">
                  <c:v>1.5647201669859496</c:v>
                </c:pt>
                <c:pt idx="6">
                  <c:v>1.5783222242688064</c:v>
                </c:pt>
                <c:pt idx="7">
                  <c:v>1.5774408107738664</c:v>
                </c:pt>
                <c:pt idx="8">
                  <c:v>1.5729244352290104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750-44F5-BC3E-6D10B9AAC61D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n_3_right!$P$197:$P$205</c:f>
              <c:strCache>
                <c:ptCount val="9"/>
                <c:pt idx="0">
                  <c:v>CAT_0 </c:v>
                </c:pt>
                <c:pt idx="1">
                  <c:v>CAT_3 </c:v>
                </c:pt>
                <c:pt idx="2">
                  <c:v>CAT_10 </c:v>
                </c:pt>
                <c:pt idx="3">
                  <c:v>CAT_30 </c:v>
                </c:pt>
                <c:pt idx="4">
                  <c:v>CAT_90</c:v>
                </c:pt>
                <c:pt idx="5">
                  <c:v>CAT_270</c:v>
                </c:pt>
                <c:pt idx="6">
                  <c:v>CAT_540 </c:v>
                </c:pt>
                <c:pt idx="7">
                  <c:v>CAT_900 </c:v>
                </c:pt>
                <c:pt idx="8">
                  <c:v>CAT_1800 </c:v>
                </c:pt>
              </c:strCache>
            </c:strRef>
          </c:xVal>
          <c:yVal>
            <c:numRef>
              <c:f>n_3_right!$R$197:$R$205</c:f>
              <c:numCache>
                <c:formatCode>General</c:formatCode>
                <c:ptCount val="9"/>
                <c:pt idx="0">
                  <c:v>1.5625</c:v>
                </c:pt>
                <c:pt idx="1">
                  <c:v>1.552359681779397</c:v>
                </c:pt>
                <c:pt idx="2">
                  <c:v>1.540438048213973</c:v>
                </c:pt>
                <c:pt idx="3">
                  <c:v>1.5366344907736873</c:v>
                </c:pt>
                <c:pt idx="4">
                  <c:v>1.5346700835068423</c:v>
                </c:pt>
                <c:pt idx="5">
                  <c:v>1.5295858486340357</c:v>
                </c:pt>
                <c:pt idx="6">
                  <c:v>1.5371640882846582</c:v>
                </c:pt>
                <c:pt idx="7">
                  <c:v>1.5358793037676941</c:v>
                </c:pt>
                <c:pt idx="8">
                  <c:v>1.5398930152974395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750-44F5-BC3E-6D10B9AAC61D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n_3_right!$P$207:$P$215</c:f>
              <c:strCache>
                <c:ptCount val="9"/>
                <c:pt idx="0">
                  <c:v>CCA_0 </c:v>
                </c:pt>
                <c:pt idx="1">
                  <c:v>CCA_3 </c:v>
                </c:pt>
                <c:pt idx="2">
                  <c:v>CCA_10 </c:v>
                </c:pt>
                <c:pt idx="3">
                  <c:v>CCA_30 </c:v>
                </c:pt>
                <c:pt idx="4">
                  <c:v>CCA_90</c:v>
                </c:pt>
                <c:pt idx="5">
                  <c:v>CCA_270</c:v>
                </c:pt>
                <c:pt idx="6">
                  <c:v>CCA_540 </c:v>
                </c:pt>
                <c:pt idx="7">
                  <c:v>CCA_900 </c:v>
                </c:pt>
                <c:pt idx="8">
                  <c:v>CCA_1800 </c:v>
                </c:pt>
              </c:strCache>
            </c:strRef>
          </c:xVal>
          <c:yVal>
            <c:numRef>
              <c:f>n_3_right!$R$207:$R$215</c:f>
              <c:numCache>
                <c:formatCode>General</c:formatCode>
                <c:ptCount val="9"/>
                <c:pt idx="0">
                  <c:v>1.5625</c:v>
                </c:pt>
                <c:pt idx="1">
                  <c:v>1.5854195278217378</c:v>
                </c:pt>
                <c:pt idx="2">
                  <c:v>1.5351652055407967</c:v>
                </c:pt>
                <c:pt idx="3">
                  <c:v>1.5359331496080189</c:v>
                </c:pt>
                <c:pt idx="4">
                  <c:v>1.5355740168046439</c:v>
                </c:pt>
                <c:pt idx="5">
                  <c:v>1.5493912735667763</c:v>
                </c:pt>
                <c:pt idx="6">
                  <c:v>1.5405757574804426</c:v>
                </c:pt>
                <c:pt idx="7">
                  <c:v>1.5360209491790728</c:v>
                </c:pt>
                <c:pt idx="8">
                  <c:v>1.5590585984518863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750-44F5-BC3E-6D10B9AAC61D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n_3_right!$P$217:$P$225</c:f>
              <c:strCache>
                <c:ptCount val="9"/>
                <c:pt idx="0">
                  <c:v>CCC_0 </c:v>
                </c:pt>
                <c:pt idx="1">
                  <c:v>CCC_3 </c:v>
                </c:pt>
                <c:pt idx="2">
                  <c:v>CCC_10 </c:v>
                </c:pt>
                <c:pt idx="3">
                  <c:v>CCC_30 </c:v>
                </c:pt>
                <c:pt idx="4">
                  <c:v>CCC_90</c:v>
                </c:pt>
                <c:pt idx="5">
                  <c:v>CCC_270</c:v>
                </c:pt>
                <c:pt idx="6">
                  <c:v>CCC_540 </c:v>
                </c:pt>
                <c:pt idx="7">
                  <c:v>CCC_900 </c:v>
                </c:pt>
                <c:pt idx="8">
                  <c:v>CCC_1800 </c:v>
                </c:pt>
              </c:strCache>
            </c:strRef>
          </c:xVal>
          <c:yVal>
            <c:numRef>
              <c:f>n_3_right!$R$217:$R$225</c:f>
              <c:numCache>
                <c:formatCode>General</c:formatCode>
                <c:ptCount val="9"/>
                <c:pt idx="0">
                  <c:v>1.5625</c:v>
                </c:pt>
                <c:pt idx="1">
                  <c:v>1.5469513265312951</c:v>
                </c:pt>
                <c:pt idx="2">
                  <c:v>1.5330675898806192</c:v>
                </c:pt>
                <c:pt idx="3">
                  <c:v>1.5338590112759276</c:v>
                </c:pt>
                <c:pt idx="4">
                  <c:v>1.53132681344634</c:v>
                </c:pt>
                <c:pt idx="5">
                  <c:v>1.5279989461744639</c:v>
                </c:pt>
                <c:pt idx="6">
                  <c:v>1.5255224956539142</c:v>
                </c:pt>
                <c:pt idx="7">
                  <c:v>1.5327742894181635</c:v>
                </c:pt>
                <c:pt idx="8">
                  <c:v>1.5371320818066914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750-44F5-BC3E-6D10B9AAC61D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n_3_right!$P$227:$P$235</c:f>
              <c:strCache>
                <c:ptCount val="9"/>
                <c:pt idx="0">
                  <c:v>CCG_0 </c:v>
                </c:pt>
                <c:pt idx="1">
                  <c:v>CCG_3 </c:v>
                </c:pt>
                <c:pt idx="2">
                  <c:v>CCG_10 </c:v>
                </c:pt>
                <c:pt idx="3">
                  <c:v>CCG_30 </c:v>
                </c:pt>
                <c:pt idx="4">
                  <c:v>CCG_90</c:v>
                </c:pt>
                <c:pt idx="5">
                  <c:v>CCG_270</c:v>
                </c:pt>
                <c:pt idx="6">
                  <c:v>CCG_540 </c:v>
                </c:pt>
                <c:pt idx="7">
                  <c:v>CCG_900 </c:v>
                </c:pt>
                <c:pt idx="8">
                  <c:v>CCG_1800 </c:v>
                </c:pt>
              </c:strCache>
            </c:strRef>
          </c:xVal>
          <c:yVal>
            <c:numRef>
              <c:f>n_3_right!$R$227:$R$235</c:f>
              <c:numCache>
                <c:formatCode>General</c:formatCode>
                <c:ptCount val="9"/>
                <c:pt idx="0">
                  <c:v>1.5625</c:v>
                </c:pt>
                <c:pt idx="1">
                  <c:v>1.5060270590007814</c:v>
                </c:pt>
                <c:pt idx="2">
                  <c:v>1.5461971212587735</c:v>
                </c:pt>
                <c:pt idx="3">
                  <c:v>1.538910151188458</c:v>
                </c:pt>
                <c:pt idx="4">
                  <c:v>1.5357575240652428</c:v>
                </c:pt>
                <c:pt idx="5">
                  <c:v>1.5235947279255064</c:v>
                </c:pt>
                <c:pt idx="6">
                  <c:v>1.5366249526627402</c:v>
                </c:pt>
                <c:pt idx="7">
                  <c:v>1.5367581274593334</c:v>
                </c:pt>
                <c:pt idx="8">
                  <c:v>1.5327847953438323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750-44F5-BC3E-6D10B9AAC61D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n_3_right!$P$237:$P$245</c:f>
              <c:strCache>
                <c:ptCount val="9"/>
                <c:pt idx="0">
                  <c:v>CCT_0 </c:v>
                </c:pt>
                <c:pt idx="1">
                  <c:v>CCT_3 </c:v>
                </c:pt>
                <c:pt idx="2">
                  <c:v>CCT_10 </c:v>
                </c:pt>
                <c:pt idx="3">
                  <c:v>CCT_30 </c:v>
                </c:pt>
                <c:pt idx="4">
                  <c:v>CCT_90</c:v>
                </c:pt>
                <c:pt idx="5">
                  <c:v>CCT_270</c:v>
                </c:pt>
                <c:pt idx="6">
                  <c:v>CCT_540 </c:v>
                </c:pt>
                <c:pt idx="7">
                  <c:v>CCT_900 </c:v>
                </c:pt>
                <c:pt idx="8">
                  <c:v>CCT_1800 </c:v>
                </c:pt>
              </c:strCache>
            </c:strRef>
          </c:xVal>
          <c:yVal>
            <c:numRef>
              <c:f>n_3_right!$R$237:$R$245</c:f>
              <c:numCache>
                <c:formatCode>General</c:formatCode>
                <c:ptCount val="9"/>
                <c:pt idx="0">
                  <c:v>1.5625</c:v>
                </c:pt>
                <c:pt idx="1">
                  <c:v>1.5028320649952667</c:v>
                </c:pt>
                <c:pt idx="2">
                  <c:v>1.4537957522533964</c:v>
                </c:pt>
                <c:pt idx="3">
                  <c:v>1.4536837806136425</c:v>
                </c:pt>
                <c:pt idx="4">
                  <c:v>1.4498724797673079</c:v>
                </c:pt>
                <c:pt idx="5">
                  <c:v>1.4498777366219331</c:v>
                </c:pt>
                <c:pt idx="6">
                  <c:v>1.4480722922867411</c:v>
                </c:pt>
                <c:pt idx="7">
                  <c:v>1.4531607771987123</c:v>
                </c:pt>
                <c:pt idx="8">
                  <c:v>1.4682447612284992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750-44F5-BC3E-6D10B9AAC61D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n_3_right!$P$247:$P$255</c:f>
              <c:strCache>
                <c:ptCount val="9"/>
                <c:pt idx="0">
                  <c:v>CGA_0 </c:v>
                </c:pt>
                <c:pt idx="1">
                  <c:v>CGA_3 </c:v>
                </c:pt>
                <c:pt idx="2">
                  <c:v>CGA_10 </c:v>
                </c:pt>
                <c:pt idx="3">
                  <c:v>CGA_30 </c:v>
                </c:pt>
                <c:pt idx="4">
                  <c:v>CGA_90</c:v>
                </c:pt>
                <c:pt idx="5">
                  <c:v>CGA_270</c:v>
                </c:pt>
                <c:pt idx="6">
                  <c:v>CGA_540 </c:v>
                </c:pt>
                <c:pt idx="7">
                  <c:v>CGA_900 </c:v>
                </c:pt>
                <c:pt idx="8">
                  <c:v>CGA_1800 </c:v>
                </c:pt>
              </c:strCache>
            </c:strRef>
          </c:xVal>
          <c:yVal>
            <c:numRef>
              <c:f>n_3_right!$R$247:$R$255</c:f>
              <c:numCache>
                <c:formatCode>General</c:formatCode>
                <c:ptCount val="9"/>
                <c:pt idx="0">
                  <c:v>1.5625</c:v>
                </c:pt>
                <c:pt idx="1">
                  <c:v>1.5754022922332114</c:v>
                </c:pt>
                <c:pt idx="2">
                  <c:v>1.5730070586378171</c:v>
                </c:pt>
                <c:pt idx="3">
                  <c:v>1.562640173776076</c:v>
                </c:pt>
                <c:pt idx="4">
                  <c:v>1.5639096210769896</c:v>
                </c:pt>
                <c:pt idx="5">
                  <c:v>1.5658527095820916</c:v>
                </c:pt>
                <c:pt idx="6">
                  <c:v>1.5745658021484139</c:v>
                </c:pt>
                <c:pt idx="7">
                  <c:v>1.5708381795182782</c:v>
                </c:pt>
                <c:pt idx="8">
                  <c:v>1.5915822751892916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750-44F5-BC3E-6D10B9AAC61D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n_3_right!$P$257:$P$265</c:f>
              <c:strCache>
                <c:ptCount val="9"/>
                <c:pt idx="0">
                  <c:v>CGC_0 </c:v>
                </c:pt>
                <c:pt idx="1">
                  <c:v>CGC_3 </c:v>
                </c:pt>
                <c:pt idx="2">
                  <c:v>CGC_10 </c:v>
                </c:pt>
                <c:pt idx="3">
                  <c:v>CGC_30 </c:v>
                </c:pt>
                <c:pt idx="4">
                  <c:v>CGC_90</c:v>
                </c:pt>
                <c:pt idx="5">
                  <c:v>CGC_270</c:v>
                </c:pt>
                <c:pt idx="6">
                  <c:v>CGC_540 </c:v>
                </c:pt>
                <c:pt idx="7">
                  <c:v>CGC_900 </c:v>
                </c:pt>
                <c:pt idx="8">
                  <c:v>CGC_1800 </c:v>
                </c:pt>
              </c:strCache>
            </c:strRef>
          </c:xVal>
          <c:yVal>
            <c:numRef>
              <c:f>n_3_right!$R$257:$R$265</c:f>
              <c:numCache>
                <c:formatCode>General</c:formatCode>
                <c:ptCount val="9"/>
                <c:pt idx="0">
                  <c:v>1.5625</c:v>
                </c:pt>
                <c:pt idx="1">
                  <c:v>1.5624110171750356</c:v>
                </c:pt>
                <c:pt idx="2">
                  <c:v>1.678315141496884</c:v>
                </c:pt>
                <c:pt idx="3">
                  <c:v>1.6707335407517854</c:v>
                </c:pt>
                <c:pt idx="4">
                  <c:v>1.6660285334405087</c:v>
                </c:pt>
                <c:pt idx="5">
                  <c:v>1.637054203315504</c:v>
                </c:pt>
                <c:pt idx="6">
                  <c:v>1.662127974312561</c:v>
                </c:pt>
                <c:pt idx="7">
                  <c:v>1.6613502158498556</c:v>
                </c:pt>
                <c:pt idx="8">
                  <c:v>1.6227346712473483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750-44F5-BC3E-6D10B9AAC61D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n_3_right!$P$267:$P$275</c:f>
              <c:strCache>
                <c:ptCount val="9"/>
                <c:pt idx="0">
                  <c:v>CGG_0 </c:v>
                </c:pt>
                <c:pt idx="1">
                  <c:v>CGG_3 </c:v>
                </c:pt>
                <c:pt idx="2">
                  <c:v>CGG_10 </c:v>
                </c:pt>
                <c:pt idx="3">
                  <c:v>CGG_30 </c:v>
                </c:pt>
                <c:pt idx="4">
                  <c:v>CGG_90</c:v>
                </c:pt>
                <c:pt idx="5">
                  <c:v>CGG_270</c:v>
                </c:pt>
                <c:pt idx="6">
                  <c:v>CGG_540 </c:v>
                </c:pt>
                <c:pt idx="7">
                  <c:v>CGG_900 </c:v>
                </c:pt>
                <c:pt idx="8">
                  <c:v>CGG_1800 </c:v>
                </c:pt>
              </c:strCache>
            </c:strRef>
          </c:xVal>
          <c:yVal>
            <c:numRef>
              <c:f>n_3_right!$R$267:$R$275</c:f>
              <c:numCache>
                <c:formatCode>General</c:formatCode>
                <c:ptCount val="9"/>
                <c:pt idx="0">
                  <c:v>1.5625</c:v>
                </c:pt>
                <c:pt idx="1">
                  <c:v>1.5403039943091752</c:v>
                </c:pt>
                <c:pt idx="2">
                  <c:v>1.6354845634685273</c:v>
                </c:pt>
                <c:pt idx="3">
                  <c:v>1.6234865263751421</c:v>
                </c:pt>
                <c:pt idx="4">
                  <c:v>1.6224324341122669</c:v>
                </c:pt>
                <c:pt idx="5">
                  <c:v>1.5966073610891796</c:v>
                </c:pt>
                <c:pt idx="6">
                  <c:v>1.6203163557053788</c:v>
                </c:pt>
                <c:pt idx="7">
                  <c:v>1.6244969520150185</c:v>
                </c:pt>
                <c:pt idx="8">
                  <c:v>1.6106429243873839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750-44F5-BC3E-6D10B9AAC61D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n_3_right!$P$277:$P$285</c:f>
              <c:strCache>
                <c:ptCount val="9"/>
                <c:pt idx="0">
                  <c:v>CGT_0 </c:v>
                </c:pt>
                <c:pt idx="1">
                  <c:v>CGT_3 </c:v>
                </c:pt>
                <c:pt idx="2">
                  <c:v>CGT_10 </c:v>
                </c:pt>
                <c:pt idx="3">
                  <c:v>CGT_30 </c:v>
                </c:pt>
                <c:pt idx="4">
                  <c:v>CGT_90</c:v>
                </c:pt>
                <c:pt idx="5">
                  <c:v>CGT_270</c:v>
                </c:pt>
                <c:pt idx="6">
                  <c:v>CGT_540 </c:v>
                </c:pt>
                <c:pt idx="7">
                  <c:v>CGT_900 </c:v>
                </c:pt>
                <c:pt idx="8">
                  <c:v>CGT_1800 </c:v>
                </c:pt>
              </c:strCache>
            </c:strRef>
          </c:xVal>
          <c:yVal>
            <c:numRef>
              <c:f>n_3_right!$R$277:$R$285</c:f>
              <c:numCache>
                <c:formatCode>General</c:formatCode>
                <c:ptCount val="9"/>
                <c:pt idx="0">
                  <c:v>1.5625</c:v>
                </c:pt>
                <c:pt idx="1">
                  <c:v>1.5649056196244748</c:v>
                </c:pt>
                <c:pt idx="2">
                  <c:v>1.6403135261313435</c:v>
                </c:pt>
                <c:pt idx="3">
                  <c:v>1.6346244598732846</c:v>
                </c:pt>
                <c:pt idx="4">
                  <c:v>1.6342590282126208</c:v>
                </c:pt>
                <c:pt idx="5">
                  <c:v>1.6032031808533562</c:v>
                </c:pt>
                <c:pt idx="6">
                  <c:v>1.6268121377526132</c:v>
                </c:pt>
                <c:pt idx="7">
                  <c:v>1.632943752160338</c:v>
                </c:pt>
                <c:pt idx="8">
                  <c:v>1.6021052082179064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750-44F5-BC3E-6D10B9AAC61D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n_3_right!$P$287:$P$295</c:f>
              <c:strCache>
                <c:ptCount val="9"/>
                <c:pt idx="0">
                  <c:v>CTA_0 </c:v>
                </c:pt>
                <c:pt idx="1">
                  <c:v>CTA_3 </c:v>
                </c:pt>
                <c:pt idx="2">
                  <c:v>CTA_10 </c:v>
                </c:pt>
                <c:pt idx="3">
                  <c:v>CTA_30 </c:v>
                </c:pt>
                <c:pt idx="4">
                  <c:v>CTA_90</c:v>
                </c:pt>
                <c:pt idx="5">
                  <c:v>CTA_270</c:v>
                </c:pt>
                <c:pt idx="6">
                  <c:v>CTA_540 </c:v>
                </c:pt>
                <c:pt idx="7">
                  <c:v>CTA_900 </c:v>
                </c:pt>
                <c:pt idx="8">
                  <c:v>CTA_1800 </c:v>
                </c:pt>
              </c:strCache>
            </c:strRef>
          </c:xVal>
          <c:yVal>
            <c:numRef>
              <c:f>n_3_right!$R$287:$R$295</c:f>
              <c:numCache>
                <c:formatCode>General</c:formatCode>
                <c:ptCount val="9"/>
                <c:pt idx="0">
                  <c:v>1.5625</c:v>
                </c:pt>
                <c:pt idx="1">
                  <c:v>1.5525019633109276</c:v>
                </c:pt>
                <c:pt idx="2">
                  <c:v>1.4740480101639557</c:v>
                </c:pt>
                <c:pt idx="3">
                  <c:v>1.477267201230154</c:v>
                </c:pt>
                <c:pt idx="4">
                  <c:v>1.4760809881798711</c:v>
                </c:pt>
                <c:pt idx="5">
                  <c:v>1.4846408395527391</c:v>
                </c:pt>
                <c:pt idx="6">
                  <c:v>1.4790358141963278</c:v>
                </c:pt>
                <c:pt idx="7">
                  <c:v>1.4780590576669845</c:v>
                </c:pt>
                <c:pt idx="8">
                  <c:v>1.4961243898823151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750-44F5-BC3E-6D10B9AAC61D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n_3_right!$P$297:$P$305</c:f>
              <c:strCache>
                <c:ptCount val="9"/>
                <c:pt idx="0">
                  <c:v>CTC_0 </c:v>
                </c:pt>
                <c:pt idx="1">
                  <c:v>CTC_3 </c:v>
                </c:pt>
                <c:pt idx="2">
                  <c:v>CTC_10 </c:v>
                </c:pt>
                <c:pt idx="3">
                  <c:v>CTC_30 </c:v>
                </c:pt>
                <c:pt idx="4">
                  <c:v>CTC_90</c:v>
                </c:pt>
                <c:pt idx="5">
                  <c:v>CTC_270</c:v>
                </c:pt>
                <c:pt idx="6">
                  <c:v>CTC_540 </c:v>
                </c:pt>
                <c:pt idx="7">
                  <c:v>CTC_900 </c:v>
                </c:pt>
                <c:pt idx="8">
                  <c:v>CTC_1800 </c:v>
                </c:pt>
              </c:strCache>
            </c:strRef>
          </c:xVal>
          <c:yVal>
            <c:numRef>
              <c:f>n_3_right!$R$297:$R$305</c:f>
              <c:numCache>
                <c:formatCode>General</c:formatCode>
                <c:ptCount val="9"/>
                <c:pt idx="0">
                  <c:v>1.5625</c:v>
                </c:pt>
                <c:pt idx="1">
                  <c:v>1.5106558189432617</c:v>
                </c:pt>
                <c:pt idx="2">
                  <c:v>1.4774315348080505</c:v>
                </c:pt>
                <c:pt idx="3">
                  <c:v>1.4783691882949401</c:v>
                </c:pt>
                <c:pt idx="4">
                  <c:v>1.4724700798345727</c:v>
                </c:pt>
                <c:pt idx="5">
                  <c:v>1.4625933782139184</c:v>
                </c:pt>
                <c:pt idx="6">
                  <c:v>1.4702051019527513</c:v>
                </c:pt>
                <c:pt idx="7">
                  <c:v>1.4759654616811482</c:v>
                </c:pt>
                <c:pt idx="8">
                  <c:v>1.4757953691037753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750-44F5-BC3E-6D10B9AAC61D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n_3_right!$P$307:$P$315</c:f>
              <c:strCache>
                <c:ptCount val="9"/>
                <c:pt idx="0">
                  <c:v>CTG_0 </c:v>
                </c:pt>
                <c:pt idx="1">
                  <c:v>CTG_3 </c:v>
                </c:pt>
                <c:pt idx="2">
                  <c:v>CTG_10 </c:v>
                </c:pt>
                <c:pt idx="3">
                  <c:v>CTG_30 </c:v>
                </c:pt>
                <c:pt idx="4">
                  <c:v>CTG_90</c:v>
                </c:pt>
                <c:pt idx="5">
                  <c:v>CTG_270</c:v>
                </c:pt>
                <c:pt idx="6">
                  <c:v>CTG_540 </c:v>
                </c:pt>
                <c:pt idx="7">
                  <c:v>CTG_900 </c:v>
                </c:pt>
                <c:pt idx="8">
                  <c:v>CTG_1800 </c:v>
                </c:pt>
              </c:strCache>
            </c:strRef>
          </c:xVal>
          <c:yVal>
            <c:numRef>
              <c:f>n_3_right!$R$307:$R$315</c:f>
              <c:numCache>
                <c:formatCode>General</c:formatCode>
                <c:ptCount val="9"/>
                <c:pt idx="0">
                  <c:v>1.5625</c:v>
                </c:pt>
                <c:pt idx="1">
                  <c:v>1.5532607917961214</c:v>
                </c:pt>
                <c:pt idx="2">
                  <c:v>1.5925221115707273</c:v>
                </c:pt>
                <c:pt idx="3">
                  <c:v>1.5917482662301692</c:v>
                </c:pt>
                <c:pt idx="4">
                  <c:v>1.5914899351232203</c:v>
                </c:pt>
                <c:pt idx="5">
                  <c:v>1.5654776032711302</c:v>
                </c:pt>
                <c:pt idx="6">
                  <c:v>1.5827107647612477</c:v>
                </c:pt>
                <c:pt idx="7">
                  <c:v>1.5921966650727444</c:v>
                </c:pt>
                <c:pt idx="8">
                  <c:v>1.5672639842328078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750-44F5-BC3E-6D10B9AAC61D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n_3_right!$P$317:$P$325</c:f>
              <c:strCache>
                <c:ptCount val="9"/>
                <c:pt idx="0">
                  <c:v>CTT_0 </c:v>
                </c:pt>
                <c:pt idx="1">
                  <c:v>CTT_3 </c:v>
                </c:pt>
                <c:pt idx="2">
                  <c:v>CTT_10 </c:v>
                </c:pt>
                <c:pt idx="3">
                  <c:v>CTT_30 </c:v>
                </c:pt>
                <c:pt idx="4">
                  <c:v>CTT_90</c:v>
                </c:pt>
                <c:pt idx="5">
                  <c:v>CTT_270</c:v>
                </c:pt>
                <c:pt idx="6">
                  <c:v>CTT_540 </c:v>
                </c:pt>
                <c:pt idx="7">
                  <c:v>CTT_900 </c:v>
                </c:pt>
                <c:pt idx="8">
                  <c:v>CTT_1800 </c:v>
                </c:pt>
              </c:strCache>
            </c:strRef>
          </c:xVal>
          <c:yVal>
            <c:numRef>
              <c:f>n_3_right!$R$317:$R$325</c:f>
              <c:numCache>
                <c:formatCode>General</c:formatCode>
                <c:ptCount val="9"/>
                <c:pt idx="0">
                  <c:v>1.5625</c:v>
                </c:pt>
                <c:pt idx="1">
                  <c:v>1.5219122409792996</c:v>
                </c:pt>
                <c:pt idx="2">
                  <c:v>1.4073740015830492</c:v>
                </c:pt>
                <c:pt idx="3">
                  <c:v>1.4077675593282306</c:v>
                </c:pt>
                <c:pt idx="4">
                  <c:v>1.4057921015224093</c:v>
                </c:pt>
                <c:pt idx="5">
                  <c:v>1.414442033445767</c:v>
                </c:pt>
                <c:pt idx="6">
                  <c:v>1.4060136940945358</c:v>
                </c:pt>
                <c:pt idx="7">
                  <c:v>1.4161981644200448</c:v>
                </c:pt>
                <c:pt idx="8">
                  <c:v>1.4492235830404274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750-44F5-BC3E-6D10B9AAC61D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n_3_right!$P$327:$P$335</c:f>
              <c:strCache>
                <c:ptCount val="9"/>
                <c:pt idx="0">
                  <c:v>GAA_0 </c:v>
                </c:pt>
                <c:pt idx="1">
                  <c:v>GAA_3 </c:v>
                </c:pt>
                <c:pt idx="2">
                  <c:v>GAA_10 </c:v>
                </c:pt>
                <c:pt idx="3">
                  <c:v>GAA_30 </c:v>
                </c:pt>
                <c:pt idx="4">
                  <c:v>GAA_90</c:v>
                </c:pt>
                <c:pt idx="5">
                  <c:v>GAA_270</c:v>
                </c:pt>
                <c:pt idx="6">
                  <c:v>GAA_540 </c:v>
                </c:pt>
                <c:pt idx="7">
                  <c:v>GAA_900 </c:v>
                </c:pt>
                <c:pt idx="8">
                  <c:v>GAA_1800 </c:v>
                </c:pt>
              </c:strCache>
            </c:strRef>
          </c:xVal>
          <c:yVal>
            <c:numRef>
              <c:f>n_3_right!$R$327:$R$335</c:f>
              <c:numCache>
                <c:formatCode>General</c:formatCode>
                <c:ptCount val="9"/>
                <c:pt idx="0">
                  <c:v>1.5625</c:v>
                </c:pt>
                <c:pt idx="1">
                  <c:v>1.5709449749249416</c:v>
                </c:pt>
                <c:pt idx="2">
                  <c:v>1.5109693452184105</c:v>
                </c:pt>
                <c:pt idx="3">
                  <c:v>1.514907506704511</c:v>
                </c:pt>
                <c:pt idx="4">
                  <c:v>1.5168008046142631</c:v>
                </c:pt>
                <c:pt idx="5">
                  <c:v>1.5585695923123475</c:v>
                </c:pt>
                <c:pt idx="6">
                  <c:v>1.5328887929499404</c:v>
                </c:pt>
                <c:pt idx="7">
                  <c:v>1.5127475660995244</c:v>
                </c:pt>
                <c:pt idx="8">
                  <c:v>1.543743428724683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750-44F5-BC3E-6D10B9AAC61D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n_3_right!$P$337:$P$345</c:f>
              <c:strCache>
                <c:ptCount val="9"/>
                <c:pt idx="0">
                  <c:v>GAC_0 </c:v>
                </c:pt>
                <c:pt idx="1">
                  <c:v>GAC_3 </c:v>
                </c:pt>
                <c:pt idx="2">
                  <c:v>GAC_10 </c:v>
                </c:pt>
                <c:pt idx="3">
                  <c:v>GAC_30 </c:v>
                </c:pt>
                <c:pt idx="4">
                  <c:v>GAC_90</c:v>
                </c:pt>
                <c:pt idx="5">
                  <c:v>GAC_270</c:v>
                </c:pt>
                <c:pt idx="6">
                  <c:v>GAC_540 </c:v>
                </c:pt>
                <c:pt idx="7">
                  <c:v>GAC_900 </c:v>
                </c:pt>
                <c:pt idx="8">
                  <c:v>GAC_1800 </c:v>
                </c:pt>
              </c:strCache>
            </c:strRef>
          </c:xVal>
          <c:yVal>
            <c:numRef>
              <c:f>n_3_right!$R$337:$R$345</c:f>
              <c:numCache>
                <c:formatCode>General</c:formatCode>
                <c:ptCount val="9"/>
                <c:pt idx="0">
                  <c:v>1.5625</c:v>
                </c:pt>
                <c:pt idx="1">
                  <c:v>1.5783991652495788</c:v>
                </c:pt>
                <c:pt idx="2">
                  <c:v>1.7241613243530705</c:v>
                </c:pt>
                <c:pt idx="3">
                  <c:v>1.7210272073207733</c:v>
                </c:pt>
                <c:pt idx="4">
                  <c:v>1.7187880583500021</c:v>
                </c:pt>
                <c:pt idx="5">
                  <c:v>1.6871277548041408</c:v>
                </c:pt>
                <c:pt idx="6">
                  <c:v>1.7169978799733403</c:v>
                </c:pt>
                <c:pt idx="7">
                  <c:v>1.7071280638126141</c:v>
                </c:pt>
                <c:pt idx="8">
                  <c:v>1.6478698177785462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750-44F5-BC3E-6D10B9AAC61D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n_3_right!$P$347:$P$355</c:f>
              <c:strCache>
                <c:ptCount val="9"/>
                <c:pt idx="0">
                  <c:v>GAG_0 </c:v>
                </c:pt>
                <c:pt idx="1">
                  <c:v>GAG_3 </c:v>
                </c:pt>
                <c:pt idx="2">
                  <c:v>GAG_10 </c:v>
                </c:pt>
                <c:pt idx="3">
                  <c:v>GAG_30 </c:v>
                </c:pt>
                <c:pt idx="4">
                  <c:v>GAG_90</c:v>
                </c:pt>
                <c:pt idx="5">
                  <c:v>GAG_270</c:v>
                </c:pt>
                <c:pt idx="6">
                  <c:v>GAG_540 </c:v>
                </c:pt>
                <c:pt idx="7">
                  <c:v>GAG_900 </c:v>
                </c:pt>
                <c:pt idx="8">
                  <c:v>GAG_1800 </c:v>
                </c:pt>
              </c:strCache>
            </c:strRef>
          </c:xVal>
          <c:yVal>
            <c:numRef>
              <c:f>n_3_right!$R$347:$R$355</c:f>
              <c:numCache>
                <c:formatCode>General</c:formatCode>
                <c:ptCount val="9"/>
                <c:pt idx="0">
                  <c:v>1.5625</c:v>
                </c:pt>
                <c:pt idx="1">
                  <c:v>1.5783560985059453</c:v>
                </c:pt>
                <c:pt idx="2">
                  <c:v>1.7241764602801528</c:v>
                </c:pt>
                <c:pt idx="3">
                  <c:v>1.7265779178045944</c:v>
                </c:pt>
                <c:pt idx="4">
                  <c:v>1.7221648136896548</c:v>
                </c:pt>
                <c:pt idx="5">
                  <c:v>1.7010296464102366</c:v>
                </c:pt>
                <c:pt idx="6">
                  <c:v>1.7160046777083457</c:v>
                </c:pt>
                <c:pt idx="7">
                  <c:v>1.7135094634530512</c:v>
                </c:pt>
                <c:pt idx="8">
                  <c:v>1.6643465407427345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750-44F5-BC3E-6D10B9AAC61D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n_3_right!$P$357:$P$365</c:f>
              <c:strCache>
                <c:ptCount val="9"/>
                <c:pt idx="0">
                  <c:v>GAT_0 </c:v>
                </c:pt>
                <c:pt idx="1">
                  <c:v>GAT_3 </c:v>
                </c:pt>
                <c:pt idx="2">
                  <c:v>GAT_10 </c:v>
                </c:pt>
                <c:pt idx="3">
                  <c:v>GAT_30 </c:v>
                </c:pt>
                <c:pt idx="4">
                  <c:v>GAT_90</c:v>
                </c:pt>
                <c:pt idx="5">
                  <c:v>GAT_270</c:v>
                </c:pt>
                <c:pt idx="6">
                  <c:v>GAT_540 </c:v>
                </c:pt>
                <c:pt idx="7">
                  <c:v>GAT_900 </c:v>
                </c:pt>
                <c:pt idx="8">
                  <c:v>GAT_1800 </c:v>
                </c:pt>
              </c:strCache>
            </c:strRef>
          </c:xVal>
          <c:yVal>
            <c:numRef>
              <c:f>n_3_right!$R$357:$R$365</c:f>
              <c:numCache>
                <c:formatCode>General</c:formatCode>
                <c:ptCount val="9"/>
                <c:pt idx="0">
                  <c:v>1.5625</c:v>
                </c:pt>
                <c:pt idx="1">
                  <c:v>1.5735844181001442</c:v>
                </c:pt>
                <c:pt idx="2">
                  <c:v>1.647095643556417</c:v>
                </c:pt>
                <c:pt idx="3">
                  <c:v>1.641409077731846</c:v>
                </c:pt>
                <c:pt idx="4">
                  <c:v>1.6391612154551383</c:v>
                </c:pt>
                <c:pt idx="5">
                  <c:v>1.6216178728203652</c:v>
                </c:pt>
                <c:pt idx="6">
                  <c:v>1.6426727076223886</c:v>
                </c:pt>
                <c:pt idx="7">
                  <c:v>1.6371395376025666</c:v>
                </c:pt>
                <c:pt idx="8">
                  <c:v>1.6160100329452876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750-44F5-BC3E-6D10B9AAC61D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n_3_right!$P$367:$P$375</c:f>
              <c:strCache>
                <c:ptCount val="9"/>
                <c:pt idx="0">
                  <c:v>GCA_0 </c:v>
                </c:pt>
                <c:pt idx="1">
                  <c:v>GCA_3 </c:v>
                </c:pt>
                <c:pt idx="2">
                  <c:v>GCA_10 </c:v>
                </c:pt>
                <c:pt idx="3">
                  <c:v>GCA_30 </c:v>
                </c:pt>
                <c:pt idx="4">
                  <c:v>GCA_90</c:v>
                </c:pt>
                <c:pt idx="5">
                  <c:v>GCA_270</c:v>
                </c:pt>
                <c:pt idx="6">
                  <c:v>GCA_540 </c:v>
                </c:pt>
                <c:pt idx="7">
                  <c:v>GCA_900 </c:v>
                </c:pt>
                <c:pt idx="8">
                  <c:v>GCA_1800 </c:v>
                </c:pt>
              </c:strCache>
            </c:strRef>
          </c:xVal>
          <c:yVal>
            <c:numRef>
              <c:f>n_3_right!$R$367:$R$375</c:f>
              <c:numCache>
                <c:formatCode>General</c:formatCode>
                <c:ptCount val="9"/>
                <c:pt idx="0">
                  <c:v>1.5625</c:v>
                </c:pt>
                <c:pt idx="1">
                  <c:v>1.6211973215913456</c:v>
                </c:pt>
                <c:pt idx="2">
                  <c:v>1.8113995548760573</c:v>
                </c:pt>
                <c:pt idx="3">
                  <c:v>1.8146695387982594</c:v>
                </c:pt>
                <c:pt idx="4">
                  <c:v>1.8078250751550136</c:v>
                </c:pt>
                <c:pt idx="5">
                  <c:v>1.7811456167082147</c:v>
                </c:pt>
                <c:pt idx="6">
                  <c:v>1.8010335989844977</c:v>
                </c:pt>
                <c:pt idx="7">
                  <c:v>1.787160464466786</c:v>
                </c:pt>
                <c:pt idx="8">
                  <c:v>1.7150368790498001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750-44F5-BC3E-6D10B9AAC61D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n_3_right!$P$377:$P$385</c:f>
              <c:strCache>
                <c:ptCount val="9"/>
                <c:pt idx="0">
                  <c:v>GCC_0 </c:v>
                </c:pt>
                <c:pt idx="1">
                  <c:v>GCC_3 </c:v>
                </c:pt>
                <c:pt idx="2">
                  <c:v>GCC_10 </c:v>
                </c:pt>
                <c:pt idx="3">
                  <c:v>GCC_30 </c:v>
                </c:pt>
                <c:pt idx="4">
                  <c:v>GCC_90</c:v>
                </c:pt>
                <c:pt idx="5">
                  <c:v>GCC_270</c:v>
                </c:pt>
                <c:pt idx="6">
                  <c:v>GCC_540 </c:v>
                </c:pt>
                <c:pt idx="7">
                  <c:v>GCC_900 </c:v>
                </c:pt>
                <c:pt idx="8">
                  <c:v>GCC_1800 </c:v>
                </c:pt>
              </c:strCache>
            </c:strRef>
          </c:xVal>
          <c:yVal>
            <c:numRef>
              <c:f>n_3_right!$R$377:$R$385</c:f>
              <c:numCache>
                <c:formatCode>General</c:formatCode>
                <c:ptCount val="9"/>
                <c:pt idx="0">
                  <c:v>1.5625</c:v>
                </c:pt>
                <c:pt idx="1">
                  <c:v>1.5784047060260349</c:v>
                </c:pt>
                <c:pt idx="2">
                  <c:v>1.7529979498273607</c:v>
                </c:pt>
                <c:pt idx="3">
                  <c:v>1.7521357809263307</c:v>
                </c:pt>
                <c:pt idx="4">
                  <c:v>1.751819929069534</c:v>
                </c:pt>
                <c:pt idx="5">
                  <c:v>1.7160605148665347</c:v>
                </c:pt>
                <c:pt idx="6">
                  <c:v>1.7409191849192596</c:v>
                </c:pt>
                <c:pt idx="7">
                  <c:v>1.7309892888462721</c:v>
                </c:pt>
                <c:pt idx="8">
                  <c:v>1.6552061518566312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750-44F5-BC3E-6D10B9AAC61D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n_3_right!$P$387:$P$395</c:f>
              <c:strCache>
                <c:ptCount val="9"/>
                <c:pt idx="0">
                  <c:v>GCG_0 </c:v>
                </c:pt>
                <c:pt idx="1">
                  <c:v>GCG_3 </c:v>
                </c:pt>
                <c:pt idx="2">
                  <c:v>GCG_10 </c:v>
                </c:pt>
                <c:pt idx="3">
                  <c:v>GCG_30 </c:v>
                </c:pt>
                <c:pt idx="4">
                  <c:v>GCG_90</c:v>
                </c:pt>
                <c:pt idx="5">
                  <c:v>GCG_270</c:v>
                </c:pt>
                <c:pt idx="6">
                  <c:v>GCG_540 </c:v>
                </c:pt>
                <c:pt idx="7">
                  <c:v>GCG_900 </c:v>
                </c:pt>
                <c:pt idx="8">
                  <c:v>GCG_1800 </c:v>
                </c:pt>
              </c:strCache>
            </c:strRef>
          </c:xVal>
          <c:yVal>
            <c:numRef>
              <c:f>n_3_right!$R$387:$R$395</c:f>
              <c:numCache>
                <c:formatCode>General</c:formatCode>
                <c:ptCount val="9"/>
                <c:pt idx="0">
                  <c:v>1.5625</c:v>
                </c:pt>
                <c:pt idx="1">
                  <c:v>1.5811815043317419</c:v>
                </c:pt>
                <c:pt idx="2">
                  <c:v>1.8545527720927626</c:v>
                </c:pt>
                <c:pt idx="3">
                  <c:v>1.8562330347862466</c:v>
                </c:pt>
                <c:pt idx="4">
                  <c:v>1.842479587456191</c:v>
                </c:pt>
                <c:pt idx="5">
                  <c:v>1.8027279117255337</c:v>
                </c:pt>
                <c:pt idx="6">
                  <c:v>1.8320079187559513</c:v>
                </c:pt>
                <c:pt idx="7">
                  <c:v>1.8218505840552901</c:v>
                </c:pt>
                <c:pt idx="8">
                  <c:v>1.7277977124017005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750-44F5-BC3E-6D10B9AAC61D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n_3_right!$P$397:$P$405</c:f>
              <c:strCache>
                <c:ptCount val="9"/>
                <c:pt idx="0">
                  <c:v>GCT_0 </c:v>
                </c:pt>
                <c:pt idx="1">
                  <c:v>GCT_3 </c:v>
                </c:pt>
                <c:pt idx="2">
                  <c:v>GCT_10 </c:v>
                </c:pt>
                <c:pt idx="3">
                  <c:v>GCT_30 </c:v>
                </c:pt>
                <c:pt idx="4">
                  <c:v>GCT_90</c:v>
                </c:pt>
                <c:pt idx="5">
                  <c:v>GCT_270</c:v>
                </c:pt>
                <c:pt idx="6">
                  <c:v>GCT_540 </c:v>
                </c:pt>
                <c:pt idx="7">
                  <c:v>GCT_900 </c:v>
                </c:pt>
                <c:pt idx="8">
                  <c:v>GCT_1800 </c:v>
                </c:pt>
              </c:strCache>
            </c:strRef>
          </c:xVal>
          <c:yVal>
            <c:numRef>
              <c:f>n_3_right!$R$397:$R$405</c:f>
              <c:numCache>
                <c:formatCode>General</c:formatCode>
                <c:ptCount val="9"/>
                <c:pt idx="0">
                  <c:v>1.5625</c:v>
                </c:pt>
                <c:pt idx="1">
                  <c:v>1.5705455430827773</c:v>
                </c:pt>
                <c:pt idx="2">
                  <c:v>1.7142202308073784</c:v>
                </c:pt>
                <c:pt idx="3">
                  <c:v>1.7170219438666978</c:v>
                </c:pt>
                <c:pt idx="4">
                  <c:v>1.7121565787856083</c:v>
                </c:pt>
                <c:pt idx="5">
                  <c:v>1.6678707393903425</c:v>
                </c:pt>
                <c:pt idx="6">
                  <c:v>1.6990196551778667</c:v>
                </c:pt>
                <c:pt idx="7">
                  <c:v>1.6979473366001516</c:v>
                </c:pt>
                <c:pt idx="8">
                  <c:v>1.6221333735529233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750-44F5-BC3E-6D10B9AAC61D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n_3_right!$P$407:$P$415</c:f>
              <c:strCache>
                <c:ptCount val="9"/>
                <c:pt idx="0">
                  <c:v>GGA_0 </c:v>
                </c:pt>
                <c:pt idx="1">
                  <c:v>GGA_3 </c:v>
                </c:pt>
                <c:pt idx="2">
                  <c:v>GGA_10 </c:v>
                </c:pt>
                <c:pt idx="3">
                  <c:v>GGA_1800 </c:v>
                </c:pt>
                <c:pt idx="4">
                  <c:v>GGA_90</c:v>
                </c:pt>
                <c:pt idx="5">
                  <c:v>GGA_270</c:v>
                </c:pt>
                <c:pt idx="6">
                  <c:v>GGA_540 </c:v>
                </c:pt>
                <c:pt idx="7">
                  <c:v>GGA_900 </c:v>
                </c:pt>
                <c:pt idx="8">
                  <c:v>GGA_1800 </c:v>
                </c:pt>
              </c:strCache>
            </c:strRef>
          </c:xVal>
          <c:yVal>
            <c:numRef>
              <c:f>n_3_right!$R$407:$R$415</c:f>
              <c:numCache>
                <c:formatCode>General</c:formatCode>
                <c:ptCount val="9"/>
                <c:pt idx="0">
                  <c:v>1.5625</c:v>
                </c:pt>
                <c:pt idx="1">
                  <c:v>1.5565360931478294</c:v>
                </c:pt>
                <c:pt idx="2">
                  <c:v>1.6852848283665522</c:v>
                </c:pt>
                <c:pt idx="3">
                  <c:v>1.6825215016563337</c:v>
                </c:pt>
                <c:pt idx="4">
                  <c:v>1.6794277678670029</c:v>
                </c:pt>
                <c:pt idx="5">
                  <c:v>1.6771623186529718</c:v>
                </c:pt>
                <c:pt idx="6">
                  <c:v>1.6794443141423543</c:v>
                </c:pt>
                <c:pt idx="7">
                  <c:v>1.6708350618811378</c:v>
                </c:pt>
                <c:pt idx="8">
                  <c:v>1.6433764053841435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750-44F5-BC3E-6D10B9AAC61D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n_3_right!$P$417:$P$425</c:f>
              <c:strCache>
                <c:ptCount val="9"/>
                <c:pt idx="0">
                  <c:v>GGC_0 </c:v>
                </c:pt>
                <c:pt idx="1">
                  <c:v>GGC_3 </c:v>
                </c:pt>
                <c:pt idx="2">
                  <c:v>GGC_10 </c:v>
                </c:pt>
                <c:pt idx="3">
                  <c:v>GGC_30 </c:v>
                </c:pt>
                <c:pt idx="4">
                  <c:v>GGC_90</c:v>
                </c:pt>
                <c:pt idx="5">
                  <c:v>GGC_270</c:v>
                </c:pt>
                <c:pt idx="6">
                  <c:v>GGC_540 </c:v>
                </c:pt>
                <c:pt idx="7">
                  <c:v>GGC_900 </c:v>
                </c:pt>
                <c:pt idx="8">
                  <c:v>GGC_1800 </c:v>
                </c:pt>
              </c:strCache>
            </c:strRef>
          </c:xVal>
          <c:yVal>
            <c:numRef>
              <c:f>n_3_right!$R$417:$R$425</c:f>
              <c:numCache>
                <c:formatCode>General</c:formatCode>
                <c:ptCount val="9"/>
                <c:pt idx="0">
                  <c:v>1.5625</c:v>
                </c:pt>
                <c:pt idx="1">
                  <c:v>1.5547485070431815</c:v>
                </c:pt>
                <c:pt idx="2">
                  <c:v>1.7977602184978216</c:v>
                </c:pt>
                <c:pt idx="3">
                  <c:v>1.79450073611063</c:v>
                </c:pt>
                <c:pt idx="4">
                  <c:v>1.7938754982881853</c:v>
                </c:pt>
                <c:pt idx="5">
                  <c:v>1.7464839156601135</c:v>
                </c:pt>
                <c:pt idx="6">
                  <c:v>1.7773933474512824</c:v>
                </c:pt>
                <c:pt idx="7">
                  <c:v>1.7766051661186895</c:v>
                </c:pt>
                <c:pt idx="8">
                  <c:v>1.6881509388161564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750-44F5-BC3E-6D10B9AAC61D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n_3_right!$P$427:$P$435</c:f>
              <c:strCache>
                <c:ptCount val="9"/>
                <c:pt idx="0">
                  <c:v>GGG_0 </c:v>
                </c:pt>
                <c:pt idx="1">
                  <c:v>GGG_3 </c:v>
                </c:pt>
                <c:pt idx="2">
                  <c:v>GGG_10 </c:v>
                </c:pt>
                <c:pt idx="3">
                  <c:v>GGG_30 </c:v>
                </c:pt>
                <c:pt idx="4">
                  <c:v>GGG_90</c:v>
                </c:pt>
                <c:pt idx="5">
                  <c:v>GGG_270</c:v>
                </c:pt>
                <c:pt idx="6">
                  <c:v>GGG_540 </c:v>
                </c:pt>
                <c:pt idx="7">
                  <c:v>GGG_900 </c:v>
                </c:pt>
                <c:pt idx="8">
                  <c:v>GGG_1800 </c:v>
                </c:pt>
              </c:strCache>
            </c:strRef>
          </c:xVal>
          <c:yVal>
            <c:numRef>
              <c:f>n_3_right!$R$427:$R$435</c:f>
              <c:numCache>
                <c:formatCode>General</c:formatCode>
                <c:ptCount val="9"/>
                <c:pt idx="0">
                  <c:v>1.5625</c:v>
                </c:pt>
                <c:pt idx="1">
                  <c:v>1.55243309494806</c:v>
                </c:pt>
                <c:pt idx="2">
                  <c:v>1.8342000124778435</c:v>
                </c:pt>
                <c:pt idx="3">
                  <c:v>1.8307102938251201</c:v>
                </c:pt>
                <c:pt idx="4">
                  <c:v>1.8234263917699172</c:v>
                </c:pt>
                <c:pt idx="5">
                  <c:v>1.7819009295709898</c:v>
                </c:pt>
                <c:pt idx="6">
                  <c:v>1.8032932954896157</c:v>
                </c:pt>
                <c:pt idx="7">
                  <c:v>1.8098121854072631</c:v>
                </c:pt>
                <c:pt idx="8">
                  <c:v>1.7299889178810706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750-44F5-BC3E-6D10B9AAC61D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n_3_right!$P$437:$P$445</c:f>
              <c:strCache>
                <c:ptCount val="9"/>
                <c:pt idx="0">
                  <c:v>GGT_0 </c:v>
                </c:pt>
                <c:pt idx="1">
                  <c:v>GGT_3 </c:v>
                </c:pt>
                <c:pt idx="2">
                  <c:v>GGT_10 </c:v>
                </c:pt>
                <c:pt idx="3">
                  <c:v>GGT_30 </c:v>
                </c:pt>
                <c:pt idx="4">
                  <c:v>GGT_90</c:v>
                </c:pt>
                <c:pt idx="5">
                  <c:v>GGT_270</c:v>
                </c:pt>
                <c:pt idx="6">
                  <c:v>GGT_540 </c:v>
                </c:pt>
                <c:pt idx="7">
                  <c:v>GGT_900 </c:v>
                </c:pt>
                <c:pt idx="8">
                  <c:v>GGT_1800 </c:v>
                </c:pt>
              </c:strCache>
            </c:strRef>
          </c:xVal>
          <c:yVal>
            <c:numRef>
              <c:f>n_3_right!$R$437:$R$445</c:f>
              <c:numCache>
                <c:formatCode>General</c:formatCode>
                <c:ptCount val="9"/>
                <c:pt idx="0">
                  <c:v>1.5625</c:v>
                </c:pt>
                <c:pt idx="1">
                  <c:v>1.5645717129635182</c:v>
                </c:pt>
                <c:pt idx="2">
                  <c:v>1.756894592518679</c:v>
                </c:pt>
                <c:pt idx="3">
                  <c:v>1.7511056278500952</c:v>
                </c:pt>
                <c:pt idx="4">
                  <c:v>1.7520211393025116</c:v>
                </c:pt>
                <c:pt idx="5">
                  <c:v>1.7122429749709722</c:v>
                </c:pt>
                <c:pt idx="6">
                  <c:v>1.7377207794475225</c:v>
                </c:pt>
                <c:pt idx="7">
                  <c:v>1.7418825734331806</c:v>
                </c:pt>
                <c:pt idx="8">
                  <c:v>1.6798011963175521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750-44F5-BC3E-6D10B9AAC61D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n_3_right!$P$447:$P$455</c:f>
              <c:strCache>
                <c:ptCount val="9"/>
                <c:pt idx="0">
                  <c:v>GTA_0 </c:v>
                </c:pt>
                <c:pt idx="1">
                  <c:v>GTA_3 </c:v>
                </c:pt>
                <c:pt idx="2">
                  <c:v>GTA_10 </c:v>
                </c:pt>
                <c:pt idx="3">
                  <c:v>GTA_30 </c:v>
                </c:pt>
                <c:pt idx="4">
                  <c:v>GTA_90</c:v>
                </c:pt>
                <c:pt idx="5">
                  <c:v>GTA_270</c:v>
                </c:pt>
                <c:pt idx="6">
                  <c:v>GTA_540 </c:v>
                </c:pt>
                <c:pt idx="7">
                  <c:v>GTA_900 </c:v>
                </c:pt>
                <c:pt idx="8">
                  <c:v>GTA_1800 </c:v>
                </c:pt>
              </c:strCache>
            </c:strRef>
          </c:xVal>
          <c:yVal>
            <c:numRef>
              <c:f>n_3_right!$R$447:$R$455</c:f>
              <c:numCache>
                <c:formatCode>General</c:formatCode>
                <c:ptCount val="9"/>
                <c:pt idx="0">
                  <c:v>1.5625</c:v>
                </c:pt>
                <c:pt idx="1">
                  <c:v>1.5933360584411822</c:v>
                </c:pt>
                <c:pt idx="2">
                  <c:v>1.7134218501387091</c:v>
                </c:pt>
                <c:pt idx="3">
                  <c:v>1.7158433055524749</c:v>
                </c:pt>
                <c:pt idx="4">
                  <c:v>1.7145209949644504</c:v>
                </c:pt>
                <c:pt idx="5">
                  <c:v>1.698467499242245</c:v>
                </c:pt>
                <c:pt idx="6">
                  <c:v>1.7079402647444477</c:v>
                </c:pt>
                <c:pt idx="7">
                  <c:v>1.6997282877299174</c:v>
                </c:pt>
                <c:pt idx="8">
                  <c:v>1.6531141082632179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750-44F5-BC3E-6D10B9AAC61D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n_3_right!$P$457:$P$465</c:f>
              <c:strCache>
                <c:ptCount val="9"/>
                <c:pt idx="0">
                  <c:v>GTC_0 </c:v>
                </c:pt>
                <c:pt idx="1">
                  <c:v>GTC_3 </c:v>
                </c:pt>
                <c:pt idx="2">
                  <c:v>GTC_10 </c:v>
                </c:pt>
                <c:pt idx="3">
                  <c:v>GTC_30 </c:v>
                </c:pt>
                <c:pt idx="4">
                  <c:v>GTC_90</c:v>
                </c:pt>
                <c:pt idx="5">
                  <c:v>GTC_270</c:v>
                </c:pt>
                <c:pt idx="6">
                  <c:v>GTC_540 </c:v>
                </c:pt>
                <c:pt idx="7">
                  <c:v>GTC_900 </c:v>
                </c:pt>
                <c:pt idx="8">
                  <c:v>GTC_1800 </c:v>
                </c:pt>
              </c:strCache>
            </c:strRef>
          </c:xVal>
          <c:yVal>
            <c:numRef>
              <c:f>n_3_right!$R$457:$R$465</c:f>
              <c:numCache>
                <c:formatCode>General</c:formatCode>
                <c:ptCount val="9"/>
                <c:pt idx="0">
                  <c:v>1.5625</c:v>
                </c:pt>
                <c:pt idx="1">
                  <c:v>1.5501801323291491</c:v>
                </c:pt>
                <c:pt idx="2">
                  <c:v>1.7156857017183182</c:v>
                </c:pt>
                <c:pt idx="3">
                  <c:v>1.7161682854013569</c:v>
                </c:pt>
                <c:pt idx="4">
                  <c:v>1.7104417897811277</c:v>
                </c:pt>
                <c:pt idx="5">
                  <c:v>1.6770349156954689</c:v>
                </c:pt>
                <c:pt idx="6">
                  <c:v>1.6974797350593178</c:v>
                </c:pt>
                <c:pt idx="7">
                  <c:v>1.6960823827035552</c:v>
                </c:pt>
                <c:pt idx="8">
                  <c:v>1.6318249472621467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C750-44F5-BC3E-6D10B9AAC61D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n_3_right!$P$467:$P$475</c:f>
              <c:strCache>
                <c:ptCount val="9"/>
                <c:pt idx="0">
                  <c:v>GTG_0 </c:v>
                </c:pt>
                <c:pt idx="1">
                  <c:v>GTG_3 </c:v>
                </c:pt>
                <c:pt idx="2">
                  <c:v>GTG_10 </c:v>
                </c:pt>
                <c:pt idx="3">
                  <c:v>GTG_30 </c:v>
                </c:pt>
                <c:pt idx="4">
                  <c:v>GTG_90</c:v>
                </c:pt>
                <c:pt idx="5">
                  <c:v>GTG_270</c:v>
                </c:pt>
                <c:pt idx="6">
                  <c:v>GTG_540 </c:v>
                </c:pt>
                <c:pt idx="7">
                  <c:v>GTG_900 </c:v>
                </c:pt>
                <c:pt idx="8">
                  <c:v>GTG_1800 </c:v>
                </c:pt>
              </c:strCache>
            </c:strRef>
          </c:xVal>
          <c:yVal>
            <c:numRef>
              <c:f>n_3_right!$R$467:$R$475</c:f>
              <c:numCache>
                <c:formatCode>General</c:formatCode>
                <c:ptCount val="9"/>
                <c:pt idx="0">
                  <c:v>1.5625</c:v>
                </c:pt>
                <c:pt idx="1">
                  <c:v>1.5916829431742525</c:v>
                </c:pt>
                <c:pt idx="2">
                  <c:v>1.8682204714047659</c:v>
                </c:pt>
                <c:pt idx="3">
                  <c:v>1.8762879128441954</c:v>
                </c:pt>
                <c:pt idx="4">
                  <c:v>1.8746779200456718</c:v>
                </c:pt>
                <c:pt idx="5">
                  <c:v>1.8141586493601007</c:v>
                </c:pt>
                <c:pt idx="6">
                  <c:v>1.8388375771166008</c:v>
                </c:pt>
                <c:pt idx="7">
                  <c:v>1.8558731931212034</c:v>
                </c:pt>
                <c:pt idx="8">
                  <c:v>1.7459299242922155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750-44F5-BC3E-6D10B9AAC61D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n_3_right!$P$477:$P$485</c:f>
              <c:strCache>
                <c:ptCount val="9"/>
                <c:pt idx="0">
                  <c:v>GTT_0 </c:v>
                </c:pt>
                <c:pt idx="1">
                  <c:v>GTT_3 </c:v>
                </c:pt>
                <c:pt idx="2">
                  <c:v>GTT_10 </c:v>
                </c:pt>
                <c:pt idx="3">
                  <c:v>GTT_30 </c:v>
                </c:pt>
                <c:pt idx="4">
                  <c:v>GTT_90</c:v>
                </c:pt>
                <c:pt idx="5">
                  <c:v>GTT_270</c:v>
                </c:pt>
                <c:pt idx="6">
                  <c:v>GTT_540 </c:v>
                </c:pt>
                <c:pt idx="7">
                  <c:v>GTT_900 </c:v>
                </c:pt>
                <c:pt idx="8">
                  <c:v>GTT_1800 </c:v>
                </c:pt>
              </c:strCache>
            </c:strRef>
          </c:xVal>
          <c:yVal>
            <c:numRef>
              <c:f>n_3_right!$R$477:$R$485</c:f>
              <c:numCache>
                <c:formatCode>General</c:formatCode>
                <c:ptCount val="9"/>
                <c:pt idx="0">
                  <c:v>1.5625</c:v>
                </c:pt>
                <c:pt idx="1">
                  <c:v>1.5773371260675715</c:v>
                </c:pt>
                <c:pt idx="2">
                  <c:v>1.6271547894157332</c:v>
                </c:pt>
                <c:pt idx="3">
                  <c:v>1.6262561624216858</c:v>
                </c:pt>
                <c:pt idx="4">
                  <c:v>1.6269674060709209</c:v>
                </c:pt>
                <c:pt idx="5">
                  <c:v>1.6056581978474256</c:v>
                </c:pt>
                <c:pt idx="6">
                  <c:v>1.6158649343225255</c:v>
                </c:pt>
                <c:pt idx="7">
                  <c:v>1.6249078662634846</c:v>
                </c:pt>
                <c:pt idx="8">
                  <c:v>1.5993774934460283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C750-44F5-BC3E-6D10B9AAC61D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n_3_right!$P$487:$P$495</c:f>
              <c:strCache>
                <c:ptCount val="9"/>
                <c:pt idx="0">
                  <c:v>TAA_0 </c:v>
                </c:pt>
                <c:pt idx="1">
                  <c:v>TAA_3 </c:v>
                </c:pt>
                <c:pt idx="2">
                  <c:v>TAA_10 </c:v>
                </c:pt>
                <c:pt idx="3">
                  <c:v>TAA_30 </c:v>
                </c:pt>
                <c:pt idx="4">
                  <c:v>TAA_90</c:v>
                </c:pt>
                <c:pt idx="5">
                  <c:v>TAA_270</c:v>
                </c:pt>
                <c:pt idx="6">
                  <c:v>TAA_540 </c:v>
                </c:pt>
                <c:pt idx="7">
                  <c:v>TAA_900 </c:v>
                </c:pt>
                <c:pt idx="8">
                  <c:v>TAA_1800 </c:v>
                </c:pt>
              </c:strCache>
            </c:strRef>
          </c:xVal>
          <c:yVal>
            <c:numRef>
              <c:f>n_3_right!$R$487:$R$495</c:f>
              <c:numCache>
                <c:formatCode>General</c:formatCode>
                <c:ptCount val="9"/>
                <c:pt idx="0">
                  <c:v>1.5625</c:v>
                </c:pt>
                <c:pt idx="1">
                  <c:v>1.547608467805387</c:v>
                </c:pt>
                <c:pt idx="2">
                  <c:v>1.2392216157098883</c:v>
                </c:pt>
                <c:pt idx="3">
                  <c:v>1.2491094848314079</c:v>
                </c:pt>
                <c:pt idx="4">
                  <c:v>1.253672668717849</c:v>
                </c:pt>
                <c:pt idx="5">
                  <c:v>1.3453563601256329</c:v>
                </c:pt>
                <c:pt idx="6">
                  <c:v>1.2782219658073588</c:v>
                </c:pt>
                <c:pt idx="7">
                  <c:v>1.2664129912831741</c:v>
                </c:pt>
                <c:pt idx="8">
                  <c:v>1.3873875997326994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C750-44F5-BC3E-6D10B9AAC61D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n_3_right!$P$497:$P$505</c:f>
              <c:strCache>
                <c:ptCount val="9"/>
                <c:pt idx="0">
                  <c:v>TAC_0 </c:v>
                </c:pt>
                <c:pt idx="1">
                  <c:v>TAC_3 </c:v>
                </c:pt>
                <c:pt idx="2">
                  <c:v>TAC_10 </c:v>
                </c:pt>
                <c:pt idx="3">
                  <c:v>TAC_30 </c:v>
                </c:pt>
                <c:pt idx="4">
                  <c:v>TAC_90</c:v>
                </c:pt>
                <c:pt idx="5">
                  <c:v>TAC_270</c:v>
                </c:pt>
                <c:pt idx="6">
                  <c:v>TAC_540 </c:v>
                </c:pt>
                <c:pt idx="7">
                  <c:v>TAC_900 </c:v>
                </c:pt>
                <c:pt idx="8">
                  <c:v>TAC_1800 </c:v>
                </c:pt>
              </c:strCache>
            </c:strRef>
          </c:xVal>
          <c:yVal>
            <c:numRef>
              <c:f>n_3_right!$R$497:$R$505</c:f>
              <c:numCache>
                <c:formatCode>General</c:formatCode>
                <c:ptCount val="9"/>
                <c:pt idx="0">
                  <c:v>1.5625</c:v>
                </c:pt>
                <c:pt idx="1">
                  <c:v>1.5712287733191825</c:v>
                </c:pt>
                <c:pt idx="2">
                  <c:v>1.4767162601783994</c:v>
                </c:pt>
                <c:pt idx="3">
                  <c:v>1.4742019701147424</c:v>
                </c:pt>
                <c:pt idx="4">
                  <c:v>1.4735935419825936</c:v>
                </c:pt>
                <c:pt idx="5">
                  <c:v>1.492111508582749</c:v>
                </c:pt>
                <c:pt idx="6">
                  <c:v>1.4843235854631562</c:v>
                </c:pt>
                <c:pt idx="7">
                  <c:v>1.4805730615225507</c:v>
                </c:pt>
                <c:pt idx="8">
                  <c:v>1.5146180022732532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750-44F5-BC3E-6D10B9AAC61D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n_3_right!$P$507:$P$515</c:f>
              <c:strCache>
                <c:ptCount val="9"/>
                <c:pt idx="0">
                  <c:v>TAG_0 </c:v>
                </c:pt>
                <c:pt idx="1">
                  <c:v>TAG_3 </c:v>
                </c:pt>
                <c:pt idx="2">
                  <c:v>TAG_10 </c:v>
                </c:pt>
                <c:pt idx="3">
                  <c:v>TAG_30 </c:v>
                </c:pt>
                <c:pt idx="4">
                  <c:v>TAG_90</c:v>
                </c:pt>
                <c:pt idx="5">
                  <c:v>TAG_270</c:v>
                </c:pt>
                <c:pt idx="6">
                  <c:v>TAG_540 </c:v>
                </c:pt>
                <c:pt idx="7">
                  <c:v>TAG_900 </c:v>
                </c:pt>
                <c:pt idx="8">
                  <c:v>TAG_1800 </c:v>
                </c:pt>
              </c:strCache>
            </c:strRef>
          </c:xVal>
          <c:yVal>
            <c:numRef>
              <c:f>n_3_right!$R$507:$R$515</c:f>
              <c:numCache>
                <c:formatCode>General</c:formatCode>
                <c:ptCount val="9"/>
                <c:pt idx="0">
                  <c:v>1.5625</c:v>
                </c:pt>
                <c:pt idx="1">
                  <c:v>1.5505057715488209</c:v>
                </c:pt>
                <c:pt idx="2">
                  <c:v>1.4416012617185625</c:v>
                </c:pt>
                <c:pt idx="3">
                  <c:v>1.445811138849395</c:v>
                </c:pt>
                <c:pt idx="4">
                  <c:v>1.4453035938003522</c:v>
                </c:pt>
                <c:pt idx="5">
                  <c:v>1.463631649407636</c:v>
                </c:pt>
                <c:pt idx="6">
                  <c:v>1.4518210159502971</c:v>
                </c:pt>
                <c:pt idx="7">
                  <c:v>1.4541255783694991</c:v>
                </c:pt>
                <c:pt idx="8">
                  <c:v>1.4900299972269153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C750-44F5-BC3E-6D10B9AAC61D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n_3_right!$P$517:$P$525</c:f>
              <c:strCache>
                <c:ptCount val="9"/>
                <c:pt idx="0">
                  <c:v>TAT_0 </c:v>
                </c:pt>
                <c:pt idx="1">
                  <c:v>TAT_3 </c:v>
                </c:pt>
                <c:pt idx="2">
                  <c:v>TAT_10 </c:v>
                </c:pt>
                <c:pt idx="3">
                  <c:v>TAT_30 </c:v>
                </c:pt>
                <c:pt idx="4">
                  <c:v>TAT_90</c:v>
                </c:pt>
                <c:pt idx="5">
                  <c:v>TAT_270</c:v>
                </c:pt>
                <c:pt idx="6">
                  <c:v>TAT_540 </c:v>
                </c:pt>
                <c:pt idx="7">
                  <c:v>TAT_900 </c:v>
                </c:pt>
                <c:pt idx="8">
                  <c:v>TAT_1800 </c:v>
                </c:pt>
              </c:strCache>
            </c:strRef>
          </c:xVal>
          <c:yVal>
            <c:numRef>
              <c:f>n_3_right!$R$517:$R$525</c:f>
              <c:numCache>
                <c:formatCode>General</c:formatCode>
                <c:ptCount val="9"/>
                <c:pt idx="0">
                  <c:v>1.5625</c:v>
                </c:pt>
                <c:pt idx="1">
                  <c:v>1.5389204639878424</c:v>
                </c:pt>
                <c:pt idx="2">
                  <c:v>1.4257111328738641</c:v>
                </c:pt>
                <c:pt idx="3">
                  <c:v>1.4232662864287702</c:v>
                </c:pt>
                <c:pt idx="4">
                  <c:v>1.4248047424521877</c:v>
                </c:pt>
                <c:pt idx="5">
                  <c:v>1.443664373793399</c:v>
                </c:pt>
                <c:pt idx="6">
                  <c:v>1.4335102437792113</c:v>
                </c:pt>
                <c:pt idx="7">
                  <c:v>1.4350508047935215</c:v>
                </c:pt>
                <c:pt idx="8">
                  <c:v>1.4750687666207571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750-44F5-BC3E-6D10B9AAC61D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n_3_right!$P$527:$P$535</c:f>
              <c:strCache>
                <c:ptCount val="9"/>
                <c:pt idx="0">
                  <c:v>TCA_0 </c:v>
                </c:pt>
                <c:pt idx="1">
                  <c:v>TCA_3 </c:v>
                </c:pt>
                <c:pt idx="2">
                  <c:v>TCA_10 </c:v>
                </c:pt>
                <c:pt idx="3">
                  <c:v>TCA_30 </c:v>
                </c:pt>
                <c:pt idx="4">
                  <c:v>TCA_90</c:v>
                </c:pt>
                <c:pt idx="5">
                  <c:v>TCA_270</c:v>
                </c:pt>
                <c:pt idx="6">
                  <c:v>TCA_540 </c:v>
                </c:pt>
                <c:pt idx="7">
                  <c:v>TCA_900 </c:v>
                </c:pt>
                <c:pt idx="8">
                  <c:v>TCA_1800 </c:v>
                </c:pt>
              </c:strCache>
            </c:strRef>
          </c:xVal>
          <c:yVal>
            <c:numRef>
              <c:f>n_3_right!$R$527:$R$535</c:f>
              <c:numCache>
                <c:formatCode>General</c:formatCode>
                <c:ptCount val="9"/>
                <c:pt idx="0">
                  <c:v>1.5625</c:v>
                </c:pt>
                <c:pt idx="1">
                  <c:v>1.5290168521786909</c:v>
                </c:pt>
                <c:pt idx="2">
                  <c:v>1.3864866869963992</c:v>
                </c:pt>
                <c:pt idx="3">
                  <c:v>1.3900727641344233</c:v>
                </c:pt>
                <c:pt idx="4">
                  <c:v>1.3855875198968102</c:v>
                </c:pt>
                <c:pt idx="5">
                  <c:v>1.4149904507175051</c:v>
                </c:pt>
                <c:pt idx="6">
                  <c:v>1.394842521096574</c:v>
                </c:pt>
                <c:pt idx="7">
                  <c:v>1.3982724617869822</c:v>
                </c:pt>
                <c:pt idx="8">
                  <c:v>1.4563058942898706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C750-44F5-BC3E-6D10B9AAC61D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n_3_right!$P$537:$P$545</c:f>
              <c:strCache>
                <c:ptCount val="9"/>
                <c:pt idx="0">
                  <c:v>TCC_0 </c:v>
                </c:pt>
                <c:pt idx="1">
                  <c:v>TCC_3 </c:v>
                </c:pt>
                <c:pt idx="2">
                  <c:v>TCC_10 </c:v>
                </c:pt>
                <c:pt idx="3">
                  <c:v>TCC_30 </c:v>
                </c:pt>
                <c:pt idx="4">
                  <c:v>TCC_90</c:v>
                </c:pt>
                <c:pt idx="5">
                  <c:v>TCC_270</c:v>
                </c:pt>
                <c:pt idx="6">
                  <c:v>TCC_540 </c:v>
                </c:pt>
                <c:pt idx="7">
                  <c:v>TCC_900 </c:v>
                </c:pt>
                <c:pt idx="8">
                  <c:v>TCC_1800 </c:v>
                </c:pt>
              </c:strCache>
            </c:strRef>
          </c:xVal>
          <c:yVal>
            <c:numRef>
              <c:f>n_3_right!$R$537:$R$545</c:f>
              <c:numCache>
                <c:formatCode>General</c:formatCode>
                <c:ptCount val="9"/>
                <c:pt idx="0">
                  <c:v>1.5625</c:v>
                </c:pt>
                <c:pt idx="1">
                  <c:v>1.5198664985400483</c:v>
                </c:pt>
                <c:pt idx="2">
                  <c:v>1.4076069297511662</c:v>
                </c:pt>
                <c:pt idx="3">
                  <c:v>1.4082279236541759</c:v>
                </c:pt>
                <c:pt idx="4">
                  <c:v>1.4013860204072497</c:v>
                </c:pt>
                <c:pt idx="5">
                  <c:v>1.4282777557622228</c:v>
                </c:pt>
                <c:pt idx="6">
                  <c:v>1.406584912059524</c:v>
                </c:pt>
                <c:pt idx="7">
                  <c:v>1.4128437176619542</c:v>
                </c:pt>
                <c:pt idx="8">
                  <c:v>1.4662426630783658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750-44F5-BC3E-6D10B9AAC61D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n_3_right!$P$547:$P$555</c:f>
              <c:strCache>
                <c:ptCount val="9"/>
                <c:pt idx="0">
                  <c:v>TCG_0 </c:v>
                </c:pt>
                <c:pt idx="1">
                  <c:v>TCG_3 </c:v>
                </c:pt>
                <c:pt idx="2">
                  <c:v>TCG_10 </c:v>
                </c:pt>
                <c:pt idx="3">
                  <c:v>TCG_30 </c:v>
                </c:pt>
                <c:pt idx="4">
                  <c:v>TCG_90</c:v>
                </c:pt>
                <c:pt idx="5">
                  <c:v>TCG_270</c:v>
                </c:pt>
                <c:pt idx="6">
                  <c:v>TCG_540 </c:v>
                </c:pt>
                <c:pt idx="7">
                  <c:v>TCG_900 </c:v>
                </c:pt>
                <c:pt idx="8">
                  <c:v>TCG_1800 </c:v>
                </c:pt>
              </c:strCache>
            </c:strRef>
          </c:xVal>
          <c:yVal>
            <c:numRef>
              <c:f>n_3_right!$R$547:$R$555</c:f>
              <c:numCache>
                <c:formatCode>General</c:formatCode>
                <c:ptCount val="9"/>
                <c:pt idx="0">
                  <c:v>1.5625</c:v>
                </c:pt>
                <c:pt idx="1">
                  <c:v>1.5412459951153727</c:v>
                </c:pt>
                <c:pt idx="2">
                  <c:v>1.48943979925072</c:v>
                </c:pt>
                <c:pt idx="3">
                  <c:v>1.4843616289962804</c:v>
                </c:pt>
                <c:pt idx="4">
                  <c:v>1.4798268756436794</c:v>
                </c:pt>
                <c:pt idx="5">
                  <c:v>1.4845651934912469</c:v>
                </c:pt>
                <c:pt idx="6">
                  <c:v>1.4804081466744037</c:v>
                </c:pt>
                <c:pt idx="7">
                  <c:v>1.493601498557785</c:v>
                </c:pt>
                <c:pt idx="8">
                  <c:v>1.5269911711993573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C750-44F5-BC3E-6D10B9AAC61D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n_3_right!$P$557:$P$565</c:f>
              <c:strCache>
                <c:ptCount val="9"/>
                <c:pt idx="0">
                  <c:v>TCT_0 </c:v>
                </c:pt>
                <c:pt idx="1">
                  <c:v>TCT_3 </c:v>
                </c:pt>
                <c:pt idx="2">
                  <c:v>TCT_10 </c:v>
                </c:pt>
                <c:pt idx="3">
                  <c:v>TCT_30 </c:v>
                </c:pt>
                <c:pt idx="4">
                  <c:v>TCT_90</c:v>
                </c:pt>
                <c:pt idx="5">
                  <c:v>TCT_270</c:v>
                </c:pt>
                <c:pt idx="6">
                  <c:v>TCT_540 </c:v>
                </c:pt>
                <c:pt idx="7">
                  <c:v>TCT_900 </c:v>
                </c:pt>
                <c:pt idx="8">
                  <c:v>TCT_1800 </c:v>
                </c:pt>
              </c:strCache>
            </c:strRef>
          </c:xVal>
          <c:yVal>
            <c:numRef>
              <c:f>n_3_right!$R$557:$R$565</c:f>
              <c:numCache>
                <c:formatCode>General</c:formatCode>
                <c:ptCount val="9"/>
                <c:pt idx="0">
                  <c:v>1.5625</c:v>
                </c:pt>
                <c:pt idx="1">
                  <c:v>1.5097532549703494</c:v>
                </c:pt>
                <c:pt idx="2">
                  <c:v>1.3922069834595689</c:v>
                </c:pt>
                <c:pt idx="3">
                  <c:v>1.3962302366838986</c:v>
                </c:pt>
                <c:pt idx="4">
                  <c:v>1.3938486828293404</c:v>
                </c:pt>
                <c:pt idx="5">
                  <c:v>1.4000053034222908</c:v>
                </c:pt>
                <c:pt idx="6">
                  <c:v>1.3903472616300285</c:v>
                </c:pt>
                <c:pt idx="7">
                  <c:v>1.4068254036198731</c:v>
                </c:pt>
                <c:pt idx="8">
                  <c:v>1.4386121712753375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750-44F5-BC3E-6D10B9AAC61D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n_3_right!$P$567:$P$575</c:f>
              <c:strCache>
                <c:ptCount val="9"/>
                <c:pt idx="0">
                  <c:v>TGA_0 </c:v>
                </c:pt>
                <c:pt idx="1">
                  <c:v>TGA_3 </c:v>
                </c:pt>
                <c:pt idx="2">
                  <c:v>TGA_10 </c:v>
                </c:pt>
                <c:pt idx="3">
                  <c:v>TGA_30 </c:v>
                </c:pt>
                <c:pt idx="4">
                  <c:v>TGA_90</c:v>
                </c:pt>
                <c:pt idx="5">
                  <c:v>TGA_270</c:v>
                </c:pt>
                <c:pt idx="6">
                  <c:v>TGA_540 </c:v>
                </c:pt>
                <c:pt idx="7">
                  <c:v>TGA_900 </c:v>
                </c:pt>
                <c:pt idx="8">
                  <c:v>TGA_1800 </c:v>
                </c:pt>
              </c:strCache>
            </c:strRef>
          </c:xVal>
          <c:yVal>
            <c:numRef>
              <c:f>n_3_right!$R$567:$R$575</c:f>
              <c:numCache>
                <c:formatCode>General</c:formatCode>
                <c:ptCount val="9"/>
                <c:pt idx="0">
                  <c:v>1.5625</c:v>
                </c:pt>
                <c:pt idx="1">
                  <c:v>1.5447821231061831</c:v>
                </c:pt>
                <c:pt idx="2">
                  <c:v>1.4607878855492518</c:v>
                </c:pt>
                <c:pt idx="3">
                  <c:v>1.4563955065720331</c:v>
                </c:pt>
                <c:pt idx="4">
                  <c:v>1.4555150965267507</c:v>
                </c:pt>
                <c:pt idx="5">
                  <c:v>1.4775650125596953</c:v>
                </c:pt>
                <c:pt idx="6">
                  <c:v>1.4661710903000065</c:v>
                </c:pt>
                <c:pt idx="7">
                  <c:v>1.4692947119043853</c:v>
                </c:pt>
                <c:pt idx="8">
                  <c:v>1.5178197875843127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C750-44F5-BC3E-6D10B9AAC61D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n_3_right!$P$577:$P$585</c:f>
              <c:strCache>
                <c:ptCount val="9"/>
                <c:pt idx="0">
                  <c:v>TGC_0 </c:v>
                </c:pt>
                <c:pt idx="1">
                  <c:v>TGC_3 </c:v>
                </c:pt>
                <c:pt idx="2">
                  <c:v>TGC_10 </c:v>
                </c:pt>
                <c:pt idx="3">
                  <c:v>TGC_30 </c:v>
                </c:pt>
                <c:pt idx="4">
                  <c:v>TGC_90</c:v>
                </c:pt>
                <c:pt idx="5">
                  <c:v>TGC_270</c:v>
                </c:pt>
                <c:pt idx="6">
                  <c:v>TGC_540 </c:v>
                </c:pt>
                <c:pt idx="7">
                  <c:v>TGC_900 </c:v>
                </c:pt>
                <c:pt idx="8">
                  <c:v>TGC_1800 </c:v>
                </c:pt>
              </c:strCache>
            </c:strRef>
          </c:xVal>
          <c:yVal>
            <c:numRef>
              <c:f>n_3_right!$R$577:$R$585</c:f>
              <c:numCache>
                <c:formatCode>General</c:formatCode>
                <c:ptCount val="9"/>
                <c:pt idx="0">
                  <c:v>1.5625</c:v>
                </c:pt>
                <c:pt idx="1">
                  <c:v>1.5607110497360419</c:v>
                </c:pt>
                <c:pt idx="2">
                  <c:v>1.5809714333821188</c:v>
                </c:pt>
                <c:pt idx="3">
                  <c:v>1.5768213226072569</c:v>
                </c:pt>
                <c:pt idx="4">
                  <c:v>1.5759893084573966</c:v>
                </c:pt>
                <c:pt idx="5">
                  <c:v>1.5671971048619857</c:v>
                </c:pt>
                <c:pt idx="6">
                  <c:v>1.5721706317558271</c:v>
                </c:pt>
                <c:pt idx="7">
                  <c:v>1.5777526301222311</c:v>
                </c:pt>
                <c:pt idx="8">
                  <c:v>1.5737462313838408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750-44F5-BC3E-6D10B9AAC61D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n_3_right!$P$587:$P$595</c:f>
              <c:strCache>
                <c:ptCount val="9"/>
                <c:pt idx="0">
                  <c:v>TGG_0 </c:v>
                </c:pt>
                <c:pt idx="1">
                  <c:v>TGG_3 </c:v>
                </c:pt>
                <c:pt idx="2">
                  <c:v>TGG_10 </c:v>
                </c:pt>
                <c:pt idx="3">
                  <c:v>TGG_30 </c:v>
                </c:pt>
                <c:pt idx="4">
                  <c:v>TGG_90</c:v>
                </c:pt>
                <c:pt idx="5">
                  <c:v>TGG_270</c:v>
                </c:pt>
                <c:pt idx="6">
                  <c:v>TGG_540 </c:v>
                </c:pt>
                <c:pt idx="7">
                  <c:v>TGG_900 </c:v>
                </c:pt>
                <c:pt idx="8">
                  <c:v>TGG_1800 </c:v>
                </c:pt>
              </c:strCache>
            </c:strRef>
          </c:xVal>
          <c:yVal>
            <c:numRef>
              <c:f>n_3_right!$R$587:$R$595</c:f>
              <c:numCache>
                <c:formatCode>General</c:formatCode>
                <c:ptCount val="9"/>
                <c:pt idx="0">
                  <c:v>1.5625</c:v>
                </c:pt>
                <c:pt idx="1">
                  <c:v>1.5599738678920958</c:v>
                </c:pt>
                <c:pt idx="2">
                  <c:v>1.610203869960924</c:v>
                </c:pt>
                <c:pt idx="3">
                  <c:v>1.5995646401435706</c:v>
                </c:pt>
                <c:pt idx="4">
                  <c:v>1.6016073581280539</c:v>
                </c:pt>
                <c:pt idx="5">
                  <c:v>1.5868988187895048</c:v>
                </c:pt>
                <c:pt idx="6">
                  <c:v>1.594980697636996</c:v>
                </c:pt>
                <c:pt idx="7">
                  <c:v>1.6114079490737301</c:v>
                </c:pt>
                <c:pt idx="8">
                  <c:v>1.6165130660439349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C750-44F5-BC3E-6D10B9AAC61D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n_3_right!$P$597:$P$605</c:f>
              <c:strCache>
                <c:ptCount val="9"/>
                <c:pt idx="0">
                  <c:v>TGT_0 </c:v>
                </c:pt>
                <c:pt idx="1">
                  <c:v>TGT_3 </c:v>
                </c:pt>
                <c:pt idx="2">
                  <c:v>TGT_10 </c:v>
                </c:pt>
                <c:pt idx="3">
                  <c:v>TGT_30 </c:v>
                </c:pt>
                <c:pt idx="4">
                  <c:v>TGT_90</c:v>
                </c:pt>
                <c:pt idx="5">
                  <c:v>TGT_270</c:v>
                </c:pt>
                <c:pt idx="6">
                  <c:v>TGT_540 </c:v>
                </c:pt>
                <c:pt idx="7">
                  <c:v>TGT_900 </c:v>
                </c:pt>
                <c:pt idx="8">
                  <c:v>TGT_1800 </c:v>
                </c:pt>
              </c:strCache>
            </c:strRef>
          </c:xVal>
          <c:yVal>
            <c:numRef>
              <c:f>n_3_right!$R$597:$R$605</c:f>
              <c:numCache>
                <c:formatCode>General</c:formatCode>
                <c:ptCount val="9"/>
                <c:pt idx="0">
                  <c:v>1.5625</c:v>
                </c:pt>
                <c:pt idx="1">
                  <c:v>1.5652074357724124</c:v>
                </c:pt>
                <c:pt idx="2">
                  <c:v>1.5820548417855744</c:v>
                </c:pt>
                <c:pt idx="3">
                  <c:v>1.580534080202995</c:v>
                </c:pt>
                <c:pt idx="4">
                  <c:v>1.5812905970343449</c:v>
                </c:pt>
                <c:pt idx="5">
                  <c:v>1.5671903153256519</c:v>
                </c:pt>
                <c:pt idx="6">
                  <c:v>1.5686872575162398</c:v>
                </c:pt>
                <c:pt idx="7">
                  <c:v>1.5873949381545256</c:v>
                </c:pt>
                <c:pt idx="8">
                  <c:v>1.5816805787194452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750-44F5-BC3E-6D10B9AAC61D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n_3_right!$P$607:$P$615</c:f>
              <c:strCache>
                <c:ptCount val="9"/>
                <c:pt idx="0">
                  <c:v>TTA_0 </c:v>
                </c:pt>
                <c:pt idx="1">
                  <c:v>TTA_3 </c:v>
                </c:pt>
                <c:pt idx="2">
                  <c:v>TTA_10 </c:v>
                </c:pt>
                <c:pt idx="3">
                  <c:v>TTA_30 </c:v>
                </c:pt>
                <c:pt idx="4">
                  <c:v>TTA_90</c:v>
                </c:pt>
                <c:pt idx="5">
                  <c:v>TTA_270</c:v>
                </c:pt>
                <c:pt idx="6">
                  <c:v>TTA_540 </c:v>
                </c:pt>
                <c:pt idx="7">
                  <c:v>TTA_900 </c:v>
                </c:pt>
                <c:pt idx="8">
                  <c:v>TTA_1800 </c:v>
                </c:pt>
              </c:strCache>
            </c:strRef>
          </c:xVal>
          <c:yVal>
            <c:numRef>
              <c:f>n_3_right!$R$607:$R$615</c:f>
              <c:numCache>
                <c:formatCode>General</c:formatCode>
                <c:ptCount val="9"/>
                <c:pt idx="0">
                  <c:v>1.5625</c:v>
                </c:pt>
                <c:pt idx="1">
                  <c:v>1.5435327942602142</c:v>
                </c:pt>
                <c:pt idx="2">
                  <c:v>1.3313622600120831</c:v>
                </c:pt>
                <c:pt idx="3">
                  <c:v>1.3369905273576665</c:v>
                </c:pt>
                <c:pt idx="4">
                  <c:v>1.3363580969064786</c:v>
                </c:pt>
                <c:pt idx="5">
                  <c:v>1.3815172769925834</c:v>
                </c:pt>
                <c:pt idx="6">
                  <c:v>1.3474246750333854</c:v>
                </c:pt>
                <c:pt idx="7">
                  <c:v>1.3537649978597019</c:v>
                </c:pt>
                <c:pt idx="8">
                  <c:v>1.4291274849860911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C750-44F5-BC3E-6D10B9AAC61D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n_3_right!$P$617:$P$625</c:f>
              <c:strCache>
                <c:ptCount val="9"/>
                <c:pt idx="0">
                  <c:v>TTC_0 </c:v>
                </c:pt>
                <c:pt idx="1">
                  <c:v>TTC_3 </c:v>
                </c:pt>
                <c:pt idx="2">
                  <c:v>TTC_10 </c:v>
                </c:pt>
                <c:pt idx="3">
                  <c:v>TTC_30 </c:v>
                </c:pt>
                <c:pt idx="4">
                  <c:v>TTC_90</c:v>
                </c:pt>
                <c:pt idx="5">
                  <c:v>TTC_270</c:v>
                </c:pt>
                <c:pt idx="6">
                  <c:v>TTC_540 </c:v>
                </c:pt>
                <c:pt idx="7">
                  <c:v>TTC_900 </c:v>
                </c:pt>
                <c:pt idx="8">
                  <c:v>TTC_1800 </c:v>
                </c:pt>
              </c:strCache>
            </c:strRef>
          </c:xVal>
          <c:yVal>
            <c:numRef>
              <c:f>n_3_right!$R$617:$R$625</c:f>
              <c:numCache>
                <c:formatCode>General</c:formatCode>
                <c:ptCount val="9"/>
                <c:pt idx="0">
                  <c:v>1.5625</c:v>
                </c:pt>
                <c:pt idx="1">
                  <c:v>1.5075721666090491</c:v>
                </c:pt>
                <c:pt idx="2">
                  <c:v>1.3546901079598983</c:v>
                </c:pt>
                <c:pt idx="3">
                  <c:v>1.3580684064936479</c:v>
                </c:pt>
                <c:pt idx="4">
                  <c:v>1.3545895100107115</c:v>
                </c:pt>
                <c:pt idx="5">
                  <c:v>1.3736413405598777</c:v>
                </c:pt>
                <c:pt idx="6">
                  <c:v>1.3539573450794207</c:v>
                </c:pt>
                <c:pt idx="7">
                  <c:v>1.3731119882498477</c:v>
                </c:pt>
                <c:pt idx="8">
                  <c:v>1.4279911511052938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750-44F5-BC3E-6D10B9AAC61D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n_3_right!$P$627:$P$635</c:f>
              <c:strCache>
                <c:ptCount val="9"/>
                <c:pt idx="0">
                  <c:v>TTG_0 </c:v>
                </c:pt>
                <c:pt idx="1">
                  <c:v>TTG_3 </c:v>
                </c:pt>
                <c:pt idx="2">
                  <c:v>TTG_10 </c:v>
                </c:pt>
                <c:pt idx="3">
                  <c:v>TTG_30 </c:v>
                </c:pt>
                <c:pt idx="4">
                  <c:v>TTG_90</c:v>
                </c:pt>
                <c:pt idx="5">
                  <c:v>TTG_270</c:v>
                </c:pt>
                <c:pt idx="6">
                  <c:v>TTG_540 </c:v>
                </c:pt>
                <c:pt idx="7">
                  <c:v>TTG_900 </c:v>
                </c:pt>
                <c:pt idx="8">
                  <c:v>TTG_1800 </c:v>
                </c:pt>
              </c:strCache>
            </c:strRef>
          </c:xVal>
          <c:yVal>
            <c:numRef>
              <c:f>n_3_right!$R$627:$R$635</c:f>
              <c:numCache>
                <c:formatCode>General</c:formatCode>
                <c:ptCount val="9"/>
                <c:pt idx="0">
                  <c:v>1.5625</c:v>
                </c:pt>
                <c:pt idx="1">
                  <c:v>1.5255449201030402</c:v>
                </c:pt>
                <c:pt idx="2">
                  <c:v>1.4382896736016386</c:v>
                </c:pt>
                <c:pt idx="3">
                  <c:v>1.4367711038682429</c:v>
                </c:pt>
                <c:pt idx="4">
                  <c:v>1.4342604619481381</c:v>
                </c:pt>
                <c:pt idx="5">
                  <c:v>1.4431616401385758</c:v>
                </c:pt>
                <c:pt idx="6">
                  <c:v>1.4334295720755539</c:v>
                </c:pt>
                <c:pt idx="7">
                  <c:v>1.4517547968099231</c:v>
                </c:pt>
                <c:pt idx="8">
                  <c:v>1.4915718887933715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C750-44F5-BC3E-6D10B9AAC61D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n_3_right!$P$637:$P$645</c:f>
              <c:strCache>
                <c:ptCount val="9"/>
                <c:pt idx="0">
                  <c:v>TTT_0 </c:v>
                </c:pt>
                <c:pt idx="1">
                  <c:v>TTT_3 </c:v>
                </c:pt>
                <c:pt idx="2">
                  <c:v>TTT_10 </c:v>
                </c:pt>
                <c:pt idx="3">
                  <c:v>TTT_30 </c:v>
                </c:pt>
                <c:pt idx="4">
                  <c:v>TTT_90</c:v>
                </c:pt>
                <c:pt idx="5">
                  <c:v>TTT_270</c:v>
                </c:pt>
                <c:pt idx="6">
                  <c:v>TTT_540 </c:v>
                </c:pt>
                <c:pt idx="7">
                  <c:v>TTT_900 </c:v>
                </c:pt>
                <c:pt idx="8">
                  <c:v>TTT_1800 </c:v>
                </c:pt>
              </c:strCache>
            </c:strRef>
          </c:xVal>
          <c:yVal>
            <c:numRef>
              <c:f>n_3_right!$R$637:$R$645</c:f>
              <c:numCache>
                <c:formatCode>General</c:formatCode>
                <c:ptCount val="9"/>
                <c:pt idx="0">
                  <c:v>1.5625</c:v>
                </c:pt>
                <c:pt idx="1">
                  <c:v>1.4931758550815395</c:v>
                </c:pt>
                <c:pt idx="2">
                  <c:v>1.3092797815727153</c:v>
                </c:pt>
                <c:pt idx="3">
                  <c:v>1.314457245062985</c:v>
                </c:pt>
                <c:pt idx="4">
                  <c:v>1.3116359064091303</c:v>
                </c:pt>
                <c:pt idx="5">
                  <c:v>1.3344544686058253</c:v>
                </c:pt>
                <c:pt idx="6">
                  <c:v>1.3100467865799188</c:v>
                </c:pt>
                <c:pt idx="7">
                  <c:v>1.3349613221510972</c:v>
                </c:pt>
                <c:pt idx="8">
                  <c:v>1.3993616125854391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750-44F5-BC3E-6D10B9AA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19896"/>
        <c:axId val="510120224"/>
      </c:scatterChart>
      <c:valAx>
        <c:axId val="51011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20224"/>
        <c:crosses val="autoZero"/>
        <c:crossBetween val="midCat"/>
      </c:valAx>
      <c:valAx>
        <c:axId val="510120224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1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'SD_n_1 middle'!$J$2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'SD_n_1 middle'!$K$3:$K$161</c:f>
                <c:numCache>
                  <c:formatCode>General</c:formatCode>
                  <c:ptCount val="159"/>
                  <c:pt idx="0">
                    <c:v>0</c:v>
                  </c:pt>
                  <c:pt idx="1">
                    <c:v>6.7276561185026576E-2</c:v>
                  </c:pt>
                  <c:pt idx="2">
                    <c:v>5.1173248174179752E-2</c:v>
                  </c:pt>
                  <c:pt idx="3">
                    <c:v>7.8149235211164306E-2</c:v>
                  </c:pt>
                  <c:pt idx="4">
                    <c:v>5.5125470807232062E-2</c:v>
                  </c:pt>
                  <c:pt idx="5">
                    <c:v>4.5694392396223464E-2</c:v>
                  </c:pt>
                  <c:pt idx="6">
                    <c:v>3.4677895166036789E-2</c:v>
                  </c:pt>
                  <c:pt idx="7">
                    <c:v>4.2755100217390186E-2</c:v>
                  </c:pt>
                  <c:pt idx="8">
                    <c:v>5.6137757668247142E-2</c:v>
                  </c:pt>
                  <c:pt idx="10">
                    <c:v>0</c:v>
                  </c:pt>
                  <c:pt idx="11">
                    <c:v>4.4730336333454392E-2</c:v>
                  </c:pt>
                  <c:pt idx="12">
                    <c:v>8.1902542806076617E-2</c:v>
                  </c:pt>
                  <c:pt idx="13">
                    <c:v>9.1091491656812323E-2</c:v>
                  </c:pt>
                  <c:pt idx="14">
                    <c:v>7.5467448580419885E-2</c:v>
                  </c:pt>
                  <c:pt idx="15">
                    <c:v>5.4012358838968731E-2</c:v>
                  </c:pt>
                  <c:pt idx="16">
                    <c:v>6.4029923445231993E-2</c:v>
                  </c:pt>
                  <c:pt idx="17">
                    <c:v>6.3094923130924546E-2</c:v>
                  </c:pt>
                  <c:pt idx="18">
                    <c:v>5.1210744223181545E-2</c:v>
                  </c:pt>
                  <c:pt idx="20">
                    <c:v>0</c:v>
                  </c:pt>
                  <c:pt idx="21">
                    <c:v>0.27842887424881702</c:v>
                  </c:pt>
                  <c:pt idx="22">
                    <c:v>3.5533845754549133E-2</c:v>
                  </c:pt>
                  <c:pt idx="23">
                    <c:v>7.1784271254016884E-3</c:v>
                  </c:pt>
                  <c:pt idx="24">
                    <c:v>5.8939766009216809E-3</c:v>
                  </c:pt>
                  <c:pt idx="25">
                    <c:v>3.4358878847754314E-2</c:v>
                  </c:pt>
                  <c:pt idx="26">
                    <c:v>8.3790735675649437E-3</c:v>
                  </c:pt>
                  <c:pt idx="27">
                    <c:v>2.1553936181503714E-3</c:v>
                  </c:pt>
                  <c:pt idx="28">
                    <c:v>2.6081237517409671E-2</c:v>
                  </c:pt>
                  <c:pt idx="30">
                    <c:v>0</c:v>
                  </c:pt>
                  <c:pt idx="31">
                    <c:v>0.32760773622606099</c:v>
                  </c:pt>
                  <c:pt idx="32">
                    <c:v>7.2774797081342477E-2</c:v>
                  </c:pt>
                  <c:pt idx="33">
                    <c:v>5.1505559607664585E-2</c:v>
                  </c:pt>
                  <c:pt idx="34">
                    <c:v>3.3276318349762045E-2</c:v>
                  </c:pt>
                  <c:pt idx="35">
                    <c:v>1.0249902074868091E-2</c:v>
                  </c:pt>
                  <c:pt idx="36">
                    <c:v>3.0282847400503569E-2</c:v>
                  </c:pt>
                  <c:pt idx="37">
                    <c:v>3.601581485704107E-2</c:v>
                  </c:pt>
                  <c:pt idx="38">
                    <c:v>1.3031115693788424E-2</c:v>
                  </c:pt>
                  <c:pt idx="40">
                    <c:v>0</c:v>
                  </c:pt>
                  <c:pt idx="41">
                    <c:v>9.4661914081751758E-2</c:v>
                  </c:pt>
                  <c:pt idx="42">
                    <c:v>4.7025782452322857E-3</c:v>
                  </c:pt>
                  <c:pt idx="43">
                    <c:v>1.7521066694327788E-2</c:v>
                  </c:pt>
                  <c:pt idx="44">
                    <c:v>7.3161130986021915E-3</c:v>
                  </c:pt>
                  <c:pt idx="45">
                    <c:v>7.4442912842353206E-3</c:v>
                  </c:pt>
                  <c:pt idx="46">
                    <c:v>3.2047870193688407E-4</c:v>
                  </c:pt>
                  <c:pt idx="47">
                    <c:v>2.6995122131646399E-3</c:v>
                  </c:pt>
                  <c:pt idx="48">
                    <c:v>3.8419969491376399E-3</c:v>
                  </c:pt>
                  <c:pt idx="50">
                    <c:v>0</c:v>
                  </c:pt>
                  <c:pt idx="51">
                    <c:v>1.0948966044526595E-2</c:v>
                  </c:pt>
                  <c:pt idx="52">
                    <c:v>3.851313306161333E-2</c:v>
                  </c:pt>
                  <c:pt idx="53">
                    <c:v>3.4763105078440715E-2</c:v>
                  </c:pt>
                  <c:pt idx="54">
                    <c:v>3.682758896592684E-2</c:v>
                  </c:pt>
                  <c:pt idx="55">
                    <c:v>3.4349949696977702E-2</c:v>
                  </c:pt>
                  <c:pt idx="56">
                    <c:v>4.7305114054957263E-2</c:v>
                  </c:pt>
                  <c:pt idx="57">
                    <c:v>2.8423345353571782E-2</c:v>
                  </c:pt>
                  <c:pt idx="58">
                    <c:v>1.5621664151956115E-2</c:v>
                  </c:pt>
                  <c:pt idx="60">
                    <c:v>0</c:v>
                  </c:pt>
                  <c:pt idx="61">
                    <c:v>0.33993097911736231</c:v>
                  </c:pt>
                  <c:pt idx="62">
                    <c:v>2.8662889406036184E-2</c:v>
                  </c:pt>
                  <c:pt idx="63">
                    <c:v>1.6488405079130727E-3</c:v>
                  </c:pt>
                  <c:pt idx="64">
                    <c:v>1.1441288787825127E-2</c:v>
                  </c:pt>
                  <c:pt idx="65">
                    <c:v>4.4185380675281882E-2</c:v>
                  </c:pt>
                  <c:pt idx="66">
                    <c:v>7.4990785793670649E-3</c:v>
                  </c:pt>
                  <c:pt idx="67">
                    <c:v>2.1877715536639986E-3</c:v>
                  </c:pt>
                  <c:pt idx="68">
                    <c:v>1.7597504391647163E-2</c:v>
                  </c:pt>
                  <c:pt idx="70">
                    <c:v>0</c:v>
                  </c:pt>
                  <c:pt idx="71">
                    <c:v>0.24946761798062875</c:v>
                  </c:pt>
                  <c:pt idx="72">
                    <c:v>4.982351823600218E-2</c:v>
                  </c:pt>
                  <c:pt idx="73">
                    <c:v>1.8137891560259835E-2</c:v>
                  </c:pt>
                  <c:pt idx="74">
                    <c:v>1.9855591914363178E-2</c:v>
                  </c:pt>
                  <c:pt idx="75">
                    <c:v>2.3521188400236486E-3</c:v>
                  </c:pt>
                  <c:pt idx="76">
                    <c:v>3.2721847099983103E-2</c:v>
                  </c:pt>
                  <c:pt idx="77">
                    <c:v>2.1338209594542752E-2</c:v>
                  </c:pt>
                  <c:pt idx="78">
                    <c:v>6.8142304746823951E-3</c:v>
                  </c:pt>
                  <c:pt idx="80">
                    <c:v>0</c:v>
                  </c:pt>
                  <c:pt idx="81">
                    <c:v>0.38747269245239269</c:v>
                  </c:pt>
                  <c:pt idx="82">
                    <c:v>1.3620558671294556E-2</c:v>
                  </c:pt>
                  <c:pt idx="83">
                    <c:v>2.7989828129689528E-2</c:v>
                  </c:pt>
                  <c:pt idx="84">
                    <c:v>3.3539475513525381E-2</c:v>
                  </c:pt>
                  <c:pt idx="85">
                    <c:v>9.2273200323534324E-2</c:v>
                  </c:pt>
                  <c:pt idx="86">
                    <c:v>2.7617018869392482E-2</c:v>
                  </c:pt>
                  <c:pt idx="87">
                    <c:v>3.1722084036545618E-2</c:v>
                  </c:pt>
                  <c:pt idx="88">
                    <c:v>7.4854041389916956E-2</c:v>
                  </c:pt>
                  <c:pt idx="90">
                    <c:v>0</c:v>
                  </c:pt>
                  <c:pt idx="91">
                    <c:v>0.37955922985280033</c:v>
                  </c:pt>
                  <c:pt idx="92">
                    <c:v>1.4548009255923502E-3</c:v>
                  </c:pt>
                  <c:pt idx="93">
                    <c:v>2.7208494994952606E-2</c:v>
                  </c:pt>
                  <c:pt idx="94">
                    <c:v>3.7889648708835072E-2</c:v>
                  </c:pt>
                  <c:pt idx="95">
                    <c:v>6.2225494238563862E-2</c:v>
                  </c:pt>
                  <c:pt idx="96">
                    <c:v>3.3407523568926581E-2</c:v>
                  </c:pt>
                  <c:pt idx="97">
                    <c:v>2.9138302562796963E-2</c:v>
                  </c:pt>
                  <c:pt idx="98">
                    <c:v>3.240482895332026E-2</c:v>
                  </c:pt>
                  <c:pt idx="100">
                    <c:v>0</c:v>
                  </c:pt>
                  <c:pt idx="101">
                    <c:v>0.89585539462265296</c:v>
                  </c:pt>
                  <c:pt idx="102">
                    <c:v>0.17083670986153474</c:v>
                  </c:pt>
                  <c:pt idx="103">
                    <c:v>0.12237637903623305</c:v>
                  </c:pt>
                  <c:pt idx="104">
                    <c:v>7.786180404425809E-2</c:v>
                  </c:pt>
                  <c:pt idx="105">
                    <c:v>4.7418984842758923E-2</c:v>
                  </c:pt>
                  <c:pt idx="106">
                    <c:v>5.4069107936548698E-2</c:v>
                  </c:pt>
                  <c:pt idx="107">
                    <c:v>5.3696471374216209E-2</c:v>
                  </c:pt>
                  <c:pt idx="108">
                    <c:v>5.2607942955445408E-2</c:v>
                  </c:pt>
                  <c:pt idx="110">
                    <c:v>0</c:v>
                  </c:pt>
                  <c:pt idx="111">
                    <c:v>0.10001703911225825</c:v>
                  </c:pt>
                  <c:pt idx="112">
                    <c:v>4.8248151908752236E-2</c:v>
                  </c:pt>
                  <c:pt idx="113">
                    <c:v>5.8097879340344868E-2</c:v>
                  </c:pt>
                  <c:pt idx="114">
                    <c:v>6.0649940299380874E-2</c:v>
                  </c:pt>
                  <c:pt idx="115">
                    <c:v>8.4632769908852198E-2</c:v>
                  </c:pt>
                  <c:pt idx="116">
                    <c:v>5.984050127496493E-2</c:v>
                  </c:pt>
                  <c:pt idx="117">
                    <c:v>5.5170573838504232E-2</c:v>
                  </c:pt>
                  <c:pt idx="118">
                    <c:v>6.9547335506827693E-2</c:v>
                  </c:pt>
                  <c:pt idx="120">
                    <c:v>0</c:v>
                  </c:pt>
                  <c:pt idx="121">
                    <c:v>0.40948386513214718</c:v>
                  </c:pt>
                  <c:pt idx="122">
                    <c:v>2.4781217306133783E-2</c:v>
                  </c:pt>
                  <c:pt idx="123">
                    <c:v>5.089759669083109E-2</c:v>
                  </c:pt>
                  <c:pt idx="124">
                    <c:v>6.8797168563629191E-2</c:v>
                  </c:pt>
                  <c:pt idx="125">
                    <c:v>0.10552999785600534</c:v>
                  </c:pt>
                  <c:pt idx="126">
                    <c:v>7.1595510894400083E-2</c:v>
                  </c:pt>
                  <c:pt idx="127">
                    <c:v>6.4478118049096464E-2</c:v>
                  </c:pt>
                  <c:pt idx="128">
                    <c:v>7.4062716109067214E-2</c:v>
                  </c:pt>
                  <c:pt idx="130">
                    <c:v>0</c:v>
                  </c:pt>
                  <c:pt idx="131">
                    <c:v>0.24545790215588958</c:v>
                  </c:pt>
                  <c:pt idx="132">
                    <c:v>5.1502368675533254E-2</c:v>
                  </c:pt>
                  <c:pt idx="133">
                    <c:v>1.6670156691532538E-2</c:v>
                  </c:pt>
                  <c:pt idx="134">
                    <c:v>1.8449522070443605E-2</c:v>
                  </c:pt>
                  <c:pt idx="135">
                    <c:v>2.7903426458872217E-3</c:v>
                  </c:pt>
                  <c:pt idx="136">
                    <c:v>3.1515910509984917E-2</c:v>
                  </c:pt>
                  <c:pt idx="137">
                    <c:v>1.9749475981859842E-2</c:v>
                  </c:pt>
                  <c:pt idx="138">
                    <c:v>1.6026347741519436E-2</c:v>
                  </c:pt>
                  <c:pt idx="140">
                    <c:v>0</c:v>
                  </c:pt>
                  <c:pt idx="141">
                    <c:v>3.7535397189407654E-2</c:v>
                  </c:pt>
                  <c:pt idx="142">
                    <c:v>3.8487381491352488E-2</c:v>
                  </c:pt>
                  <c:pt idx="143">
                    <c:v>4.5673033339381323E-2</c:v>
                  </c:pt>
                  <c:pt idx="144">
                    <c:v>4.6729630912166802E-2</c:v>
                  </c:pt>
                  <c:pt idx="145">
                    <c:v>6.8933873193542591E-2</c:v>
                  </c:pt>
                  <c:pt idx="146">
                    <c:v>4.6610847420764545E-2</c:v>
                  </c:pt>
                  <c:pt idx="147">
                    <c:v>4.2696698819050062E-2</c:v>
                  </c:pt>
                  <c:pt idx="148">
                    <c:v>5.8434926375984429E-2</c:v>
                  </c:pt>
                  <c:pt idx="150">
                    <c:v>0</c:v>
                  </c:pt>
                  <c:pt idx="151">
                    <c:v>0.39181680265908531</c:v>
                  </c:pt>
                  <c:pt idx="152">
                    <c:v>4.6850371466035635E-2</c:v>
                  </c:pt>
                  <c:pt idx="153">
                    <c:v>7.7791534578917345E-3</c:v>
                  </c:pt>
                  <c:pt idx="154">
                    <c:v>7.0275106380492125E-4</c:v>
                  </c:pt>
                  <c:pt idx="155">
                    <c:v>3.6539753580559171E-2</c:v>
                  </c:pt>
                  <c:pt idx="156">
                    <c:v>8.4310010898789277E-3</c:v>
                  </c:pt>
                  <c:pt idx="157">
                    <c:v>3.0537382408396996E-3</c:v>
                  </c:pt>
                  <c:pt idx="158">
                    <c:v>4.020186063562195E-2</c:v>
                  </c:pt>
                </c:numCache>
              </c:numRef>
            </c:plus>
            <c:minus>
              <c:numRef>
                <c:f>'SD_n_1 middle'!$K$3:$K$161</c:f>
                <c:numCache>
                  <c:formatCode>General</c:formatCode>
                  <c:ptCount val="159"/>
                  <c:pt idx="0">
                    <c:v>0</c:v>
                  </c:pt>
                  <c:pt idx="1">
                    <c:v>6.7276561185026576E-2</c:v>
                  </c:pt>
                  <c:pt idx="2">
                    <c:v>5.1173248174179752E-2</c:v>
                  </c:pt>
                  <c:pt idx="3">
                    <c:v>7.8149235211164306E-2</c:v>
                  </c:pt>
                  <c:pt idx="4">
                    <c:v>5.5125470807232062E-2</c:v>
                  </c:pt>
                  <c:pt idx="5">
                    <c:v>4.5694392396223464E-2</c:v>
                  </c:pt>
                  <c:pt idx="6">
                    <c:v>3.4677895166036789E-2</c:v>
                  </c:pt>
                  <c:pt idx="7">
                    <c:v>4.2755100217390186E-2</c:v>
                  </c:pt>
                  <c:pt idx="8">
                    <c:v>5.6137757668247142E-2</c:v>
                  </c:pt>
                  <c:pt idx="10">
                    <c:v>0</c:v>
                  </c:pt>
                  <c:pt idx="11">
                    <c:v>4.4730336333454392E-2</c:v>
                  </c:pt>
                  <c:pt idx="12">
                    <c:v>8.1902542806076617E-2</c:v>
                  </c:pt>
                  <c:pt idx="13">
                    <c:v>9.1091491656812323E-2</c:v>
                  </c:pt>
                  <c:pt idx="14">
                    <c:v>7.5467448580419885E-2</c:v>
                  </c:pt>
                  <c:pt idx="15">
                    <c:v>5.4012358838968731E-2</c:v>
                  </c:pt>
                  <c:pt idx="16">
                    <c:v>6.4029923445231993E-2</c:v>
                  </c:pt>
                  <c:pt idx="17">
                    <c:v>6.3094923130924546E-2</c:v>
                  </c:pt>
                  <c:pt idx="18">
                    <c:v>5.1210744223181545E-2</c:v>
                  </c:pt>
                  <c:pt idx="20">
                    <c:v>0</c:v>
                  </c:pt>
                  <c:pt idx="21">
                    <c:v>0.27842887424881702</c:v>
                  </c:pt>
                  <c:pt idx="22">
                    <c:v>3.5533845754549133E-2</c:v>
                  </c:pt>
                  <c:pt idx="23">
                    <c:v>7.1784271254016884E-3</c:v>
                  </c:pt>
                  <c:pt idx="24">
                    <c:v>5.8939766009216809E-3</c:v>
                  </c:pt>
                  <c:pt idx="25">
                    <c:v>3.4358878847754314E-2</c:v>
                  </c:pt>
                  <c:pt idx="26">
                    <c:v>8.3790735675649437E-3</c:v>
                  </c:pt>
                  <c:pt idx="27">
                    <c:v>2.1553936181503714E-3</c:v>
                  </c:pt>
                  <c:pt idx="28">
                    <c:v>2.6081237517409671E-2</c:v>
                  </c:pt>
                  <c:pt idx="30">
                    <c:v>0</c:v>
                  </c:pt>
                  <c:pt idx="31">
                    <c:v>0.32760773622606099</c:v>
                  </c:pt>
                  <c:pt idx="32">
                    <c:v>7.2774797081342477E-2</c:v>
                  </c:pt>
                  <c:pt idx="33">
                    <c:v>5.1505559607664585E-2</c:v>
                  </c:pt>
                  <c:pt idx="34">
                    <c:v>3.3276318349762045E-2</c:v>
                  </c:pt>
                  <c:pt idx="35">
                    <c:v>1.0249902074868091E-2</c:v>
                  </c:pt>
                  <c:pt idx="36">
                    <c:v>3.0282847400503569E-2</c:v>
                  </c:pt>
                  <c:pt idx="37">
                    <c:v>3.601581485704107E-2</c:v>
                  </c:pt>
                  <c:pt idx="38">
                    <c:v>1.3031115693788424E-2</c:v>
                  </c:pt>
                  <c:pt idx="40">
                    <c:v>0</c:v>
                  </c:pt>
                  <c:pt idx="41">
                    <c:v>9.4661914081751758E-2</c:v>
                  </c:pt>
                  <c:pt idx="42">
                    <c:v>4.7025782452322857E-3</c:v>
                  </c:pt>
                  <c:pt idx="43">
                    <c:v>1.7521066694327788E-2</c:v>
                  </c:pt>
                  <c:pt idx="44">
                    <c:v>7.3161130986021915E-3</c:v>
                  </c:pt>
                  <c:pt idx="45">
                    <c:v>7.4442912842353206E-3</c:v>
                  </c:pt>
                  <c:pt idx="46">
                    <c:v>3.2047870193688407E-4</c:v>
                  </c:pt>
                  <c:pt idx="47">
                    <c:v>2.6995122131646399E-3</c:v>
                  </c:pt>
                  <c:pt idx="48">
                    <c:v>3.8419969491376399E-3</c:v>
                  </c:pt>
                  <c:pt idx="50">
                    <c:v>0</c:v>
                  </c:pt>
                  <c:pt idx="51">
                    <c:v>1.0948966044526595E-2</c:v>
                  </c:pt>
                  <c:pt idx="52">
                    <c:v>3.851313306161333E-2</c:v>
                  </c:pt>
                  <c:pt idx="53">
                    <c:v>3.4763105078440715E-2</c:v>
                  </c:pt>
                  <c:pt idx="54">
                    <c:v>3.682758896592684E-2</c:v>
                  </c:pt>
                  <c:pt idx="55">
                    <c:v>3.4349949696977702E-2</c:v>
                  </c:pt>
                  <c:pt idx="56">
                    <c:v>4.7305114054957263E-2</c:v>
                  </c:pt>
                  <c:pt idx="57">
                    <c:v>2.8423345353571782E-2</c:v>
                  </c:pt>
                  <c:pt idx="58">
                    <c:v>1.5621664151956115E-2</c:v>
                  </c:pt>
                  <c:pt idx="60">
                    <c:v>0</c:v>
                  </c:pt>
                  <c:pt idx="61">
                    <c:v>0.33993097911736231</c:v>
                  </c:pt>
                  <c:pt idx="62">
                    <c:v>2.8662889406036184E-2</c:v>
                  </c:pt>
                  <c:pt idx="63">
                    <c:v>1.6488405079130727E-3</c:v>
                  </c:pt>
                  <c:pt idx="64">
                    <c:v>1.1441288787825127E-2</c:v>
                  </c:pt>
                  <c:pt idx="65">
                    <c:v>4.4185380675281882E-2</c:v>
                  </c:pt>
                  <c:pt idx="66">
                    <c:v>7.4990785793670649E-3</c:v>
                  </c:pt>
                  <c:pt idx="67">
                    <c:v>2.1877715536639986E-3</c:v>
                  </c:pt>
                  <c:pt idx="68">
                    <c:v>1.7597504391647163E-2</c:v>
                  </c:pt>
                  <c:pt idx="70">
                    <c:v>0</c:v>
                  </c:pt>
                  <c:pt idx="71">
                    <c:v>0.24946761798062875</c:v>
                  </c:pt>
                  <c:pt idx="72">
                    <c:v>4.982351823600218E-2</c:v>
                  </c:pt>
                  <c:pt idx="73">
                    <c:v>1.8137891560259835E-2</c:v>
                  </c:pt>
                  <c:pt idx="74">
                    <c:v>1.9855591914363178E-2</c:v>
                  </c:pt>
                  <c:pt idx="75">
                    <c:v>2.3521188400236486E-3</c:v>
                  </c:pt>
                  <c:pt idx="76">
                    <c:v>3.2721847099983103E-2</c:v>
                  </c:pt>
                  <c:pt idx="77">
                    <c:v>2.1338209594542752E-2</c:v>
                  </c:pt>
                  <c:pt idx="78">
                    <c:v>6.8142304746823951E-3</c:v>
                  </c:pt>
                  <c:pt idx="80">
                    <c:v>0</c:v>
                  </c:pt>
                  <c:pt idx="81">
                    <c:v>0.38747269245239269</c:v>
                  </c:pt>
                  <c:pt idx="82">
                    <c:v>1.3620558671294556E-2</c:v>
                  </c:pt>
                  <c:pt idx="83">
                    <c:v>2.7989828129689528E-2</c:v>
                  </c:pt>
                  <c:pt idx="84">
                    <c:v>3.3539475513525381E-2</c:v>
                  </c:pt>
                  <c:pt idx="85">
                    <c:v>9.2273200323534324E-2</c:v>
                  </c:pt>
                  <c:pt idx="86">
                    <c:v>2.7617018869392482E-2</c:v>
                  </c:pt>
                  <c:pt idx="87">
                    <c:v>3.1722084036545618E-2</c:v>
                  </c:pt>
                  <c:pt idx="88">
                    <c:v>7.4854041389916956E-2</c:v>
                  </c:pt>
                  <c:pt idx="90">
                    <c:v>0</c:v>
                  </c:pt>
                  <c:pt idx="91">
                    <c:v>0.37955922985280033</c:v>
                  </c:pt>
                  <c:pt idx="92">
                    <c:v>1.4548009255923502E-3</c:v>
                  </c:pt>
                  <c:pt idx="93">
                    <c:v>2.7208494994952606E-2</c:v>
                  </c:pt>
                  <c:pt idx="94">
                    <c:v>3.7889648708835072E-2</c:v>
                  </c:pt>
                  <c:pt idx="95">
                    <c:v>6.2225494238563862E-2</c:v>
                  </c:pt>
                  <c:pt idx="96">
                    <c:v>3.3407523568926581E-2</c:v>
                  </c:pt>
                  <c:pt idx="97">
                    <c:v>2.9138302562796963E-2</c:v>
                  </c:pt>
                  <c:pt idx="98">
                    <c:v>3.240482895332026E-2</c:v>
                  </c:pt>
                  <c:pt idx="100">
                    <c:v>0</c:v>
                  </c:pt>
                  <c:pt idx="101">
                    <c:v>0.89585539462265296</c:v>
                  </c:pt>
                  <c:pt idx="102">
                    <c:v>0.17083670986153474</c:v>
                  </c:pt>
                  <c:pt idx="103">
                    <c:v>0.12237637903623305</c:v>
                  </c:pt>
                  <c:pt idx="104">
                    <c:v>7.786180404425809E-2</c:v>
                  </c:pt>
                  <c:pt idx="105">
                    <c:v>4.7418984842758923E-2</c:v>
                  </c:pt>
                  <c:pt idx="106">
                    <c:v>5.4069107936548698E-2</c:v>
                  </c:pt>
                  <c:pt idx="107">
                    <c:v>5.3696471374216209E-2</c:v>
                  </c:pt>
                  <c:pt idx="108">
                    <c:v>5.2607942955445408E-2</c:v>
                  </c:pt>
                  <c:pt idx="110">
                    <c:v>0</c:v>
                  </c:pt>
                  <c:pt idx="111">
                    <c:v>0.10001703911225825</c:v>
                  </c:pt>
                  <c:pt idx="112">
                    <c:v>4.8248151908752236E-2</c:v>
                  </c:pt>
                  <c:pt idx="113">
                    <c:v>5.8097879340344868E-2</c:v>
                  </c:pt>
                  <c:pt idx="114">
                    <c:v>6.0649940299380874E-2</c:v>
                  </c:pt>
                  <c:pt idx="115">
                    <c:v>8.4632769908852198E-2</c:v>
                  </c:pt>
                  <c:pt idx="116">
                    <c:v>5.984050127496493E-2</c:v>
                  </c:pt>
                  <c:pt idx="117">
                    <c:v>5.5170573838504232E-2</c:v>
                  </c:pt>
                  <c:pt idx="118">
                    <c:v>6.9547335506827693E-2</c:v>
                  </c:pt>
                  <c:pt idx="120">
                    <c:v>0</c:v>
                  </c:pt>
                  <c:pt idx="121">
                    <c:v>0.40948386513214718</c:v>
                  </c:pt>
                  <c:pt idx="122">
                    <c:v>2.4781217306133783E-2</c:v>
                  </c:pt>
                  <c:pt idx="123">
                    <c:v>5.089759669083109E-2</c:v>
                  </c:pt>
                  <c:pt idx="124">
                    <c:v>6.8797168563629191E-2</c:v>
                  </c:pt>
                  <c:pt idx="125">
                    <c:v>0.10552999785600534</c:v>
                  </c:pt>
                  <c:pt idx="126">
                    <c:v>7.1595510894400083E-2</c:v>
                  </c:pt>
                  <c:pt idx="127">
                    <c:v>6.4478118049096464E-2</c:v>
                  </c:pt>
                  <c:pt idx="128">
                    <c:v>7.4062716109067214E-2</c:v>
                  </c:pt>
                  <c:pt idx="130">
                    <c:v>0</c:v>
                  </c:pt>
                  <c:pt idx="131">
                    <c:v>0.24545790215588958</c:v>
                  </c:pt>
                  <c:pt idx="132">
                    <c:v>5.1502368675533254E-2</c:v>
                  </c:pt>
                  <c:pt idx="133">
                    <c:v>1.6670156691532538E-2</c:v>
                  </c:pt>
                  <c:pt idx="134">
                    <c:v>1.8449522070443605E-2</c:v>
                  </c:pt>
                  <c:pt idx="135">
                    <c:v>2.7903426458872217E-3</c:v>
                  </c:pt>
                  <c:pt idx="136">
                    <c:v>3.1515910509984917E-2</c:v>
                  </c:pt>
                  <c:pt idx="137">
                    <c:v>1.9749475981859842E-2</c:v>
                  </c:pt>
                  <c:pt idx="138">
                    <c:v>1.6026347741519436E-2</c:v>
                  </c:pt>
                  <c:pt idx="140">
                    <c:v>0</c:v>
                  </c:pt>
                  <c:pt idx="141">
                    <c:v>3.7535397189407654E-2</c:v>
                  </c:pt>
                  <c:pt idx="142">
                    <c:v>3.8487381491352488E-2</c:v>
                  </c:pt>
                  <c:pt idx="143">
                    <c:v>4.5673033339381323E-2</c:v>
                  </c:pt>
                  <c:pt idx="144">
                    <c:v>4.6729630912166802E-2</c:v>
                  </c:pt>
                  <c:pt idx="145">
                    <c:v>6.8933873193542591E-2</c:v>
                  </c:pt>
                  <c:pt idx="146">
                    <c:v>4.6610847420764545E-2</c:v>
                  </c:pt>
                  <c:pt idx="147">
                    <c:v>4.2696698819050062E-2</c:v>
                  </c:pt>
                  <c:pt idx="148">
                    <c:v>5.8434926375984429E-2</c:v>
                  </c:pt>
                  <c:pt idx="150">
                    <c:v>0</c:v>
                  </c:pt>
                  <c:pt idx="151">
                    <c:v>0.39181680265908531</c:v>
                  </c:pt>
                  <c:pt idx="152">
                    <c:v>4.6850371466035635E-2</c:v>
                  </c:pt>
                  <c:pt idx="153">
                    <c:v>7.7791534578917345E-3</c:v>
                  </c:pt>
                  <c:pt idx="154">
                    <c:v>7.0275106380492125E-4</c:v>
                  </c:pt>
                  <c:pt idx="155">
                    <c:v>3.6539753580559171E-2</c:v>
                  </c:pt>
                  <c:pt idx="156">
                    <c:v>8.4310010898789277E-3</c:v>
                  </c:pt>
                  <c:pt idx="157">
                    <c:v>3.0537382408396996E-3</c:v>
                  </c:pt>
                  <c:pt idx="158">
                    <c:v>4.020186063562195E-2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'SD_n_1 middle'!$I$3:$I$161</c:f>
              <c:strCache>
                <c:ptCount val="15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  <c:pt idx="10">
                  <c:v>ATTC_0 </c:v>
                </c:pt>
                <c:pt idx="11">
                  <c:v>ATTC_3 </c:v>
                </c:pt>
                <c:pt idx="12">
                  <c:v>ATTC_10 </c:v>
                </c:pt>
                <c:pt idx="13">
                  <c:v>ATTC_30 </c:v>
                </c:pt>
                <c:pt idx="14">
                  <c:v>ATTC_90</c:v>
                </c:pt>
                <c:pt idx="15">
                  <c:v>ATTC_270</c:v>
                </c:pt>
                <c:pt idx="16">
                  <c:v>ATTC_540 </c:v>
                </c:pt>
                <c:pt idx="17">
                  <c:v>ATTC_900 </c:v>
                </c:pt>
                <c:pt idx="18">
                  <c:v>ATTC_1800 </c:v>
                </c:pt>
                <c:pt idx="20">
                  <c:v>ATTG_0 </c:v>
                </c:pt>
                <c:pt idx="21">
                  <c:v>ATTG_3 </c:v>
                </c:pt>
                <c:pt idx="22">
                  <c:v>ATTG_10 </c:v>
                </c:pt>
                <c:pt idx="23">
                  <c:v>ATTG_30 </c:v>
                </c:pt>
                <c:pt idx="24">
                  <c:v>ATTG_90</c:v>
                </c:pt>
                <c:pt idx="25">
                  <c:v>ATTG_270</c:v>
                </c:pt>
                <c:pt idx="26">
                  <c:v>ATTG_540 </c:v>
                </c:pt>
                <c:pt idx="27">
                  <c:v>ATTG_900 </c:v>
                </c:pt>
                <c:pt idx="28">
                  <c:v>ATTG_1800 </c:v>
                </c:pt>
                <c:pt idx="30">
                  <c:v>ATTT_0 </c:v>
                </c:pt>
                <c:pt idx="31">
                  <c:v>ATTT_3 </c:v>
                </c:pt>
                <c:pt idx="32">
                  <c:v>ATTTT_10 </c:v>
                </c:pt>
                <c:pt idx="33">
                  <c:v>ATTT_30 </c:v>
                </c:pt>
                <c:pt idx="34">
                  <c:v>ATTT_90</c:v>
                </c:pt>
                <c:pt idx="35">
                  <c:v>ATTT_270</c:v>
                </c:pt>
                <c:pt idx="36">
                  <c:v>ATTT_540 </c:v>
                </c:pt>
                <c:pt idx="37">
                  <c:v>ATTT_900 </c:v>
                </c:pt>
                <c:pt idx="38">
                  <c:v>ATTT_1800 </c:v>
                </c:pt>
                <c:pt idx="40">
                  <c:v>CTTA_0 </c:v>
                </c:pt>
                <c:pt idx="41">
                  <c:v>CTTA_3 </c:v>
                </c:pt>
                <c:pt idx="42">
                  <c:v>CTTA_10 </c:v>
                </c:pt>
                <c:pt idx="43">
                  <c:v>CTTA_30 </c:v>
                </c:pt>
                <c:pt idx="44">
                  <c:v>CTTA_90</c:v>
                </c:pt>
                <c:pt idx="45">
                  <c:v>CTTA_270</c:v>
                </c:pt>
                <c:pt idx="46">
                  <c:v>CTTA_540 </c:v>
                </c:pt>
                <c:pt idx="47">
                  <c:v>CTTA_900 </c:v>
                </c:pt>
                <c:pt idx="48">
                  <c:v>CTTA_1800 </c:v>
                </c:pt>
                <c:pt idx="50">
                  <c:v>CTTC_0 </c:v>
                </c:pt>
                <c:pt idx="51">
                  <c:v>CTTC_3 </c:v>
                </c:pt>
                <c:pt idx="52">
                  <c:v>CTTC_10 </c:v>
                </c:pt>
                <c:pt idx="53">
                  <c:v>CTTC_30 </c:v>
                </c:pt>
                <c:pt idx="54">
                  <c:v>CTTC_90</c:v>
                </c:pt>
                <c:pt idx="55">
                  <c:v>CTTC_270</c:v>
                </c:pt>
                <c:pt idx="56">
                  <c:v>CTTC_540 </c:v>
                </c:pt>
                <c:pt idx="57">
                  <c:v>CTTC_900 </c:v>
                </c:pt>
                <c:pt idx="58">
                  <c:v>CTTC_1800 </c:v>
                </c:pt>
                <c:pt idx="60">
                  <c:v>CTTG_0</c:v>
                </c:pt>
                <c:pt idx="61">
                  <c:v>CTTG_3</c:v>
                </c:pt>
                <c:pt idx="62">
                  <c:v>CTTG_10 </c:v>
                </c:pt>
                <c:pt idx="63">
                  <c:v>CTTG_30 </c:v>
                </c:pt>
                <c:pt idx="64">
                  <c:v>CTTG_90</c:v>
                </c:pt>
                <c:pt idx="65">
                  <c:v>CTTG_270</c:v>
                </c:pt>
                <c:pt idx="66">
                  <c:v>CTTG_540 </c:v>
                </c:pt>
                <c:pt idx="67">
                  <c:v>CTTG_900 </c:v>
                </c:pt>
                <c:pt idx="68">
                  <c:v>CTTG_1800 </c:v>
                </c:pt>
                <c:pt idx="70">
                  <c:v>CTTT_0 </c:v>
                </c:pt>
                <c:pt idx="71">
                  <c:v>CTTT_3 </c:v>
                </c:pt>
                <c:pt idx="72">
                  <c:v>CTTT_10 </c:v>
                </c:pt>
                <c:pt idx="73">
                  <c:v>CTTT_30 </c:v>
                </c:pt>
                <c:pt idx="74">
                  <c:v>CTTT_90</c:v>
                </c:pt>
                <c:pt idx="75">
                  <c:v>CTTT_270</c:v>
                </c:pt>
                <c:pt idx="76">
                  <c:v>CTTT_540 </c:v>
                </c:pt>
                <c:pt idx="77">
                  <c:v>CTTT_900 </c:v>
                </c:pt>
                <c:pt idx="78">
                  <c:v>CTTT_1800 </c:v>
                </c:pt>
                <c:pt idx="80">
                  <c:v>GTTA_0 </c:v>
                </c:pt>
                <c:pt idx="81">
                  <c:v>GTTA_3 </c:v>
                </c:pt>
                <c:pt idx="82">
                  <c:v>GTTA_10 </c:v>
                </c:pt>
                <c:pt idx="83">
                  <c:v>GTTA_30 </c:v>
                </c:pt>
                <c:pt idx="84">
                  <c:v>GTTA_90</c:v>
                </c:pt>
                <c:pt idx="85">
                  <c:v>GTTA_270</c:v>
                </c:pt>
                <c:pt idx="86">
                  <c:v>GTTA_540 </c:v>
                </c:pt>
                <c:pt idx="87">
                  <c:v>GTTA_900 </c:v>
                </c:pt>
                <c:pt idx="88">
                  <c:v>GTTA_1800 </c:v>
                </c:pt>
                <c:pt idx="90">
                  <c:v>GTTC_0 </c:v>
                </c:pt>
                <c:pt idx="91">
                  <c:v>GTTC_3 </c:v>
                </c:pt>
                <c:pt idx="92">
                  <c:v>GTTC_10 </c:v>
                </c:pt>
                <c:pt idx="93">
                  <c:v>GTTC_30 </c:v>
                </c:pt>
                <c:pt idx="94">
                  <c:v>GTTC_90</c:v>
                </c:pt>
                <c:pt idx="95">
                  <c:v>GTTC_270</c:v>
                </c:pt>
                <c:pt idx="96">
                  <c:v>GTTC_540 </c:v>
                </c:pt>
                <c:pt idx="97">
                  <c:v>GTTC_900 </c:v>
                </c:pt>
                <c:pt idx="98">
                  <c:v>GTTC_1800 </c:v>
                </c:pt>
                <c:pt idx="100">
                  <c:v>GTTG_0 </c:v>
                </c:pt>
                <c:pt idx="101">
                  <c:v>GTTG_3 </c:v>
                </c:pt>
                <c:pt idx="102">
                  <c:v>GTTG_10 </c:v>
                </c:pt>
                <c:pt idx="103">
                  <c:v>GTTG_30 </c:v>
                </c:pt>
                <c:pt idx="104">
                  <c:v>GTTG_90</c:v>
                </c:pt>
                <c:pt idx="105">
                  <c:v>GTTG_270</c:v>
                </c:pt>
                <c:pt idx="106">
                  <c:v>GTTG_540 </c:v>
                </c:pt>
                <c:pt idx="107">
                  <c:v>GTTG_900 </c:v>
                </c:pt>
                <c:pt idx="108">
                  <c:v>GTTG_1800 </c:v>
                </c:pt>
                <c:pt idx="110">
                  <c:v>GTTT_0 </c:v>
                </c:pt>
                <c:pt idx="111">
                  <c:v>GTTT_3 </c:v>
                </c:pt>
                <c:pt idx="112">
                  <c:v>GTTT_10 </c:v>
                </c:pt>
                <c:pt idx="113">
                  <c:v>GTTT_30 </c:v>
                </c:pt>
                <c:pt idx="114">
                  <c:v>GTTT_90</c:v>
                </c:pt>
                <c:pt idx="115">
                  <c:v>GTTT_270</c:v>
                </c:pt>
                <c:pt idx="116">
                  <c:v>GTTT_540 </c:v>
                </c:pt>
                <c:pt idx="117">
                  <c:v>GTTT_900 </c:v>
                </c:pt>
                <c:pt idx="118">
                  <c:v>GTTT_1800 </c:v>
                </c:pt>
                <c:pt idx="120">
                  <c:v>TTTA_0 </c:v>
                </c:pt>
                <c:pt idx="121">
                  <c:v>TTTA_3 </c:v>
                </c:pt>
                <c:pt idx="122">
                  <c:v>TTTA_10 </c:v>
                </c:pt>
                <c:pt idx="123">
                  <c:v>TTTA_30 </c:v>
                </c:pt>
                <c:pt idx="124">
                  <c:v>TTTA_90</c:v>
                </c:pt>
                <c:pt idx="125">
                  <c:v>TTTA_270</c:v>
                </c:pt>
                <c:pt idx="126">
                  <c:v>TTTA_540 </c:v>
                </c:pt>
                <c:pt idx="127">
                  <c:v>TTTA_900 </c:v>
                </c:pt>
                <c:pt idx="128">
                  <c:v>TTTA_1800 </c:v>
                </c:pt>
                <c:pt idx="130">
                  <c:v>TTTC_0 </c:v>
                </c:pt>
                <c:pt idx="131">
                  <c:v>TTTC_3 </c:v>
                </c:pt>
                <c:pt idx="132">
                  <c:v>TTTC_10 </c:v>
                </c:pt>
                <c:pt idx="133">
                  <c:v>TTTC_30 </c:v>
                </c:pt>
                <c:pt idx="134">
                  <c:v>TTTC_90</c:v>
                </c:pt>
                <c:pt idx="135">
                  <c:v>TTTC_270</c:v>
                </c:pt>
                <c:pt idx="136">
                  <c:v>TTTC_540 </c:v>
                </c:pt>
                <c:pt idx="137">
                  <c:v>TTTC_900 </c:v>
                </c:pt>
                <c:pt idx="138">
                  <c:v>TTTC_1800 </c:v>
                </c:pt>
                <c:pt idx="140">
                  <c:v>TTTG_0 </c:v>
                </c:pt>
                <c:pt idx="141">
                  <c:v>TTTG_3 </c:v>
                </c:pt>
                <c:pt idx="142">
                  <c:v>TTTG_10 </c:v>
                </c:pt>
                <c:pt idx="143">
                  <c:v>TTTG_30 </c:v>
                </c:pt>
                <c:pt idx="144">
                  <c:v>TTTG_90</c:v>
                </c:pt>
                <c:pt idx="145">
                  <c:v>TTTG_270</c:v>
                </c:pt>
                <c:pt idx="146">
                  <c:v>TTTG_540 </c:v>
                </c:pt>
                <c:pt idx="147">
                  <c:v>TTTG_900 </c:v>
                </c:pt>
                <c:pt idx="148">
                  <c:v>TTTG_1800 </c:v>
                </c:pt>
                <c:pt idx="150">
                  <c:v>TTTT_0 </c:v>
                </c:pt>
                <c:pt idx="151">
                  <c:v>TTTT_3 </c:v>
                </c:pt>
                <c:pt idx="152">
                  <c:v>TTTT_10 </c:v>
                </c:pt>
                <c:pt idx="153">
                  <c:v>TTTT_30 </c:v>
                </c:pt>
                <c:pt idx="154">
                  <c:v>TTTT_90</c:v>
                </c:pt>
                <c:pt idx="155">
                  <c:v>TTTT_270</c:v>
                </c:pt>
                <c:pt idx="156">
                  <c:v>TTTT_540 </c:v>
                </c:pt>
                <c:pt idx="157">
                  <c:v>TTTT_900 </c:v>
                </c:pt>
                <c:pt idx="158">
                  <c:v>TTTT_1800 </c:v>
                </c:pt>
              </c:strCache>
            </c:strRef>
          </c:cat>
          <c:val>
            <c:numRef>
              <c:f>'SD_n_1 middle'!$J$3:$J$161</c:f>
              <c:numCache>
                <c:formatCode>General</c:formatCode>
                <c:ptCount val="159"/>
                <c:pt idx="0">
                  <c:v>6.25</c:v>
                </c:pt>
                <c:pt idx="1">
                  <c:v>6.3325241293234953</c:v>
                </c:pt>
                <c:pt idx="2">
                  <c:v>6.2156183907528835</c:v>
                </c:pt>
                <c:pt idx="3">
                  <c:v>6.2295898371209386</c:v>
                </c:pt>
                <c:pt idx="4">
                  <c:v>6.2568833526592353</c:v>
                </c:pt>
                <c:pt idx="5">
                  <c:v>6.3173998694693756</c:v>
                </c:pt>
                <c:pt idx="6">
                  <c:v>6.2873378874532477</c:v>
                </c:pt>
                <c:pt idx="7">
                  <c:v>6.2181592619216959</c:v>
                </c:pt>
                <c:pt idx="8">
                  <c:v>6.2745670755478749</c:v>
                </c:pt>
                <c:pt idx="10">
                  <c:v>6.25</c:v>
                </c:pt>
                <c:pt idx="11">
                  <c:v>6.2269083239463363</c:v>
                </c:pt>
                <c:pt idx="12">
                  <c:v>6.1177302730277177</c:v>
                </c:pt>
                <c:pt idx="13">
                  <c:v>6.104664569898981</c:v>
                </c:pt>
                <c:pt idx="14">
                  <c:v>6.102168394015286</c:v>
                </c:pt>
                <c:pt idx="15">
                  <c:v>6.1241873726264657</c:v>
                </c:pt>
                <c:pt idx="16">
                  <c:v>6.1384344935184005</c:v>
                </c:pt>
                <c:pt idx="17">
                  <c:v>6.0976388444555525</c:v>
                </c:pt>
                <c:pt idx="18">
                  <c:v>6.1770061125820908</c:v>
                </c:pt>
                <c:pt idx="20">
                  <c:v>6.25</c:v>
                </c:pt>
                <c:pt idx="21">
                  <c:v>6.5671308069818801</c:v>
                </c:pt>
                <c:pt idx="22">
                  <c:v>6.7952493116451134</c:v>
                </c:pt>
                <c:pt idx="23">
                  <c:v>6.8151750131253008</c:v>
                </c:pt>
                <c:pt idx="24">
                  <c:v>6.8225939306031629</c:v>
                </c:pt>
                <c:pt idx="25">
                  <c:v>6.7822977943887457</c:v>
                </c:pt>
                <c:pt idx="26">
                  <c:v>6.8109424827453964</c:v>
                </c:pt>
                <c:pt idx="27">
                  <c:v>6.7584065791521049</c:v>
                </c:pt>
                <c:pt idx="28">
                  <c:v>6.6189935783966636</c:v>
                </c:pt>
                <c:pt idx="30">
                  <c:v>6.25</c:v>
                </c:pt>
                <c:pt idx="31">
                  <c:v>5.9386748022233373</c:v>
                </c:pt>
                <c:pt idx="32">
                  <c:v>5.6263229832912378</c:v>
                </c:pt>
                <c:pt idx="33">
                  <c:v>5.6121578513053603</c:v>
                </c:pt>
                <c:pt idx="34">
                  <c:v>5.6043397656736698</c:v>
                </c:pt>
                <c:pt idx="35">
                  <c:v>5.7114762310456939</c:v>
                </c:pt>
                <c:pt idx="36">
                  <c:v>5.6531415508146488</c:v>
                </c:pt>
                <c:pt idx="37">
                  <c:v>5.652201649018556</c:v>
                </c:pt>
                <c:pt idx="38">
                  <c:v>5.8714870887508193</c:v>
                </c:pt>
                <c:pt idx="40">
                  <c:v>6.25</c:v>
                </c:pt>
                <c:pt idx="41">
                  <c:v>6.290377483308375</c:v>
                </c:pt>
                <c:pt idx="42">
                  <c:v>6.2016131869229483</c:v>
                </c:pt>
                <c:pt idx="43">
                  <c:v>6.2104934578463311</c:v>
                </c:pt>
                <c:pt idx="44">
                  <c:v>6.2265738563183817</c:v>
                </c:pt>
                <c:pt idx="45">
                  <c:v>6.2321798809727724</c:v>
                </c:pt>
                <c:pt idx="46">
                  <c:v>6.2389522407290467</c:v>
                </c:pt>
                <c:pt idx="47">
                  <c:v>6.1977111886995537</c:v>
                </c:pt>
                <c:pt idx="48">
                  <c:v>6.205973834567664</c:v>
                </c:pt>
                <c:pt idx="50">
                  <c:v>6.25</c:v>
                </c:pt>
                <c:pt idx="51">
                  <c:v>6.2134093859195856</c:v>
                </c:pt>
                <c:pt idx="52">
                  <c:v>6.1971899558700798</c:v>
                </c:pt>
                <c:pt idx="53">
                  <c:v>6.1942349251916298</c:v>
                </c:pt>
                <c:pt idx="54">
                  <c:v>6.1843461948926439</c:v>
                </c:pt>
                <c:pt idx="55">
                  <c:v>6.1100453843338789</c:v>
                </c:pt>
                <c:pt idx="56">
                  <c:v>6.1790934584380608</c:v>
                </c:pt>
                <c:pt idx="57">
                  <c:v>6.1822427575584937</c:v>
                </c:pt>
                <c:pt idx="58">
                  <c:v>6.122198686273693</c:v>
                </c:pt>
                <c:pt idx="60">
                  <c:v>6.25</c:v>
                </c:pt>
                <c:pt idx="61">
                  <c:v>6.4871493564667544</c:v>
                </c:pt>
                <c:pt idx="62">
                  <c:v>6.771374368413241</c:v>
                </c:pt>
                <c:pt idx="63">
                  <c:v>6.7769675133298772</c:v>
                </c:pt>
                <c:pt idx="64">
                  <c:v>6.7675865271139326</c:v>
                </c:pt>
                <c:pt idx="65">
                  <c:v>6.6430466546704761</c:v>
                </c:pt>
                <c:pt idx="66">
                  <c:v>6.7385682989148146</c:v>
                </c:pt>
                <c:pt idx="67">
                  <c:v>6.7196033317936781</c:v>
                </c:pt>
                <c:pt idx="68">
                  <c:v>6.5149463306472359</c:v>
                </c:pt>
                <c:pt idx="70">
                  <c:v>6.25</c:v>
                </c:pt>
                <c:pt idx="71">
                  <c:v>5.9354903221888309</c:v>
                </c:pt>
                <c:pt idx="72">
                  <c:v>5.7187228034843995</c:v>
                </c:pt>
                <c:pt idx="73">
                  <c:v>5.6989831586253974</c:v>
                </c:pt>
                <c:pt idx="74">
                  <c:v>5.6835216411527689</c:v>
                </c:pt>
                <c:pt idx="75">
                  <c:v>5.7367723528454846</c:v>
                </c:pt>
                <c:pt idx="76">
                  <c:v>5.7076304042089721</c:v>
                </c:pt>
                <c:pt idx="77">
                  <c:v>5.7272134156193779</c:v>
                </c:pt>
                <c:pt idx="78">
                  <c:v>5.8692900864243196</c:v>
                </c:pt>
                <c:pt idx="80">
                  <c:v>6.25</c:v>
                </c:pt>
                <c:pt idx="81">
                  <c:v>6.6284457817831823</c:v>
                </c:pt>
                <c:pt idx="82">
                  <c:v>6.921502945511377</c:v>
                </c:pt>
                <c:pt idx="83">
                  <c:v>6.9658892962068535</c:v>
                </c:pt>
                <c:pt idx="84">
                  <c:v>6.9784458901507485</c:v>
                </c:pt>
                <c:pt idx="85">
                  <c:v>6.9453003943359581</c:v>
                </c:pt>
                <c:pt idx="86">
                  <c:v>6.9535983913923483</c:v>
                </c:pt>
                <c:pt idx="87">
                  <c:v>6.8986948227352549</c:v>
                </c:pt>
                <c:pt idx="88">
                  <c:v>6.6991115642388532</c:v>
                </c:pt>
                <c:pt idx="90">
                  <c:v>6.25</c:v>
                </c:pt>
                <c:pt idx="91">
                  <c:v>6.4814952166101811</c:v>
                </c:pt>
                <c:pt idx="92">
                  <c:v>6.7725566023899315</c:v>
                </c:pt>
                <c:pt idx="93">
                  <c:v>6.7700893296362779</c:v>
                </c:pt>
                <c:pt idx="94">
                  <c:v>6.764702114866612</c:v>
                </c:pt>
                <c:pt idx="95">
                  <c:v>6.6387264275337419</c:v>
                </c:pt>
                <c:pt idx="96">
                  <c:v>6.7316380071307407</c:v>
                </c:pt>
                <c:pt idx="97">
                  <c:v>6.7278566243383455</c:v>
                </c:pt>
                <c:pt idx="98">
                  <c:v>6.5441053123702568</c:v>
                </c:pt>
                <c:pt idx="100">
                  <c:v>6.25</c:v>
                </c:pt>
                <c:pt idx="101">
                  <c:v>6.9784763066125048</c:v>
                </c:pt>
                <c:pt idx="102">
                  <c:v>7.8050071989418957</c:v>
                </c:pt>
                <c:pt idx="103">
                  <c:v>7.8809085448479959</c:v>
                </c:pt>
                <c:pt idx="104">
                  <c:v>7.878367664744129</c:v>
                </c:pt>
                <c:pt idx="105">
                  <c:v>7.7188813528831224</c:v>
                </c:pt>
                <c:pt idx="106">
                  <c:v>7.7686964440798789</c:v>
                </c:pt>
                <c:pt idx="107">
                  <c:v>7.7676787990200076</c:v>
                </c:pt>
                <c:pt idx="108">
                  <c:v>7.2349862029676393</c:v>
                </c:pt>
                <c:pt idx="110">
                  <c:v>6.25</c:v>
                </c:pt>
                <c:pt idx="111">
                  <c:v>6.1746649960309927</c:v>
                </c:pt>
                <c:pt idx="112">
                  <c:v>6.1406116663551487</c:v>
                </c:pt>
                <c:pt idx="113">
                  <c:v>6.1231060093867908</c:v>
                </c:pt>
                <c:pt idx="114">
                  <c:v>6.1325248947125841</c:v>
                </c:pt>
                <c:pt idx="115">
                  <c:v>6.1079535382910031</c:v>
                </c:pt>
                <c:pt idx="116">
                  <c:v>6.1135431356729946</c:v>
                </c:pt>
                <c:pt idx="117">
                  <c:v>6.1671846718536649</c:v>
                </c:pt>
                <c:pt idx="118">
                  <c:v>6.2107042182599272</c:v>
                </c:pt>
                <c:pt idx="120">
                  <c:v>6.25</c:v>
                </c:pt>
                <c:pt idx="121">
                  <c:v>6.1073617454649849</c:v>
                </c:pt>
                <c:pt idx="122">
                  <c:v>5.8048130989543472</c:v>
                </c:pt>
                <c:pt idx="123">
                  <c:v>5.7970924734763072</c:v>
                </c:pt>
                <c:pt idx="124">
                  <c:v>5.8030985474628576</c:v>
                </c:pt>
                <c:pt idx="125">
                  <c:v>5.9083770472663391</c:v>
                </c:pt>
                <c:pt idx="126">
                  <c:v>5.8484242188172999</c:v>
                </c:pt>
                <c:pt idx="127">
                  <c:v>5.8395510882890935</c:v>
                </c:pt>
                <c:pt idx="128">
                  <c:v>6.0154312120858791</c:v>
                </c:pt>
                <c:pt idx="130">
                  <c:v>6.25</c:v>
                </c:pt>
                <c:pt idx="131">
                  <c:v>5.9376278430718994</c:v>
                </c:pt>
                <c:pt idx="132">
                  <c:v>5.7219174262721069</c:v>
                </c:pt>
                <c:pt idx="133">
                  <c:v>5.6966832989457945</c:v>
                </c:pt>
                <c:pt idx="134">
                  <c:v>5.6842885463171235</c:v>
                </c:pt>
                <c:pt idx="135">
                  <c:v>5.7316546442022958</c:v>
                </c:pt>
                <c:pt idx="136">
                  <c:v>5.7041427892925727</c:v>
                </c:pt>
                <c:pt idx="137">
                  <c:v>5.7361255303721066</c:v>
                </c:pt>
                <c:pt idx="138">
                  <c:v>5.8817364548289355</c:v>
                </c:pt>
                <c:pt idx="140">
                  <c:v>6.25</c:v>
                </c:pt>
                <c:pt idx="141">
                  <c:v>6.1862913807183517</c:v>
                </c:pt>
                <c:pt idx="142">
                  <c:v>6.195357050018913</c:v>
                </c:pt>
                <c:pt idx="143">
                  <c:v>6.166396961086285</c:v>
                </c:pt>
                <c:pt idx="144">
                  <c:v>6.1620609002344038</c:v>
                </c:pt>
                <c:pt idx="145">
                  <c:v>6.1411004525960475</c:v>
                </c:pt>
                <c:pt idx="146">
                  <c:v>6.1595517832013629</c:v>
                </c:pt>
                <c:pt idx="147">
                  <c:v>6.1931163063333372</c:v>
                </c:pt>
                <c:pt idx="148">
                  <c:v>6.2353793397608808</c:v>
                </c:pt>
                <c:pt idx="150">
                  <c:v>6.25</c:v>
                </c:pt>
                <c:pt idx="151">
                  <c:v>5.7896059085981637</c:v>
                </c:pt>
                <c:pt idx="152">
                  <c:v>5.4724401340158098</c:v>
                </c:pt>
                <c:pt idx="153">
                  <c:v>5.4469542309702472</c:v>
                </c:pt>
                <c:pt idx="154">
                  <c:v>5.4351902169812032</c:v>
                </c:pt>
                <c:pt idx="155">
                  <c:v>5.5090678804302886</c:v>
                </c:pt>
                <c:pt idx="156">
                  <c:v>5.4508909344079042</c:v>
                </c:pt>
                <c:pt idx="157">
                  <c:v>5.5178104116935369</c:v>
                </c:pt>
                <c:pt idx="158">
                  <c:v>5.7251889679142831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6C4-995C-76F6B1FD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704304"/>
        <c:axId val="430699384"/>
      </c:barChart>
      <c:catAx>
        <c:axId val="4307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699384"/>
        <c:crosses val="autoZero"/>
        <c:auto val="1"/>
        <c:lblAlgn val="ctr"/>
        <c:lblOffset val="100"/>
        <c:noMultiLvlLbl val="0"/>
      </c:catAx>
      <c:valAx>
        <c:axId val="4306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Sequences fluctuation in the TT strand over the two time-course experiment</a:t>
            </a:r>
            <a:endParaRPr lang="en-CA"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rgbClr val="FF0000"/>
                </a:solidFill>
                <a:effectLst/>
              </a:rPr>
              <a:t>285 nm LED</a:t>
            </a:r>
            <a:endParaRPr lang="en-CA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middle'!$K$3:$K$11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6.7276561185026576E-2</c:v>
                  </c:pt>
                  <c:pt idx="2">
                    <c:v>5.1173248174179752E-2</c:v>
                  </c:pt>
                  <c:pt idx="3">
                    <c:v>7.8149235211164306E-2</c:v>
                  </c:pt>
                  <c:pt idx="4">
                    <c:v>5.5125470807232062E-2</c:v>
                  </c:pt>
                  <c:pt idx="5">
                    <c:v>4.5694392396223464E-2</c:v>
                  </c:pt>
                  <c:pt idx="6">
                    <c:v>3.4677895166036789E-2</c:v>
                  </c:pt>
                  <c:pt idx="7">
                    <c:v>4.2755100217390186E-2</c:v>
                  </c:pt>
                  <c:pt idx="8">
                    <c:v>5.6137757668247142E-2</c:v>
                  </c:pt>
                </c:numCache>
              </c:numRef>
            </c:plus>
            <c:minus>
              <c:numRef>
                <c:f>'SD_n_1 middle'!$K$3:$K$11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6.7276561185026576E-2</c:v>
                  </c:pt>
                  <c:pt idx="2">
                    <c:v>5.1173248174179752E-2</c:v>
                  </c:pt>
                  <c:pt idx="3">
                    <c:v>7.8149235211164306E-2</c:v>
                  </c:pt>
                  <c:pt idx="4">
                    <c:v>5.5125470807232062E-2</c:v>
                  </c:pt>
                  <c:pt idx="5">
                    <c:v>4.5694392396223464E-2</c:v>
                  </c:pt>
                  <c:pt idx="6">
                    <c:v>3.4677895166036789E-2</c:v>
                  </c:pt>
                  <c:pt idx="7">
                    <c:v>4.2755100217390186E-2</c:v>
                  </c:pt>
                  <c:pt idx="8">
                    <c:v>5.6137757668247142E-2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middle'!$I$3:$I$11</c:f>
              <c:strCache>
                <c:ptCount val="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</c:strCache>
            </c:strRef>
          </c:xVal>
          <c:yVal>
            <c:numRef>
              <c:f>'SD_n_1 middle'!$J$3:$J$11</c:f>
              <c:numCache>
                <c:formatCode>General</c:formatCode>
                <c:ptCount val="9"/>
                <c:pt idx="0">
                  <c:v>6.25</c:v>
                </c:pt>
                <c:pt idx="1">
                  <c:v>6.3325241293234953</c:v>
                </c:pt>
                <c:pt idx="2">
                  <c:v>6.2156183907528835</c:v>
                </c:pt>
                <c:pt idx="3">
                  <c:v>6.2295898371209386</c:v>
                </c:pt>
                <c:pt idx="4">
                  <c:v>6.2568833526592353</c:v>
                </c:pt>
                <c:pt idx="5">
                  <c:v>6.3173998694693756</c:v>
                </c:pt>
                <c:pt idx="6">
                  <c:v>6.2873378874532477</c:v>
                </c:pt>
                <c:pt idx="7">
                  <c:v>6.2181592619216959</c:v>
                </c:pt>
                <c:pt idx="8">
                  <c:v>6.2745670755478749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E-43C2-A25F-466BCC7C5CB6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middle'!$K$13:$K$21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4.4730336333454392E-2</c:v>
                  </c:pt>
                  <c:pt idx="2">
                    <c:v>8.1902542806076617E-2</c:v>
                  </c:pt>
                  <c:pt idx="3">
                    <c:v>9.1091491656812323E-2</c:v>
                  </c:pt>
                  <c:pt idx="4">
                    <c:v>7.5467448580419885E-2</c:v>
                  </c:pt>
                  <c:pt idx="5">
                    <c:v>5.4012358838968731E-2</c:v>
                  </c:pt>
                  <c:pt idx="6">
                    <c:v>6.4029923445231993E-2</c:v>
                  </c:pt>
                  <c:pt idx="7">
                    <c:v>6.3094923130924546E-2</c:v>
                  </c:pt>
                  <c:pt idx="8">
                    <c:v>5.1210744223181545E-2</c:v>
                  </c:pt>
                </c:numCache>
              </c:numRef>
            </c:plus>
            <c:minus>
              <c:numRef>
                <c:f>'SD_n_1 middle'!$K$13:$K$21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4.4730336333454392E-2</c:v>
                  </c:pt>
                  <c:pt idx="2">
                    <c:v>8.1902542806076617E-2</c:v>
                  </c:pt>
                  <c:pt idx="3">
                    <c:v>9.1091491656812323E-2</c:v>
                  </c:pt>
                  <c:pt idx="4">
                    <c:v>7.5467448580419885E-2</c:v>
                  </c:pt>
                  <c:pt idx="5">
                    <c:v>5.4012358838968731E-2</c:v>
                  </c:pt>
                  <c:pt idx="6">
                    <c:v>6.4029923445231993E-2</c:v>
                  </c:pt>
                  <c:pt idx="7">
                    <c:v>6.3094923130924546E-2</c:v>
                  </c:pt>
                  <c:pt idx="8">
                    <c:v>5.1210744223181545E-2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middle'!$I$13:$I$21</c:f>
              <c:strCache>
                <c:ptCount val="9"/>
                <c:pt idx="0">
                  <c:v>ATTC_0 </c:v>
                </c:pt>
                <c:pt idx="1">
                  <c:v>ATTC_3 </c:v>
                </c:pt>
                <c:pt idx="2">
                  <c:v>ATTC_10 </c:v>
                </c:pt>
                <c:pt idx="3">
                  <c:v>ATTC_30 </c:v>
                </c:pt>
                <c:pt idx="4">
                  <c:v>ATTC_90</c:v>
                </c:pt>
                <c:pt idx="5">
                  <c:v>ATTC_270</c:v>
                </c:pt>
                <c:pt idx="6">
                  <c:v>ATTC_540 </c:v>
                </c:pt>
                <c:pt idx="7">
                  <c:v>ATTC_900 </c:v>
                </c:pt>
                <c:pt idx="8">
                  <c:v>ATTC_1800 </c:v>
                </c:pt>
              </c:strCache>
            </c:strRef>
          </c:xVal>
          <c:yVal>
            <c:numRef>
              <c:f>'SD_n_1 middle'!$J$13:$J$21</c:f>
              <c:numCache>
                <c:formatCode>General</c:formatCode>
                <c:ptCount val="9"/>
                <c:pt idx="0">
                  <c:v>6.25</c:v>
                </c:pt>
                <c:pt idx="1">
                  <c:v>6.2269083239463363</c:v>
                </c:pt>
                <c:pt idx="2">
                  <c:v>6.1177302730277177</c:v>
                </c:pt>
                <c:pt idx="3">
                  <c:v>6.104664569898981</c:v>
                </c:pt>
                <c:pt idx="4">
                  <c:v>6.102168394015286</c:v>
                </c:pt>
                <c:pt idx="5">
                  <c:v>6.1241873726264657</c:v>
                </c:pt>
                <c:pt idx="6">
                  <c:v>6.1384344935184005</c:v>
                </c:pt>
                <c:pt idx="7">
                  <c:v>6.0976388444555525</c:v>
                </c:pt>
                <c:pt idx="8">
                  <c:v>6.1770061125820908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E-43C2-A25F-466BCC7C5CB6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middle'!$K$23:$K$31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0.27842887424881702</c:v>
                  </c:pt>
                  <c:pt idx="2">
                    <c:v>3.5533845754549133E-2</c:v>
                  </c:pt>
                  <c:pt idx="3">
                    <c:v>7.1784271254016884E-3</c:v>
                  </c:pt>
                  <c:pt idx="4">
                    <c:v>5.8939766009216809E-3</c:v>
                  </c:pt>
                  <c:pt idx="5">
                    <c:v>3.4358878847754314E-2</c:v>
                  </c:pt>
                  <c:pt idx="6">
                    <c:v>8.3790735675649437E-3</c:v>
                  </c:pt>
                  <c:pt idx="7">
                    <c:v>2.1553936181503714E-3</c:v>
                  </c:pt>
                  <c:pt idx="8">
                    <c:v>2.6081237517409671E-2</c:v>
                  </c:pt>
                </c:numCache>
              </c:numRef>
            </c:plus>
            <c:minus>
              <c:numRef>
                <c:f>'SD_n_1 middle'!$K$23:$K$31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0.27842887424881702</c:v>
                  </c:pt>
                  <c:pt idx="2">
                    <c:v>3.5533845754549133E-2</c:v>
                  </c:pt>
                  <c:pt idx="3">
                    <c:v>7.1784271254016884E-3</c:v>
                  </c:pt>
                  <c:pt idx="4">
                    <c:v>5.8939766009216809E-3</c:v>
                  </c:pt>
                  <c:pt idx="5">
                    <c:v>3.4358878847754314E-2</c:v>
                  </c:pt>
                  <c:pt idx="6">
                    <c:v>8.3790735675649437E-3</c:v>
                  </c:pt>
                  <c:pt idx="7">
                    <c:v>2.1553936181503714E-3</c:v>
                  </c:pt>
                  <c:pt idx="8">
                    <c:v>2.6081237517409671E-2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middle'!$I$23:$I$31</c:f>
              <c:strCache>
                <c:ptCount val="9"/>
                <c:pt idx="0">
                  <c:v>ATTG_0 </c:v>
                </c:pt>
                <c:pt idx="1">
                  <c:v>ATTG_3 </c:v>
                </c:pt>
                <c:pt idx="2">
                  <c:v>ATTG_10 </c:v>
                </c:pt>
                <c:pt idx="3">
                  <c:v>ATTG_30 </c:v>
                </c:pt>
                <c:pt idx="4">
                  <c:v>ATTG_90</c:v>
                </c:pt>
                <c:pt idx="5">
                  <c:v>ATTG_270</c:v>
                </c:pt>
                <c:pt idx="6">
                  <c:v>ATTG_540 </c:v>
                </c:pt>
                <c:pt idx="7">
                  <c:v>ATTG_900 </c:v>
                </c:pt>
                <c:pt idx="8">
                  <c:v>ATTG_1800 </c:v>
                </c:pt>
              </c:strCache>
            </c:strRef>
          </c:xVal>
          <c:yVal>
            <c:numRef>
              <c:f>'SD_n_1 middle'!$J$23:$J$31</c:f>
              <c:numCache>
                <c:formatCode>General</c:formatCode>
                <c:ptCount val="9"/>
                <c:pt idx="0">
                  <c:v>6.25</c:v>
                </c:pt>
                <c:pt idx="1">
                  <c:v>6.5671308069818801</c:v>
                </c:pt>
                <c:pt idx="2">
                  <c:v>6.7952493116451134</c:v>
                </c:pt>
                <c:pt idx="3">
                  <c:v>6.8151750131253008</c:v>
                </c:pt>
                <c:pt idx="4">
                  <c:v>6.8225939306031629</c:v>
                </c:pt>
                <c:pt idx="5">
                  <c:v>6.7822977943887457</c:v>
                </c:pt>
                <c:pt idx="6">
                  <c:v>6.8109424827453964</c:v>
                </c:pt>
                <c:pt idx="7">
                  <c:v>6.7584065791521049</c:v>
                </c:pt>
                <c:pt idx="8">
                  <c:v>6.6189935783966636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E-43C2-A25F-466BCC7C5CB6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middle'!$K$33:$K$41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0.32760773622606099</c:v>
                  </c:pt>
                  <c:pt idx="2">
                    <c:v>7.2774797081342477E-2</c:v>
                  </c:pt>
                  <c:pt idx="3">
                    <c:v>5.1505559607664585E-2</c:v>
                  </c:pt>
                  <c:pt idx="4">
                    <c:v>3.3276318349762045E-2</c:v>
                  </c:pt>
                  <c:pt idx="5">
                    <c:v>1.0249902074868091E-2</c:v>
                  </c:pt>
                  <c:pt idx="6">
                    <c:v>3.0282847400503569E-2</c:v>
                  </c:pt>
                  <c:pt idx="7">
                    <c:v>3.601581485704107E-2</c:v>
                  </c:pt>
                  <c:pt idx="8">
                    <c:v>1.3031115693788424E-2</c:v>
                  </c:pt>
                </c:numCache>
              </c:numRef>
            </c:plus>
            <c:minus>
              <c:numRef>
                <c:f>'SD_n_1 middle'!$K$33:$K$41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0.32760773622606099</c:v>
                  </c:pt>
                  <c:pt idx="2">
                    <c:v>7.2774797081342477E-2</c:v>
                  </c:pt>
                  <c:pt idx="3">
                    <c:v>5.1505559607664585E-2</c:v>
                  </c:pt>
                  <c:pt idx="4">
                    <c:v>3.3276318349762045E-2</c:v>
                  </c:pt>
                  <c:pt idx="5">
                    <c:v>1.0249902074868091E-2</c:v>
                  </c:pt>
                  <c:pt idx="6">
                    <c:v>3.0282847400503569E-2</c:v>
                  </c:pt>
                  <c:pt idx="7">
                    <c:v>3.601581485704107E-2</c:v>
                  </c:pt>
                  <c:pt idx="8">
                    <c:v>1.3031115693788424E-2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middle'!$I$33:$I$41</c:f>
              <c:strCache>
                <c:ptCount val="9"/>
                <c:pt idx="0">
                  <c:v>ATTT_0 </c:v>
                </c:pt>
                <c:pt idx="1">
                  <c:v>ATTT_3 </c:v>
                </c:pt>
                <c:pt idx="2">
                  <c:v>ATTTT_10 </c:v>
                </c:pt>
                <c:pt idx="3">
                  <c:v>ATTT_30 </c:v>
                </c:pt>
                <c:pt idx="4">
                  <c:v>ATTT_90</c:v>
                </c:pt>
                <c:pt idx="5">
                  <c:v>ATTT_270</c:v>
                </c:pt>
                <c:pt idx="6">
                  <c:v>ATTT_540 </c:v>
                </c:pt>
                <c:pt idx="7">
                  <c:v>ATTT_900 </c:v>
                </c:pt>
                <c:pt idx="8">
                  <c:v>ATTT_1800 </c:v>
                </c:pt>
              </c:strCache>
            </c:strRef>
          </c:xVal>
          <c:yVal>
            <c:numRef>
              <c:f>'SD_n_1 middle'!$J$33:$J$41</c:f>
              <c:numCache>
                <c:formatCode>General</c:formatCode>
                <c:ptCount val="9"/>
                <c:pt idx="0">
                  <c:v>6.25</c:v>
                </c:pt>
                <c:pt idx="1">
                  <c:v>5.9386748022233373</c:v>
                </c:pt>
                <c:pt idx="2">
                  <c:v>5.6263229832912378</c:v>
                </c:pt>
                <c:pt idx="3">
                  <c:v>5.6121578513053603</c:v>
                </c:pt>
                <c:pt idx="4">
                  <c:v>5.6043397656736698</c:v>
                </c:pt>
                <c:pt idx="5">
                  <c:v>5.7114762310456939</c:v>
                </c:pt>
                <c:pt idx="6">
                  <c:v>5.6531415508146488</c:v>
                </c:pt>
                <c:pt idx="7">
                  <c:v>5.652201649018556</c:v>
                </c:pt>
                <c:pt idx="8">
                  <c:v>5.8714870887508193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E-43C2-A25F-466BCC7C5CB6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middle'!$K$43:$K$51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9.4661914081751758E-2</c:v>
                  </c:pt>
                  <c:pt idx="2">
                    <c:v>4.7025782452322857E-3</c:v>
                  </c:pt>
                  <c:pt idx="3">
                    <c:v>1.7521066694327788E-2</c:v>
                  </c:pt>
                  <c:pt idx="4">
                    <c:v>7.3161130986021915E-3</c:v>
                  </c:pt>
                  <c:pt idx="5">
                    <c:v>7.4442912842353206E-3</c:v>
                  </c:pt>
                  <c:pt idx="6">
                    <c:v>3.2047870193688407E-4</c:v>
                  </c:pt>
                  <c:pt idx="7">
                    <c:v>2.6995122131646399E-3</c:v>
                  </c:pt>
                  <c:pt idx="8">
                    <c:v>3.8419969491376399E-3</c:v>
                  </c:pt>
                </c:numCache>
              </c:numRef>
            </c:plus>
            <c:minus>
              <c:numRef>
                <c:f>'SD_n_1 middle'!$K$43:$K$51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9.4661914081751758E-2</c:v>
                  </c:pt>
                  <c:pt idx="2">
                    <c:v>4.7025782452322857E-3</c:v>
                  </c:pt>
                  <c:pt idx="3">
                    <c:v>1.7521066694327788E-2</c:v>
                  </c:pt>
                  <c:pt idx="4">
                    <c:v>7.3161130986021915E-3</c:v>
                  </c:pt>
                  <c:pt idx="5">
                    <c:v>7.4442912842353206E-3</c:v>
                  </c:pt>
                  <c:pt idx="6">
                    <c:v>3.2047870193688407E-4</c:v>
                  </c:pt>
                  <c:pt idx="7">
                    <c:v>2.6995122131646399E-3</c:v>
                  </c:pt>
                  <c:pt idx="8">
                    <c:v>3.8419969491376399E-3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middle'!$I$43:$I$51</c:f>
              <c:strCache>
                <c:ptCount val="9"/>
                <c:pt idx="0">
                  <c:v>CTTA_0 </c:v>
                </c:pt>
                <c:pt idx="1">
                  <c:v>CTTA_3 </c:v>
                </c:pt>
                <c:pt idx="2">
                  <c:v>CTTA_10 </c:v>
                </c:pt>
                <c:pt idx="3">
                  <c:v>CTTA_30 </c:v>
                </c:pt>
                <c:pt idx="4">
                  <c:v>CTTA_90</c:v>
                </c:pt>
                <c:pt idx="5">
                  <c:v>CTTA_270</c:v>
                </c:pt>
                <c:pt idx="6">
                  <c:v>CTTA_540 </c:v>
                </c:pt>
                <c:pt idx="7">
                  <c:v>CTTA_900 </c:v>
                </c:pt>
                <c:pt idx="8">
                  <c:v>CTTA_1800 </c:v>
                </c:pt>
              </c:strCache>
            </c:strRef>
          </c:xVal>
          <c:yVal>
            <c:numRef>
              <c:f>'SD_n_1 middle'!$J$43:$J$51</c:f>
              <c:numCache>
                <c:formatCode>General</c:formatCode>
                <c:ptCount val="9"/>
                <c:pt idx="0">
                  <c:v>6.25</c:v>
                </c:pt>
                <c:pt idx="1">
                  <c:v>6.290377483308375</c:v>
                </c:pt>
                <c:pt idx="2">
                  <c:v>6.2016131869229483</c:v>
                </c:pt>
                <c:pt idx="3">
                  <c:v>6.2104934578463311</c:v>
                </c:pt>
                <c:pt idx="4">
                  <c:v>6.2265738563183817</c:v>
                </c:pt>
                <c:pt idx="5">
                  <c:v>6.2321798809727724</c:v>
                </c:pt>
                <c:pt idx="6">
                  <c:v>6.2389522407290467</c:v>
                </c:pt>
                <c:pt idx="7">
                  <c:v>6.1977111886995537</c:v>
                </c:pt>
                <c:pt idx="8">
                  <c:v>6.205973834567664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E-43C2-A25F-466BCC7C5CB6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middle'!$K$53:$K$61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1.0948966044526595E-2</c:v>
                  </c:pt>
                  <c:pt idx="2">
                    <c:v>3.851313306161333E-2</c:v>
                  </c:pt>
                  <c:pt idx="3">
                    <c:v>3.4763105078440715E-2</c:v>
                  </c:pt>
                  <c:pt idx="4">
                    <c:v>3.682758896592684E-2</c:v>
                  </c:pt>
                  <c:pt idx="5">
                    <c:v>3.4349949696977702E-2</c:v>
                  </c:pt>
                  <c:pt idx="6">
                    <c:v>4.7305114054957263E-2</c:v>
                  </c:pt>
                  <c:pt idx="7">
                    <c:v>2.8423345353571782E-2</c:v>
                  </c:pt>
                  <c:pt idx="8">
                    <c:v>1.5621664151956115E-2</c:v>
                  </c:pt>
                </c:numCache>
              </c:numRef>
            </c:plus>
            <c:minus>
              <c:numRef>
                <c:f>'SD_n_1 middle'!$K$53:$K$61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1.0948966044526595E-2</c:v>
                  </c:pt>
                  <c:pt idx="2">
                    <c:v>3.851313306161333E-2</c:v>
                  </c:pt>
                  <c:pt idx="3">
                    <c:v>3.4763105078440715E-2</c:v>
                  </c:pt>
                  <c:pt idx="4">
                    <c:v>3.682758896592684E-2</c:v>
                  </c:pt>
                  <c:pt idx="5">
                    <c:v>3.4349949696977702E-2</c:v>
                  </c:pt>
                  <c:pt idx="6">
                    <c:v>4.7305114054957263E-2</c:v>
                  </c:pt>
                  <c:pt idx="7">
                    <c:v>2.8423345353571782E-2</c:v>
                  </c:pt>
                  <c:pt idx="8">
                    <c:v>1.5621664151956115E-2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middle'!$I$53:$I$61</c:f>
              <c:strCache>
                <c:ptCount val="9"/>
                <c:pt idx="0">
                  <c:v>CTTC_0 </c:v>
                </c:pt>
                <c:pt idx="1">
                  <c:v>CTTC_3 </c:v>
                </c:pt>
                <c:pt idx="2">
                  <c:v>CTTC_10 </c:v>
                </c:pt>
                <c:pt idx="3">
                  <c:v>CTTC_30 </c:v>
                </c:pt>
                <c:pt idx="4">
                  <c:v>CTTC_90</c:v>
                </c:pt>
                <c:pt idx="5">
                  <c:v>CTTC_270</c:v>
                </c:pt>
                <c:pt idx="6">
                  <c:v>CTTC_540 </c:v>
                </c:pt>
                <c:pt idx="7">
                  <c:v>CTTC_900 </c:v>
                </c:pt>
                <c:pt idx="8">
                  <c:v>CTTC_1800 </c:v>
                </c:pt>
              </c:strCache>
            </c:strRef>
          </c:xVal>
          <c:yVal>
            <c:numRef>
              <c:f>'SD_n_1 middle'!$J$53:$J$61</c:f>
              <c:numCache>
                <c:formatCode>General</c:formatCode>
                <c:ptCount val="9"/>
                <c:pt idx="0">
                  <c:v>6.25</c:v>
                </c:pt>
                <c:pt idx="1">
                  <c:v>6.2134093859195856</c:v>
                </c:pt>
                <c:pt idx="2">
                  <c:v>6.1971899558700798</c:v>
                </c:pt>
                <c:pt idx="3">
                  <c:v>6.1942349251916298</c:v>
                </c:pt>
                <c:pt idx="4">
                  <c:v>6.1843461948926439</c:v>
                </c:pt>
                <c:pt idx="5">
                  <c:v>6.1100453843338789</c:v>
                </c:pt>
                <c:pt idx="6">
                  <c:v>6.1790934584380608</c:v>
                </c:pt>
                <c:pt idx="7">
                  <c:v>6.1822427575584937</c:v>
                </c:pt>
                <c:pt idx="8">
                  <c:v>6.122198686273693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E-43C2-A25F-466BCC7C5CB6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'SD_n_1 middle'!$I$63:$I$71</c:f>
              <c:strCache>
                <c:ptCount val="9"/>
                <c:pt idx="0">
                  <c:v>CTTG_0</c:v>
                </c:pt>
                <c:pt idx="1">
                  <c:v>CTTG_3</c:v>
                </c:pt>
                <c:pt idx="2">
                  <c:v>CTTG_10 </c:v>
                </c:pt>
                <c:pt idx="3">
                  <c:v>CTTG_30 </c:v>
                </c:pt>
                <c:pt idx="4">
                  <c:v>CTTG_90</c:v>
                </c:pt>
                <c:pt idx="5">
                  <c:v>CTTG_270</c:v>
                </c:pt>
                <c:pt idx="6">
                  <c:v>CTTG_540 </c:v>
                </c:pt>
                <c:pt idx="7">
                  <c:v>CTTG_900 </c:v>
                </c:pt>
                <c:pt idx="8">
                  <c:v>CTTG_1800 </c:v>
                </c:pt>
              </c:strCache>
            </c:strRef>
          </c:xVal>
          <c:yVal>
            <c:numRef>
              <c:f>'SD_n_1 middle'!$J$63:$J$71</c:f>
              <c:numCache>
                <c:formatCode>General</c:formatCode>
                <c:ptCount val="9"/>
                <c:pt idx="0">
                  <c:v>6.25</c:v>
                </c:pt>
                <c:pt idx="1">
                  <c:v>6.4871493564667544</c:v>
                </c:pt>
                <c:pt idx="2">
                  <c:v>6.771374368413241</c:v>
                </c:pt>
                <c:pt idx="3">
                  <c:v>6.7769675133298772</c:v>
                </c:pt>
                <c:pt idx="4">
                  <c:v>6.7675865271139326</c:v>
                </c:pt>
                <c:pt idx="5">
                  <c:v>6.6430466546704761</c:v>
                </c:pt>
                <c:pt idx="6">
                  <c:v>6.7385682989148146</c:v>
                </c:pt>
                <c:pt idx="7">
                  <c:v>6.7196033317936781</c:v>
                </c:pt>
                <c:pt idx="8">
                  <c:v>6.5149463306472359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9E-43C2-A25F-466BCC7C5CB6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'SD_n_1 middle'!$I$73:$I$81</c:f>
              <c:strCache>
                <c:ptCount val="9"/>
                <c:pt idx="0">
                  <c:v>CTTT_0 </c:v>
                </c:pt>
                <c:pt idx="1">
                  <c:v>CTTT_3 </c:v>
                </c:pt>
                <c:pt idx="2">
                  <c:v>CTTT_10 </c:v>
                </c:pt>
                <c:pt idx="3">
                  <c:v>CTTT_30 </c:v>
                </c:pt>
                <c:pt idx="4">
                  <c:v>CTTT_90</c:v>
                </c:pt>
                <c:pt idx="5">
                  <c:v>CTTT_270</c:v>
                </c:pt>
                <c:pt idx="6">
                  <c:v>CTTT_540 </c:v>
                </c:pt>
                <c:pt idx="7">
                  <c:v>CTTT_900 </c:v>
                </c:pt>
                <c:pt idx="8">
                  <c:v>CTTT_1800 </c:v>
                </c:pt>
              </c:strCache>
            </c:strRef>
          </c:xVal>
          <c:yVal>
            <c:numRef>
              <c:f>'SD_n_1 middle'!$J$73:$J$81</c:f>
              <c:numCache>
                <c:formatCode>General</c:formatCode>
                <c:ptCount val="9"/>
                <c:pt idx="0">
                  <c:v>6.25</c:v>
                </c:pt>
                <c:pt idx="1">
                  <c:v>5.9354903221888309</c:v>
                </c:pt>
                <c:pt idx="2">
                  <c:v>5.7187228034843995</c:v>
                </c:pt>
                <c:pt idx="3">
                  <c:v>5.6989831586253974</c:v>
                </c:pt>
                <c:pt idx="4">
                  <c:v>5.6835216411527689</c:v>
                </c:pt>
                <c:pt idx="5">
                  <c:v>5.7367723528454846</c:v>
                </c:pt>
                <c:pt idx="6">
                  <c:v>5.7076304042089721</c:v>
                </c:pt>
                <c:pt idx="7">
                  <c:v>5.7272134156193779</c:v>
                </c:pt>
                <c:pt idx="8">
                  <c:v>5.8692900864243196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9E-43C2-A25F-466BCC7C5CB6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middle'!$K$83:$K$91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0.38747269245239269</c:v>
                  </c:pt>
                  <c:pt idx="2">
                    <c:v>1.3620558671294556E-2</c:v>
                  </c:pt>
                  <c:pt idx="3">
                    <c:v>2.7989828129689528E-2</c:v>
                  </c:pt>
                  <c:pt idx="4">
                    <c:v>3.3539475513525381E-2</c:v>
                  </c:pt>
                  <c:pt idx="5">
                    <c:v>9.2273200323534324E-2</c:v>
                  </c:pt>
                  <c:pt idx="6">
                    <c:v>2.7617018869392482E-2</c:v>
                  </c:pt>
                  <c:pt idx="7">
                    <c:v>3.1722084036545618E-2</c:v>
                  </c:pt>
                  <c:pt idx="8">
                    <c:v>7.4854041389916956E-2</c:v>
                  </c:pt>
                </c:numCache>
              </c:numRef>
            </c:plus>
            <c:minus>
              <c:numRef>
                <c:f>'SD_n_1 middle'!$K$83:$K$91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0.38747269245239269</c:v>
                  </c:pt>
                  <c:pt idx="2">
                    <c:v>1.3620558671294556E-2</c:v>
                  </c:pt>
                  <c:pt idx="3">
                    <c:v>2.7989828129689528E-2</c:v>
                  </c:pt>
                  <c:pt idx="4">
                    <c:v>3.3539475513525381E-2</c:v>
                  </c:pt>
                  <c:pt idx="5">
                    <c:v>9.2273200323534324E-2</c:v>
                  </c:pt>
                  <c:pt idx="6">
                    <c:v>2.7617018869392482E-2</c:v>
                  </c:pt>
                  <c:pt idx="7">
                    <c:v>3.1722084036545618E-2</c:v>
                  </c:pt>
                  <c:pt idx="8">
                    <c:v>7.4854041389916956E-2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middle'!$I$83:$I$91</c:f>
              <c:strCache>
                <c:ptCount val="9"/>
                <c:pt idx="0">
                  <c:v>GTTA_0 </c:v>
                </c:pt>
                <c:pt idx="1">
                  <c:v>GTTA_3 </c:v>
                </c:pt>
                <c:pt idx="2">
                  <c:v>GTTA_10 </c:v>
                </c:pt>
                <c:pt idx="3">
                  <c:v>GTTA_30 </c:v>
                </c:pt>
                <c:pt idx="4">
                  <c:v>GTTA_90</c:v>
                </c:pt>
                <c:pt idx="5">
                  <c:v>GTTA_270</c:v>
                </c:pt>
                <c:pt idx="6">
                  <c:v>GTTA_540 </c:v>
                </c:pt>
                <c:pt idx="7">
                  <c:v>GTTA_900 </c:v>
                </c:pt>
                <c:pt idx="8">
                  <c:v>GTTA_1800 </c:v>
                </c:pt>
              </c:strCache>
            </c:strRef>
          </c:xVal>
          <c:yVal>
            <c:numRef>
              <c:f>'SD_n_1 middle'!$J$83:$J$91</c:f>
              <c:numCache>
                <c:formatCode>General</c:formatCode>
                <c:ptCount val="9"/>
                <c:pt idx="0">
                  <c:v>6.25</c:v>
                </c:pt>
                <c:pt idx="1">
                  <c:v>6.6284457817831823</c:v>
                </c:pt>
                <c:pt idx="2">
                  <c:v>6.921502945511377</c:v>
                </c:pt>
                <c:pt idx="3">
                  <c:v>6.9658892962068535</c:v>
                </c:pt>
                <c:pt idx="4">
                  <c:v>6.9784458901507485</c:v>
                </c:pt>
                <c:pt idx="5">
                  <c:v>6.9453003943359581</c:v>
                </c:pt>
                <c:pt idx="6">
                  <c:v>6.9535983913923483</c:v>
                </c:pt>
                <c:pt idx="7">
                  <c:v>6.8986948227352549</c:v>
                </c:pt>
                <c:pt idx="8">
                  <c:v>6.6991115642388532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9E-43C2-A25F-466BCC7C5CB6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middle'!$K$93:$K$101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0.37955922985280033</c:v>
                  </c:pt>
                  <c:pt idx="2">
                    <c:v>1.4548009255923502E-3</c:v>
                  </c:pt>
                  <c:pt idx="3">
                    <c:v>2.7208494994952606E-2</c:v>
                  </c:pt>
                  <c:pt idx="4">
                    <c:v>3.7889648708835072E-2</c:v>
                  </c:pt>
                  <c:pt idx="5">
                    <c:v>6.2225494238563862E-2</c:v>
                  </c:pt>
                  <c:pt idx="6">
                    <c:v>3.3407523568926581E-2</c:v>
                  </c:pt>
                  <c:pt idx="7">
                    <c:v>2.9138302562796963E-2</c:v>
                  </c:pt>
                  <c:pt idx="8">
                    <c:v>3.240482895332026E-2</c:v>
                  </c:pt>
                </c:numCache>
              </c:numRef>
            </c:plus>
            <c:minus>
              <c:numRef>
                <c:f>'SD_n_1 middle'!$K$93:$K$101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0.37955922985280033</c:v>
                  </c:pt>
                  <c:pt idx="2">
                    <c:v>1.4548009255923502E-3</c:v>
                  </c:pt>
                  <c:pt idx="3">
                    <c:v>2.7208494994952606E-2</c:v>
                  </c:pt>
                  <c:pt idx="4">
                    <c:v>3.7889648708835072E-2</c:v>
                  </c:pt>
                  <c:pt idx="5">
                    <c:v>6.2225494238563862E-2</c:v>
                  </c:pt>
                  <c:pt idx="6">
                    <c:v>3.3407523568926581E-2</c:v>
                  </c:pt>
                  <c:pt idx="7">
                    <c:v>2.9138302562796963E-2</c:v>
                  </c:pt>
                  <c:pt idx="8">
                    <c:v>3.240482895332026E-2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middle'!$I$93:$I$101</c:f>
              <c:strCache>
                <c:ptCount val="9"/>
                <c:pt idx="0">
                  <c:v>GTTC_0 </c:v>
                </c:pt>
                <c:pt idx="1">
                  <c:v>GTTC_3 </c:v>
                </c:pt>
                <c:pt idx="2">
                  <c:v>GTTC_10 </c:v>
                </c:pt>
                <c:pt idx="3">
                  <c:v>GTTC_30 </c:v>
                </c:pt>
                <c:pt idx="4">
                  <c:v>GTTC_90</c:v>
                </c:pt>
                <c:pt idx="5">
                  <c:v>GTTC_270</c:v>
                </c:pt>
                <c:pt idx="6">
                  <c:v>GTTC_540 </c:v>
                </c:pt>
                <c:pt idx="7">
                  <c:v>GTTC_900 </c:v>
                </c:pt>
                <c:pt idx="8">
                  <c:v>GTTC_1800 </c:v>
                </c:pt>
              </c:strCache>
            </c:strRef>
          </c:xVal>
          <c:yVal>
            <c:numRef>
              <c:f>'SD_n_1 middle'!$J$93:$J$101</c:f>
              <c:numCache>
                <c:formatCode>General</c:formatCode>
                <c:ptCount val="9"/>
                <c:pt idx="0">
                  <c:v>6.25</c:v>
                </c:pt>
                <c:pt idx="1">
                  <c:v>6.4814952166101811</c:v>
                </c:pt>
                <c:pt idx="2">
                  <c:v>6.7725566023899315</c:v>
                </c:pt>
                <c:pt idx="3">
                  <c:v>6.7700893296362779</c:v>
                </c:pt>
                <c:pt idx="4">
                  <c:v>6.764702114866612</c:v>
                </c:pt>
                <c:pt idx="5">
                  <c:v>6.6387264275337419</c:v>
                </c:pt>
                <c:pt idx="6">
                  <c:v>6.7316380071307407</c:v>
                </c:pt>
                <c:pt idx="7">
                  <c:v>6.7278566243383455</c:v>
                </c:pt>
                <c:pt idx="8">
                  <c:v>6.5441053123702568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9E-43C2-A25F-466BCC7C5CB6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middle'!$K$103:$K$111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0.89585539462265296</c:v>
                  </c:pt>
                  <c:pt idx="2">
                    <c:v>0.17083670986153474</c:v>
                  </c:pt>
                  <c:pt idx="3">
                    <c:v>0.12237637903623305</c:v>
                  </c:pt>
                  <c:pt idx="4">
                    <c:v>7.786180404425809E-2</c:v>
                  </c:pt>
                  <c:pt idx="5">
                    <c:v>4.7418984842758923E-2</c:v>
                  </c:pt>
                  <c:pt idx="6">
                    <c:v>5.4069107936548698E-2</c:v>
                  </c:pt>
                  <c:pt idx="7">
                    <c:v>5.3696471374216209E-2</c:v>
                  </c:pt>
                  <c:pt idx="8">
                    <c:v>5.2607942955445408E-2</c:v>
                  </c:pt>
                </c:numCache>
              </c:numRef>
            </c:plus>
            <c:minus>
              <c:numRef>
                <c:f>'SD_n_1 middle'!$K$103:$K$111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0.89585539462265296</c:v>
                  </c:pt>
                  <c:pt idx="2">
                    <c:v>0.17083670986153474</c:v>
                  </c:pt>
                  <c:pt idx="3">
                    <c:v>0.12237637903623305</c:v>
                  </c:pt>
                  <c:pt idx="4">
                    <c:v>7.786180404425809E-2</c:v>
                  </c:pt>
                  <c:pt idx="5">
                    <c:v>4.7418984842758923E-2</c:v>
                  </c:pt>
                  <c:pt idx="6">
                    <c:v>5.4069107936548698E-2</c:v>
                  </c:pt>
                  <c:pt idx="7">
                    <c:v>5.3696471374216209E-2</c:v>
                  </c:pt>
                  <c:pt idx="8">
                    <c:v>5.2607942955445408E-2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middle'!$I$103:$I$111</c:f>
              <c:strCache>
                <c:ptCount val="9"/>
                <c:pt idx="0">
                  <c:v>GTTG_0 </c:v>
                </c:pt>
                <c:pt idx="1">
                  <c:v>GTTG_3 </c:v>
                </c:pt>
                <c:pt idx="2">
                  <c:v>GTTG_10 </c:v>
                </c:pt>
                <c:pt idx="3">
                  <c:v>GTTG_30 </c:v>
                </c:pt>
                <c:pt idx="4">
                  <c:v>GTTG_90</c:v>
                </c:pt>
                <c:pt idx="5">
                  <c:v>GTTG_270</c:v>
                </c:pt>
                <c:pt idx="6">
                  <c:v>GTTG_540 </c:v>
                </c:pt>
                <c:pt idx="7">
                  <c:v>GTTG_900 </c:v>
                </c:pt>
                <c:pt idx="8">
                  <c:v>GTTG_1800 </c:v>
                </c:pt>
              </c:strCache>
            </c:strRef>
          </c:xVal>
          <c:yVal>
            <c:numRef>
              <c:f>'SD_n_1 middle'!$J$103:$J$111</c:f>
              <c:numCache>
                <c:formatCode>General</c:formatCode>
                <c:ptCount val="9"/>
                <c:pt idx="0">
                  <c:v>6.25</c:v>
                </c:pt>
                <c:pt idx="1">
                  <c:v>6.9784763066125048</c:v>
                </c:pt>
                <c:pt idx="2">
                  <c:v>7.8050071989418957</c:v>
                </c:pt>
                <c:pt idx="3">
                  <c:v>7.8809085448479959</c:v>
                </c:pt>
                <c:pt idx="4">
                  <c:v>7.878367664744129</c:v>
                </c:pt>
                <c:pt idx="5">
                  <c:v>7.7188813528831224</c:v>
                </c:pt>
                <c:pt idx="6">
                  <c:v>7.7686964440798789</c:v>
                </c:pt>
                <c:pt idx="7">
                  <c:v>7.7676787990200076</c:v>
                </c:pt>
                <c:pt idx="8">
                  <c:v>7.2349862029676393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9E-43C2-A25F-466BCC7C5CB6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middle'!$K$113:$K$121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0.10001703911225825</c:v>
                  </c:pt>
                  <c:pt idx="2">
                    <c:v>4.8248151908752236E-2</c:v>
                  </c:pt>
                  <c:pt idx="3">
                    <c:v>5.8097879340344868E-2</c:v>
                  </c:pt>
                  <c:pt idx="4">
                    <c:v>6.0649940299380874E-2</c:v>
                  </c:pt>
                  <c:pt idx="5">
                    <c:v>8.4632769908852198E-2</c:v>
                  </c:pt>
                  <c:pt idx="6">
                    <c:v>5.984050127496493E-2</c:v>
                  </c:pt>
                  <c:pt idx="7">
                    <c:v>5.5170573838504232E-2</c:v>
                  </c:pt>
                  <c:pt idx="8">
                    <c:v>6.9547335506827693E-2</c:v>
                  </c:pt>
                </c:numCache>
              </c:numRef>
            </c:plus>
            <c:minus>
              <c:numRef>
                <c:f>'SD_n_1 middle'!$K$113:$K$121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0.10001703911225825</c:v>
                  </c:pt>
                  <c:pt idx="2">
                    <c:v>4.8248151908752236E-2</c:v>
                  </c:pt>
                  <c:pt idx="3">
                    <c:v>5.8097879340344868E-2</c:v>
                  </c:pt>
                  <c:pt idx="4">
                    <c:v>6.0649940299380874E-2</c:v>
                  </c:pt>
                  <c:pt idx="5">
                    <c:v>8.4632769908852198E-2</c:v>
                  </c:pt>
                  <c:pt idx="6">
                    <c:v>5.984050127496493E-2</c:v>
                  </c:pt>
                  <c:pt idx="7">
                    <c:v>5.5170573838504232E-2</c:v>
                  </c:pt>
                  <c:pt idx="8">
                    <c:v>6.9547335506827693E-2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middle'!$I$113:$I$121</c:f>
              <c:strCache>
                <c:ptCount val="9"/>
                <c:pt idx="0">
                  <c:v>GTTT_0 </c:v>
                </c:pt>
                <c:pt idx="1">
                  <c:v>GTTT_3 </c:v>
                </c:pt>
                <c:pt idx="2">
                  <c:v>GTTT_10 </c:v>
                </c:pt>
                <c:pt idx="3">
                  <c:v>GTTT_30 </c:v>
                </c:pt>
                <c:pt idx="4">
                  <c:v>GTTT_90</c:v>
                </c:pt>
                <c:pt idx="5">
                  <c:v>GTTT_270</c:v>
                </c:pt>
                <c:pt idx="6">
                  <c:v>GTTT_540 </c:v>
                </c:pt>
                <c:pt idx="7">
                  <c:v>GTTT_900 </c:v>
                </c:pt>
                <c:pt idx="8">
                  <c:v>GTTT_1800 </c:v>
                </c:pt>
              </c:strCache>
            </c:strRef>
          </c:xVal>
          <c:yVal>
            <c:numRef>
              <c:f>'SD_n_1 middle'!$J$113:$J$121</c:f>
              <c:numCache>
                <c:formatCode>General</c:formatCode>
                <c:ptCount val="9"/>
                <c:pt idx="0">
                  <c:v>6.25</c:v>
                </c:pt>
                <c:pt idx="1">
                  <c:v>6.1746649960309927</c:v>
                </c:pt>
                <c:pt idx="2">
                  <c:v>6.1406116663551487</c:v>
                </c:pt>
                <c:pt idx="3">
                  <c:v>6.1231060093867908</c:v>
                </c:pt>
                <c:pt idx="4">
                  <c:v>6.1325248947125841</c:v>
                </c:pt>
                <c:pt idx="5">
                  <c:v>6.1079535382910031</c:v>
                </c:pt>
                <c:pt idx="6">
                  <c:v>6.1135431356729946</c:v>
                </c:pt>
                <c:pt idx="7">
                  <c:v>6.1671846718536649</c:v>
                </c:pt>
                <c:pt idx="8">
                  <c:v>6.2107042182599272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9E-43C2-A25F-466BCC7C5CB6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middle'!$K$123:$K$131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0.40948386513214718</c:v>
                  </c:pt>
                  <c:pt idx="2">
                    <c:v>2.4781217306133783E-2</c:v>
                  </c:pt>
                  <c:pt idx="3">
                    <c:v>5.089759669083109E-2</c:v>
                  </c:pt>
                  <c:pt idx="4">
                    <c:v>6.8797168563629191E-2</c:v>
                  </c:pt>
                  <c:pt idx="5">
                    <c:v>0.10552999785600534</c:v>
                  </c:pt>
                  <c:pt idx="6">
                    <c:v>7.1595510894400083E-2</c:v>
                  </c:pt>
                  <c:pt idx="7">
                    <c:v>6.4478118049096464E-2</c:v>
                  </c:pt>
                  <c:pt idx="8">
                    <c:v>7.4062716109067214E-2</c:v>
                  </c:pt>
                </c:numCache>
              </c:numRef>
            </c:plus>
            <c:minus>
              <c:numRef>
                <c:f>'SD_n_1 middle'!$K$123:$K$131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0.40948386513214718</c:v>
                  </c:pt>
                  <c:pt idx="2">
                    <c:v>2.4781217306133783E-2</c:v>
                  </c:pt>
                  <c:pt idx="3">
                    <c:v>5.089759669083109E-2</c:v>
                  </c:pt>
                  <c:pt idx="4">
                    <c:v>6.8797168563629191E-2</c:v>
                  </c:pt>
                  <c:pt idx="5">
                    <c:v>0.10552999785600534</c:v>
                  </c:pt>
                  <c:pt idx="6">
                    <c:v>7.1595510894400083E-2</c:v>
                  </c:pt>
                  <c:pt idx="7">
                    <c:v>6.4478118049096464E-2</c:v>
                  </c:pt>
                  <c:pt idx="8">
                    <c:v>7.4062716109067214E-2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middle'!$I$123:$I$131</c:f>
              <c:strCache>
                <c:ptCount val="9"/>
                <c:pt idx="0">
                  <c:v>TTTA_0 </c:v>
                </c:pt>
                <c:pt idx="1">
                  <c:v>TTTA_3 </c:v>
                </c:pt>
                <c:pt idx="2">
                  <c:v>TTTA_10 </c:v>
                </c:pt>
                <c:pt idx="3">
                  <c:v>TTTA_30 </c:v>
                </c:pt>
                <c:pt idx="4">
                  <c:v>TTTA_90</c:v>
                </c:pt>
                <c:pt idx="5">
                  <c:v>TTTA_270</c:v>
                </c:pt>
                <c:pt idx="6">
                  <c:v>TTTA_540 </c:v>
                </c:pt>
                <c:pt idx="7">
                  <c:v>TTTA_900 </c:v>
                </c:pt>
                <c:pt idx="8">
                  <c:v>TTTA_1800 </c:v>
                </c:pt>
              </c:strCache>
            </c:strRef>
          </c:xVal>
          <c:yVal>
            <c:numRef>
              <c:f>'SD_n_1 middle'!$J$123:$J$131</c:f>
              <c:numCache>
                <c:formatCode>General</c:formatCode>
                <c:ptCount val="9"/>
                <c:pt idx="0">
                  <c:v>6.25</c:v>
                </c:pt>
                <c:pt idx="1">
                  <c:v>6.1073617454649849</c:v>
                </c:pt>
                <c:pt idx="2">
                  <c:v>5.8048130989543472</c:v>
                </c:pt>
                <c:pt idx="3">
                  <c:v>5.7970924734763072</c:v>
                </c:pt>
                <c:pt idx="4">
                  <c:v>5.8030985474628576</c:v>
                </c:pt>
                <c:pt idx="5">
                  <c:v>5.9083770472663391</c:v>
                </c:pt>
                <c:pt idx="6">
                  <c:v>5.8484242188172999</c:v>
                </c:pt>
                <c:pt idx="7">
                  <c:v>5.8395510882890935</c:v>
                </c:pt>
                <c:pt idx="8">
                  <c:v>6.0154312120858791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9E-43C2-A25F-466BCC7C5CB6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middle'!$K$133:$K$141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0.24545790215588958</c:v>
                  </c:pt>
                  <c:pt idx="2">
                    <c:v>5.1502368675533254E-2</c:v>
                  </c:pt>
                  <c:pt idx="3">
                    <c:v>1.6670156691532538E-2</c:v>
                  </c:pt>
                  <c:pt idx="4">
                    <c:v>1.8449522070443605E-2</c:v>
                  </c:pt>
                  <c:pt idx="5">
                    <c:v>2.7903426458872217E-3</c:v>
                  </c:pt>
                  <c:pt idx="6">
                    <c:v>3.1515910509984917E-2</c:v>
                  </c:pt>
                  <c:pt idx="7">
                    <c:v>1.9749475981859842E-2</c:v>
                  </c:pt>
                  <c:pt idx="8">
                    <c:v>1.6026347741519436E-2</c:v>
                  </c:pt>
                </c:numCache>
              </c:numRef>
            </c:plus>
            <c:minus>
              <c:numRef>
                <c:f>'SD_n_1 middle'!$K$133:$K$141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0.24545790215588958</c:v>
                  </c:pt>
                  <c:pt idx="2">
                    <c:v>5.1502368675533254E-2</c:v>
                  </c:pt>
                  <c:pt idx="3">
                    <c:v>1.6670156691532538E-2</c:v>
                  </c:pt>
                  <c:pt idx="4">
                    <c:v>1.8449522070443605E-2</c:v>
                  </c:pt>
                  <c:pt idx="5">
                    <c:v>2.7903426458872217E-3</c:v>
                  </c:pt>
                  <c:pt idx="6">
                    <c:v>3.1515910509984917E-2</c:v>
                  </c:pt>
                  <c:pt idx="7">
                    <c:v>1.9749475981859842E-2</c:v>
                  </c:pt>
                  <c:pt idx="8">
                    <c:v>1.6026347741519436E-2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middle'!$I$133:$I$141</c:f>
              <c:strCache>
                <c:ptCount val="9"/>
                <c:pt idx="0">
                  <c:v>TTTC_0 </c:v>
                </c:pt>
                <c:pt idx="1">
                  <c:v>TTTC_3 </c:v>
                </c:pt>
                <c:pt idx="2">
                  <c:v>TTTC_10 </c:v>
                </c:pt>
                <c:pt idx="3">
                  <c:v>TTTC_30 </c:v>
                </c:pt>
                <c:pt idx="4">
                  <c:v>TTTC_90</c:v>
                </c:pt>
                <c:pt idx="5">
                  <c:v>TTTC_270</c:v>
                </c:pt>
                <c:pt idx="6">
                  <c:v>TTTC_540 </c:v>
                </c:pt>
                <c:pt idx="7">
                  <c:v>TTTC_900 </c:v>
                </c:pt>
                <c:pt idx="8">
                  <c:v>TTTC_1800 </c:v>
                </c:pt>
              </c:strCache>
            </c:strRef>
          </c:xVal>
          <c:yVal>
            <c:numRef>
              <c:f>'SD_n_1 middle'!$J$133:$J$141</c:f>
              <c:numCache>
                <c:formatCode>General</c:formatCode>
                <c:ptCount val="9"/>
                <c:pt idx="0">
                  <c:v>6.25</c:v>
                </c:pt>
                <c:pt idx="1">
                  <c:v>5.9376278430718994</c:v>
                </c:pt>
                <c:pt idx="2">
                  <c:v>5.7219174262721069</c:v>
                </c:pt>
                <c:pt idx="3">
                  <c:v>5.6966832989457945</c:v>
                </c:pt>
                <c:pt idx="4">
                  <c:v>5.6842885463171235</c:v>
                </c:pt>
                <c:pt idx="5">
                  <c:v>5.7316546442022958</c:v>
                </c:pt>
                <c:pt idx="6">
                  <c:v>5.7041427892925727</c:v>
                </c:pt>
                <c:pt idx="7">
                  <c:v>5.7361255303721066</c:v>
                </c:pt>
                <c:pt idx="8">
                  <c:v>5.8817364548289355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9E-43C2-A25F-466BCC7C5CB6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middle'!$K$143:$K$151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3.7535397189407654E-2</c:v>
                  </c:pt>
                  <c:pt idx="2">
                    <c:v>3.8487381491352488E-2</c:v>
                  </c:pt>
                  <c:pt idx="3">
                    <c:v>4.5673033339381323E-2</c:v>
                  </c:pt>
                  <c:pt idx="4">
                    <c:v>4.6729630912166802E-2</c:v>
                  </c:pt>
                  <c:pt idx="5">
                    <c:v>6.8933873193542591E-2</c:v>
                  </c:pt>
                  <c:pt idx="6">
                    <c:v>4.6610847420764545E-2</c:v>
                  </c:pt>
                  <c:pt idx="7">
                    <c:v>4.2696698819050062E-2</c:v>
                  </c:pt>
                  <c:pt idx="8">
                    <c:v>5.8434926375984429E-2</c:v>
                  </c:pt>
                </c:numCache>
              </c:numRef>
            </c:plus>
            <c:minus>
              <c:numRef>
                <c:f>'SD_n_1 middle'!$K$143:$K$151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3.7535397189407654E-2</c:v>
                  </c:pt>
                  <c:pt idx="2">
                    <c:v>3.8487381491352488E-2</c:v>
                  </c:pt>
                  <c:pt idx="3">
                    <c:v>4.5673033339381323E-2</c:v>
                  </c:pt>
                  <c:pt idx="4">
                    <c:v>4.6729630912166802E-2</c:v>
                  </c:pt>
                  <c:pt idx="5">
                    <c:v>6.8933873193542591E-2</c:v>
                  </c:pt>
                  <c:pt idx="6">
                    <c:v>4.6610847420764545E-2</c:v>
                  </c:pt>
                  <c:pt idx="7">
                    <c:v>4.2696698819050062E-2</c:v>
                  </c:pt>
                  <c:pt idx="8">
                    <c:v>5.8434926375984429E-2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middle'!$I$143:$I$151</c:f>
              <c:strCache>
                <c:ptCount val="9"/>
                <c:pt idx="0">
                  <c:v>TTTG_0 </c:v>
                </c:pt>
                <c:pt idx="1">
                  <c:v>TTTG_3 </c:v>
                </c:pt>
                <c:pt idx="2">
                  <c:v>TTTG_10 </c:v>
                </c:pt>
                <c:pt idx="3">
                  <c:v>TTTG_30 </c:v>
                </c:pt>
                <c:pt idx="4">
                  <c:v>TTTG_90</c:v>
                </c:pt>
                <c:pt idx="5">
                  <c:v>TTTG_270</c:v>
                </c:pt>
                <c:pt idx="6">
                  <c:v>TTTG_540 </c:v>
                </c:pt>
                <c:pt idx="7">
                  <c:v>TTTG_900 </c:v>
                </c:pt>
                <c:pt idx="8">
                  <c:v>TTTG_1800 </c:v>
                </c:pt>
              </c:strCache>
            </c:strRef>
          </c:xVal>
          <c:yVal>
            <c:numRef>
              <c:f>'SD_n_1 middle'!$J$143:$J$151</c:f>
              <c:numCache>
                <c:formatCode>General</c:formatCode>
                <c:ptCount val="9"/>
                <c:pt idx="0">
                  <c:v>6.25</c:v>
                </c:pt>
                <c:pt idx="1">
                  <c:v>6.1862913807183517</c:v>
                </c:pt>
                <c:pt idx="2">
                  <c:v>6.195357050018913</c:v>
                </c:pt>
                <c:pt idx="3">
                  <c:v>6.166396961086285</c:v>
                </c:pt>
                <c:pt idx="4">
                  <c:v>6.1620609002344038</c:v>
                </c:pt>
                <c:pt idx="5">
                  <c:v>6.1411004525960475</c:v>
                </c:pt>
                <c:pt idx="6">
                  <c:v>6.1595517832013629</c:v>
                </c:pt>
                <c:pt idx="7">
                  <c:v>6.1931163063333372</c:v>
                </c:pt>
                <c:pt idx="8">
                  <c:v>6.2353793397608808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9E-43C2-A25F-466BCC7C5CB6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'SD_n_1 middle'!$K$153:$K$161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0.39181680265908531</c:v>
                  </c:pt>
                  <c:pt idx="2">
                    <c:v>4.6850371466035635E-2</c:v>
                  </c:pt>
                  <c:pt idx="3">
                    <c:v>7.7791534578917345E-3</c:v>
                  </c:pt>
                  <c:pt idx="4">
                    <c:v>7.0275106380492125E-4</c:v>
                  </c:pt>
                  <c:pt idx="5">
                    <c:v>3.6539753580559171E-2</c:v>
                  </c:pt>
                  <c:pt idx="6">
                    <c:v>8.4310010898789277E-3</c:v>
                  </c:pt>
                  <c:pt idx="7">
                    <c:v>3.0537382408396996E-3</c:v>
                  </c:pt>
                  <c:pt idx="8">
                    <c:v>4.020186063562195E-2</c:v>
                  </c:pt>
                </c:numCache>
              </c:numRef>
            </c:plus>
            <c:minus>
              <c:numRef>
                <c:f>'SD_n_1 middle'!$K$153:$K$161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0.39181680265908531</c:v>
                  </c:pt>
                  <c:pt idx="2">
                    <c:v>4.6850371466035635E-2</c:v>
                  </c:pt>
                  <c:pt idx="3">
                    <c:v>7.7791534578917345E-3</c:v>
                  </c:pt>
                  <c:pt idx="4">
                    <c:v>7.0275106380492125E-4</c:v>
                  </c:pt>
                  <c:pt idx="5">
                    <c:v>3.6539753580559171E-2</c:v>
                  </c:pt>
                  <c:pt idx="6">
                    <c:v>8.4310010898789277E-3</c:v>
                  </c:pt>
                  <c:pt idx="7">
                    <c:v>3.0537382408396996E-3</c:v>
                  </c:pt>
                  <c:pt idx="8">
                    <c:v>4.020186063562195E-2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'SD_n_1 middle'!$I$153:$I$161</c:f>
              <c:strCache>
                <c:ptCount val="9"/>
                <c:pt idx="0">
                  <c:v>TTTT_0 </c:v>
                </c:pt>
                <c:pt idx="1">
                  <c:v>TTTT_3 </c:v>
                </c:pt>
                <c:pt idx="2">
                  <c:v>TTTT_10 </c:v>
                </c:pt>
                <c:pt idx="3">
                  <c:v>TTTT_30 </c:v>
                </c:pt>
                <c:pt idx="4">
                  <c:v>TTTT_90</c:v>
                </c:pt>
                <c:pt idx="5">
                  <c:v>TTTT_270</c:v>
                </c:pt>
                <c:pt idx="6">
                  <c:v>TTTT_540 </c:v>
                </c:pt>
                <c:pt idx="7">
                  <c:v>TTTT_900 </c:v>
                </c:pt>
                <c:pt idx="8">
                  <c:v>TTTT_1800 </c:v>
                </c:pt>
              </c:strCache>
            </c:strRef>
          </c:xVal>
          <c:yVal>
            <c:numRef>
              <c:f>'SD_n_1 middle'!$J$153:$J$161</c:f>
              <c:numCache>
                <c:formatCode>General</c:formatCode>
                <c:ptCount val="9"/>
                <c:pt idx="0">
                  <c:v>6.25</c:v>
                </c:pt>
                <c:pt idx="1">
                  <c:v>5.7896059085981637</c:v>
                </c:pt>
                <c:pt idx="2">
                  <c:v>5.4724401340158098</c:v>
                </c:pt>
                <c:pt idx="3">
                  <c:v>5.4469542309702472</c:v>
                </c:pt>
                <c:pt idx="4">
                  <c:v>5.4351902169812032</c:v>
                </c:pt>
                <c:pt idx="5">
                  <c:v>5.5090678804302886</c:v>
                </c:pt>
                <c:pt idx="6">
                  <c:v>5.4508909344079042</c:v>
                </c:pt>
                <c:pt idx="7">
                  <c:v>5.5178104116935369</c:v>
                </c:pt>
                <c:pt idx="8">
                  <c:v>5.7251889679142831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9E-43C2-A25F-466BCC7C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48456"/>
        <c:axId val="521149112"/>
      </c:scatterChart>
      <c:valAx>
        <c:axId val="52114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49112"/>
        <c:crosses val="autoZero"/>
        <c:crossBetween val="midCat"/>
      </c:valAx>
      <c:valAx>
        <c:axId val="521149112"/>
        <c:scaling>
          <c:orientation val="minMax"/>
          <c:max val="8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4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'SD_n_1 middle'!$AA$2</c:f>
              <c:strCache>
                <c:ptCount val="1"/>
                <c:pt idx="0">
                  <c:v>%_0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middle'!$AA$3:$AA$18</c:f>
              <c:numCache>
                <c:formatCode>General</c:formatCode>
                <c:ptCount val="16"/>
                <c:pt idx="0">
                  <c:v>6.25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6.25</c:v>
                </c:pt>
                <c:pt idx="5">
                  <c:v>6.25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  <c:pt idx="9">
                  <c:v>6.25</c:v>
                </c:pt>
                <c:pt idx="10">
                  <c:v>6.25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6.25</c:v>
                </c:pt>
                <c:pt idx="15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F-4E9D-BEC2-FDF4E8E2C358}"/>
            </c:ext>
          </c:extLst>
        </c:ser>
        <c:ser>
          <c:idx val="1"/>
          <c:order val="1"/>
          <c:tx>
            <c:strRef>
              <c:f>'SD_n_1 middle'!$AB$2</c:f>
              <c:strCache>
                <c:ptCount val="1"/>
                <c:pt idx="0">
                  <c:v>%_3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middle'!$AB$3:$AB$18</c:f>
              <c:numCache>
                <c:formatCode>General</c:formatCode>
                <c:ptCount val="16"/>
                <c:pt idx="0">
                  <c:v>6.2134093859195856</c:v>
                </c:pt>
                <c:pt idx="1">
                  <c:v>6.290377483308375</c:v>
                </c:pt>
                <c:pt idx="2">
                  <c:v>6.3325241293234953</c:v>
                </c:pt>
                <c:pt idx="3">
                  <c:v>6.2269083239463363</c:v>
                </c:pt>
                <c:pt idx="4">
                  <c:v>5.9354903221888309</c:v>
                </c:pt>
                <c:pt idx="5">
                  <c:v>6.1073617454649849</c:v>
                </c:pt>
                <c:pt idx="6">
                  <c:v>5.9376278430718994</c:v>
                </c:pt>
                <c:pt idx="7">
                  <c:v>5.9386748022233373</c:v>
                </c:pt>
                <c:pt idx="8">
                  <c:v>6.5671308069818801</c:v>
                </c:pt>
                <c:pt idx="9">
                  <c:v>6.6284457817831823</c:v>
                </c:pt>
                <c:pt idx="10">
                  <c:v>5.7896059085981637</c:v>
                </c:pt>
                <c:pt idx="11">
                  <c:v>6.4871493564667544</c:v>
                </c:pt>
                <c:pt idx="12">
                  <c:v>6.4814952166101811</c:v>
                </c:pt>
                <c:pt idx="13">
                  <c:v>6.1746649960309927</c:v>
                </c:pt>
                <c:pt idx="14">
                  <c:v>6.1862913807183517</c:v>
                </c:pt>
                <c:pt idx="15">
                  <c:v>6.9784763066125048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F-4E9D-BEC2-FDF4E8E2C358}"/>
            </c:ext>
          </c:extLst>
        </c:ser>
        <c:ser>
          <c:idx val="2"/>
          <c:order val="2"/>
          <c:tx>
            <c:strRef>
              <c:f>'SD_n_1 middle'!$AC$2</c:f>
              <c:strCache>
                <c:ptCount val="1"/>
                <c:pt idx="0">
                  <c:v>%_10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middle'!$AC$3:$AC$18</c:f>
              <c:numCache>
                <c:formatCode>General</c:formatCode>
                <c:ptCount val="16"/>
                <c:pt idx="0">
                  <c:v>6.1971899558700798</c:v>
                </c:pt>
                <c:pt idx="1">
                  <c:v>6.2016131869229483</c:v>
                </c:pt>
                <c:pt idx="2">
                  <c:v>6.2156183907528835</c:v>
                </c:pt>
                <c:pt idx="3">
                  <c:v>6.1177302730277177</c:v>
                </c:pt>
                <c:pt idx="4">
                  <c:v>5.7187228034843995</c:v>
                </c:pt>
                <c:pt idx="5">
                  <c:v>5.8048130989543472</c:v>
                </c:pt>
                <c:pt idx="6">
                  <c:v>5.7219174262721069</c:v>
                </c:pt>
                <c:pt idx="7">
                  <c:v>5.6263229832912378</c:v>
                </c:pt>
                <c:pt idx="8">
                  <c:v>6.7952493116451134</c:v>
                </c:pt>
                <c:pt idx="9">
                  <c:v>6.921502945511377</c:v>
                </c:pt>
                <c:pt idx="10">
                  <c:v>5.4724401340158098</c:v>
                </c:pt>
                <c:pt idx="11">
                  <c:v>6.771374368413241</c:v>
                </c:pt>
                <c:pt idx="12">
                  <c:v>6.7725566023899315</c:v>
                </c:pt>
                <c:pt idx="13">
                  <c:v>6.1406116663551487</c:v>
                </c:pt>
                <c:pt idx="14">
                  <c:v>6.195357050018913</c:v>
                </c:pt>
                <c:pt idx="15">
                  <c:v>7.8050071989418957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F-4E9D-BEC2-FDF4E8E2C358}"/>
            </c:ext>
          </c:extLst>
        </c:ser>
        <c:ser>
          <c:idx val="3"/>
          <c:order val="3"/>
          <c:tx>
            <c:strRef>
              <c:f>'SD_n_1 middle'!$AD$2</c:f>
              <c:strCache>
                <c:ptCount val="1"/>
                <c:pt idx="0">
                  <c:v>%_30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middle'!$AD$3:$AD$18</c:f>
              <c:numCache>
                <c:formatCode>General</c:formatCode>
                <c:ptCount val="16"/>
                <c:pt idx="0">
                  <c:v>6.1942349251916298</c:v>
                </c:pt>
                <c:pt idx="1">
                  <c:v>6.2104934578463311</c:v>
                </c:pt>
                <c:pt idx="2">
                  <c:v>6.2295898371209386</c:v>
                </c:pt>
                <c:pt idx="3">
                  <c:v>6.104664569898981</c:v>
                </c:pt>
                <c:pt idx="4">
                  <c:v>5.6989831586253974</c:v>
                </c:pt>
                <c:pt idx="5">
                  <c:v>5.7970924734763072</c:v>
                </c:pt>
                <c:pt idx="6">
                  <c:v>5.6966832989457945</c:v>
                </c:pt>
                <c:pt idx="7">
                  <c:v>5.6121578513053603</c:v>
                </c:pt>
                <c:pt idx="8">
                  <c:v>6.8151750131253008</c:v>
                </c:pt>
                <c:pt idx="9">
                  <c:v>6.9658892962068535</c:v>
                </c:pt>
                <c:pt idx="10">
                  <c:v>5.4469542309702472</c:v>
                </c:pt>
                <c:pt idx="11">
                  <c:v>6.7769675133298772</c:v>
                </c:pt>
                <c:pt idx="12">
                  <c:v>6.7700893296362779</c:v>
                </c:pt>
                <c:pt idx="13">
                  <c:v>6.1231060093867908</c:v>
                </c:pt>
                <c:pt idx="14">
                  <c:v>6.166396961086285</c:v>
                </c:pt>
                <c:pt idx="15">
                  <c:v>7.8809085448479959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F-4E9D-BEC2-FDF4E8E2C358}"/>
            </c:ext>
          </c:extLst>
        </c:ser>
        <c:ser>
          <c:idx val="4"/>
          <c:order val="4"/>
          <c:tx>
            <c:strRef>
              <c:f>'SD_n_1 middle'!$AE$2</c:f>
              <c:strCache>
                <c:ptCount val="1"/>
                <c:pt idx="0">
                  <c:v>%_90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middle'!$AE$3:$AE$18</c:f>
              <c:numCache>
                <c:formatCode>General</c:formatCode>
                <c:ptCount val="16"/>
                <c:pt idx="0">
                  <c:v>6.1843461948926439</c:v>
                </c:pt>
                <c:pt idx="1">
                  <c:v>6.2265738563183817</c:v>
                </c:pt>
                <c:pt idx="2">
                  <c:v>6.2568833526592353</c:v>
                </c:pt>
                <c:pt idx="3">
                  <c:v>6.102168394015286</c:v>
                </c:pt>
                <c:pt idx="4">
                  <c:v>5.6835216411527689</c:v>
                </c:pt>
                <c:pt idx="5">
                  <c:v>5.8030985474628576</c:v>
                </c:pt>
                <c:pt idx="6">
                  <c:v>5.6842885463171235</c:v>
                </c:pt>
                <c:pt idx="7">
                  <c:v>5.6043397656736698</c:v>
                </c:pt>
                <c:pt idx="8">
                  <c:v>6.8225939306031629</c:v>
                </c:pt>
                <c:pt idx="9">
                  <c:v>6.9784458901507485</c:v>
                </c:pt>
                <c:pt idx="10">
                  <c:v>5.4351902169812032</c:v>
                </c:pt>
                <c:pt idx="11">
                  <c:v>6.7675865271139326</c:v>
                </c:pt>
                <c:pt idx="12">
                  <c:v>6.764702114866612</c:v>
                </c:pt>
                <c:pt idx="13">
                  <c:v>6.1325248947125841</c:v>
                </c:pt>
                <c:pt idx="14">
                  <c:v>6.1620609002344038</c:v>
                </c:pt>
                <c:pt idx="15">
                  <c:v>7.878367664744129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1F-4E9D-BEC2-FDF4E8E2C358}"/>
            </c:ext>
          </c:extLst>
        </c:ser>
        <c:ser>
          <c:idx val="5"/>
          <c:order val="5"/>
          <c:tx>
            <c:strRef>
              <c:f>'SD_n_1 middle'!$AF$2</c:f>
              <c:strCache>
                <c:ptCount val="1"/>
                <c:pt idx="0">
                  <c:v>%_270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middle'!$AF$3:$AF$18</c:f>
              <c:numCache>
                <c:formatCode>General</c:formatCode>
                <c:ptCount val="16"/>
                <c:pt idx="0">
                  <c:v>6.1100453843338789</c:v>
                </c:pt>
                <c:pt idx="1">
                  <c:v>6.2321798809727724</c:v>
                </c:pt>
                <c:pt idx="2">
                  <c:v>6.3173998694693756</c:v>
                </c:pt>
                <c:pt idx="3">
                  <c:v>6.1241873726264657</c:v>
                </c:pt>
                <c:pt idx="4">
                  <c:v>5.7367723528454846</c:v>
                </c:pt>
                <c:pt idx="5">
                  <c:v>5.9083770472663391</c:v>
                </c:pt>
                <c:pt idx="6">
                  <c:v>5.7316546442022958</c:v>
                </c:pt>
                <c:pt idx="7">
                  <c:v>5.7114762310456939</c:v>
                </c:pt>
                <c:pt idx="8">
                  <c:v>6.7822977943887457</c:v>
                </c:pt>
                <c:pt idx="9">
                  <c:v>6.9453003943359581</c:v>
                </c:pt>
                <c:pt idx="10">
                  <c:v>5.5090678804302886</c:v>
                </c:pt>
                <c:pt idx="11">
                  <c:v>6.6430466546704761</c:v>
                </c:pt>
                <c:pt idx="12">
                  <c:v>6.6387264275337419</c:v>
                </c:pt>
                <c:pt idx="13">
                  <c:v>6.1079535382910031</c:v>
                </c:pt>
                <c:pt idx="14">
                  <c:v>6.1411004525960475</c:v>
                </c:pt>
                <c:pt idx="15">
                  <c:v>7.7188813528831224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1F-4E9D-BEC2-FDF4E8E2C358}"/>
            </c:ext>
          </c:extLst>
        </c:ser>
        <c:ser>
          <c:idx val="6"/>
          <c:order val="6"/>
          <c:tx>
            <c:strRef>
              <c:f>'SD_n_1 middle'!$AG$2</c:f>
              <c:strCache>
                <c:ptCount val="1"/>
                <c:pt idx="0">
                  <c:v>%_540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middle'!$AG$3:$AG$18</c:f>
              <c:numCache>
                <c:formatCode>General</c:formatCode>
                <c:ptCount val="16"/>
                <c:pt idx="0">
                  <c:v>6.1790934584380608</c:v>
                </c:pt>
                <c:pt idx="1">
                  <c:v>6.2389522407290467</c:v>
                </c:pt>
                <c:pt idx="2">
                  <c:v>6.2873378874532477</c:v>
                </c:pt>
                <c:pt idx="3">
                  <c:v>6.1384344935184005</c:v>
                </c:pt>
                <c:pt idx="4">
                  <c:v>5.7076304042089721</c:v>
                </c:pt>
                <c:pt idx="5">
                  <c:v>5.8484242188172999</c:v>
                </c:pt>
                <c:pt idx="6">
                  <c:v>5.7041427892925727</c:v>
                </c:pt>
                <c:pt idx="7">
                  <c:v>5.6531415508146488</c:v>
                </c:pt>
                <c:pt idx="8">
                  <c:v>6.8109424827453964</c:v>
                </c:pt>
                <c:pt idx="9">
                  <c:v>6.9535983913923483</c:v>
                </c:pt>
                <c:pt idx="10">
                  <c:v>5.4508909344079042</c:v>
                </c:pt>
                <c:pt idx="11">
                  <c:v>6.7385682989148146</c:v>
                </c:pt>
                <c:pt idx="12">
                  <c:v>6.7316380071307407</c:v>
                </c:pt>
                <c:pt idx="13">
                  <c:v>6.1135431356729946</c:v>
                </c:pt>
                <c:pt idx="14">
                  <c:v>6.1595517832013629</c:v>
                </c:pt>
                <c:pt idx="15">
                  <c:v>7.7686964440798789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1F-4E9D-BEC2-FDF4E8E2C358}"/>
            </c:ext>
          </c:extLst>
        </c:ser>
        <c:ser>
          <c:idx val="7"/>
          <c:order val="7"/>
          <c:tx>
            <c:strRef>
              <c:f>'SD_n_1 middle'!$AH$2</c:f>
              <c:strCache>
                <c:ptCount val="1"/>
                <c:pt idx="0">
                  <c:v>%_900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middle'!$AH$3:$AH$18</c:f>
              <c:numCache>
                <c:formatCode>General</c:formatCode>
                <c:ptCount val="16"/>
                <c:pt idx="0">
                  <c:v>6.1822427575584937</c:v>
                </c:pt>
                <c:pt idx="1">
                  <c:v>6.1977111886995537</c:v>
                </c:pt>
                <c:pt idx="2">
                  <c:v>6.2181592619216959</c:v>
                </c:pt>
                <c:pt idx="3">
                  <c:v>6.0976388444555525</c:v>
                </c:pt>
                <c:pt idx="4">
                  <c:v>5.7272134156193779</c:v>
                </c:pt>
                <c:pt idx="5">
                  <c:v>5.8395510882890935</c:v>
                </c:pt>
                <c:pt idx="6">
                  <c:v>5.7361255303721066</c:v>
                </c:pt>
                <c:pt idx="7">
                  <c:v>5.652201649018556</c:v>
                </c:pt>
                <c:pt idx="8">
                  <c:v>6.7584065791521049</c:v>
                </c:pt>
                <c:pt idx="9">
                  <c:v>6.8986948227352549</c:v>
                </c:pt>
                <c:pt idx="10">
                  <c:v>5.5178104116935369</c:v>
                </c:pt>
                <c:pt idx="11">
                  <c:v>6.7196033317936781</c:v>
                </c:pt>
                <c:pt idx="12">
                  <c:v>6.7278566243383455</c:v>
                </c:pt>
                <c:pt idx="13">
                  <c:v>6.1671846718536649</c:v>
                </c:pt>
                <c:pt idx="14">
                  <c:v>6.1931163063333372</c:v>
                </c:pt>
                <c:pt idx="15">
                  <c:v>7.7676787990200076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1F-4E9D-BEC2-FDF4E8E2C358}"/>
            </c:ext>
          </c:extLst>
        </c:ser>
        <c:ser>
          <c:idx val="8"/>
          <c:order val="8"/>
          <c:tx>
            <c:strRef>
              <c:f>'SD_n_1 middle'!$AI$2</c:f>
              <c:strCache>
                <c:ptCount val="1"/>
                <c:pt idx="0">
                  <c:v>%_1800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'SD_n_1 middle'!$Z$3:$Z$18</c:f>
              <c:strCache>
                <c:ptCount val="16"/>
                <c:pt idx="0">
                  <c:v>CTTC</c:v>
                </c:pt>
                <c:pt idx="1">
                  <c:v>CTTA</c:v>
                </c:pt>
                <c:pt idx="2">
                  <c:v>ATTA</c:v>
                </c:pt>
                <c:pt idx="3">
                  <c:v>ATTC</c:v>
                </c:pt>
                <c:pt idx="4">
                  <c:v>CTTT</c:v>
                </c:pt>
                <c:pt idx="5">
                  <c:v>TTTA</c:v>
                </c:pt>
                <c:pt idx="6">
                  <c:v>TTTC</c:v>
                </c:pt>
                <c:pt idx="7">
                  <c:v>ATTT</c:v>
                </c:pt>
                <c:pt idx="8">
                  <c:v>ATTG</c:v>
                </c:pt>
                <c:pt idx="9">
                  <c:v>GTTA</c:v>
                </c:pt>
                <c:pt idx="10">
                  <c:v>TTTT</c:v>
                </c:pt>
                <c:pt idx="11">
                  <c:v>CTTG</c:v>
                </c:pt>
                <c:pt idx="12">
                  <c:v>GTTC</c:v>
                </c:pt>
                <c:pt idx="13">
                  <c:v>GTTT</c:v>
                </c:pt>
                <c:pt idx="14">
                  <c:v>TTTG</c:v>
                </c:pt>
                <c:pt idx="15">
                  <c:v>GTTG</c:v>
                </c:pt>
              </c:strCache>
            </c:strRef>
          </c:cat>
          <c:val>
            <c:numRef>
              <c:f>'SD_n_1 middle'!$AI$3:$AI$18</c:f>
              <c:numCache>
                <c:formatCode>General</c:formatCode>
                <c:ptCount val="16"/>
                <c:pt idx="0">
                  <c:v>6.122198686273693</c:v>
                </c:pt>
                <c:pt idx="1">
                  <c:v>6.205973834567664</c:v>
                </c:pt>
                <c:pt idx="2">
                  <c:v>6.2745670755478749</c:v>
                </c:pt>
                <c:pt idx="3">
                  <c:v>6.1770061125820908</c:v>
                </c:pt>
                <c:pt idx="4">
                  <c:v>5.8692900864243196</c:v>
                </c:pt>
                <c:pt idx="5">
                  <c:v>6.0154312120858791</c:v>
                </c:pt>
                <c:pt idx="6">
                  <c:v>5.8817364548289355</c:v>
                </c:pt>
                <c:pt idx="7">
                  <c:v>5.8714870887508193</c:v>
                </c:pt>
                <c:pt idx="8">
                  <c:v>6.6189935783966636</c:v>
                </c:pt>
                <c:pt idx="9">
                  <c:v>6.6991115642388532</c:v>
                </c:pt>
                <c:pt idx="10">
                  <c:v>5.7251889679142831</c:v>
                </c:pt>
                <c:pt idx="11">
                  <c:v>6.5149463306472359</c:v>
                </c:pt>
                <c:pt idx="12">
                  <c:v>6.5441053123702568</c:v>
                </c:pt>
                <c:pt idx="13">
                  <c:v>6.2107042182599272</c:v>
                </c:pt>
                <c:pt idx="14">
                  <c:v>6.2353793397608808</c:v>
                </c:pt>
                <c:pt idx="15">
                  <c:v>7.2349862029676393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1F-4E9D-BEC2-FDF4E8E2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81072"/>
        <c:axId val="557682384"/>
      </c:barChart>
      <c:catAx>
        <c:axId val="557681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82384"/>
        <c:crosses val="autoZero"/>
        <c:auto val="1"/>
        <c:lblAlgn val="ctr"/>
        <c:lblOffset val="100"/>
        <c:noMultiLvlLbl val="0"/>
      </c:catAx>
      <c:valAx>
        <c:axId val="557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SD_n_1left!$K$3:$K$11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0.20085241031854975</c:v>
                  </c:pt>
                  <c:pt idx="2">
                    <c:v>0.16776049018926725</c:v>
                  </c:pt>
                  <c:pt idx="3">
                    <c:v>0.22075242649024854</c:v>
                  </c:pt>
                  <c:pt idx="4">
                    <c:v>0.16315335285782409</c:v>
                  </c:pt>
                  <c:pt idx="5">
                    <c:v>0.11459665160674241</c:v>
                  </c:pt>
                  <c:pt idx="6">
                    <c:v>0.11537181364477092</c:v>
                  </c:pt>
                  <c:pt idx="7">
                    <c:v>0.13627703829673141</c:v>
                  </c:pt>
                  <c:pt idx="8">
                    <c:v>0.14065513276605229</c:v>
                  </c:pt>
                </c:numCache>
              </c:numRef>
            </c:plus>
            <c:minus>
              <c:numRef>
                <c:f>SD_n_1left!$K$3:$K$11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0.20085241031854975</c:v>
                  </c:pt>
                  <c:pt idx="2">
                    <c:v>0.16776049018926725</c:v>
                  </c:pt>
                  <c:pt idx="3">
                    <c:v>0.22075242649024854</c:v>
                  </c:pt>
                  <c:pt idx="4">
                    <c:v>0.16315335285782409</c:v>
                  </c:pt>
                  <c:pt idx="5">
                    <c:v>0.11459665160674241</c:v>
                  </c:pt>
                  <c:pt idx="6">
                    <c:v>0.11537181364477092</c:v>
                  </c:pt>
                  <c:pt idx="7">
                    <c:v>0.13627703829673141</c:v>
                  </c:pt>
                  <c:pt idx="8">
                    <c:v>0.14065513276605229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SD_n_1left!$I$3:$I$11</c:f>
              <c:strCache>
                <c:ptCount val="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</c:strCache>
            </c:strRef>
          </c:xVal>
          <c:yVal>
            <c:numRef>
              <c:f>SD_n_1left!$J$3:$J$11</c:f>
              <c:numCache>
                <c:formatCode>General</c:formatCode>
                <c:ptCount val="9"/>
                <c:pt idx="0">
                  <c:v>25</c:v>
                </c:pt>
                <c:pt idx="1">
                  <c:v>25.022893966324297</c:v>
                </c:pt>
                <c:pt idx="2">
                  <c:v>24.686166049367344</c:v>
                </c:pt>
                <c:pt idx="3">
                  <c:v>24.695089178801098</c:v>
                </c:pt>
                <c:pt idx="4">
                  <c:v>24.718874315474679</c:v>
                </c:pt>
                <c:pt idx="5">
                  <c:v>24.884174531628069</c:v>
                </c:pt>
                <c:pt idx="6">
                  <c:v>24.822238021313034</c:v>
                </c:pt>
                <c:pt idx="7">
                  <c:v>24.667579799318528</c:v>
                </c:pt>
                <c:pt idx="8">
                  <c:v>24.901003201348953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4-4526-A4C3-5BE35B80702D}"/>
            </c:ext>
          </c:extLst>
        </c:ser>
        <c:ser>
          <c:idx val="1"/>
          <c:order val="1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SD_n_1left!$K$13:$K$21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1.9607557957223446E-3</c:v>
                  </c:pt>
                  <c:pt idx="2">
                    <c:v>6.4482935054543639E-2</c:v>
                  </c:pt>
                  <c:pt idx="3">
                    <c:v>6.6073113033551872E-2</c:v>
                  </c:pt>
                  <c:pt idx="4">
                    <c:v>7.4663804602060041E-2</c:v>
                  </c:pt>
                  <c:pt idx="5">
                    <c:v>8.7989332510151702E-2</c:v>
                  </c:pt>
                  <c:pt idx="6">
                    <c:v>8.579212867353557E-2</c:v>
                  </c:pt>
                  <c:pt idx="7">
                    <c:v>5.0071776842134819E-2</c:v>
                  </c:pt>
                  <c:pt idx="8">
                    <c:v>2.9078643230789486E-2</c:v>
                  </c:pt>
                </c:numCache>
              </c:numRef>
            </c:plus>
            <c:minus>
              <c:numRef>
                <c:f>SD_n_1left!$K$13:$K$21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1.9607557957223446E-3</c:v>
                  </c:pt>
                  <c:pt idx="2">
                    <c:v>6.4482935054543639E-2</c:v>
                  </c:pt>
                  <c:pt idx="3">
                    <c:v>6.6073113033551872E-2</c:v>
                  </c:pt>
                  <c:pt idx="4">
                    <c:v>7.4663804602060041E-2</c:v>
                  </c:pt>
                  <c:pt idx="5">
                    <c:v>8.7989332510151702E-2</c:v>
                  </c:pt>
                  <c:pt idx="6">
                    <c:v>8.579212867353557E-2</c:v>
                  </c:pt>
                  <c:pt idx="7">
                    <c:v>5.0071776842134819E-2</c:v>
                  </c:pt>
                  <c:pt idx="8">
                    <c:v>2.9078643230789486E-2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SD_n_1left!$I$13:$I$21</c:f>
              <c:strCache>
                <c:ptCount val="9"/>
                <c:pt idx="0">
                  <c:v>C1_0 </c:v>
                </c:pt>
                <c:pt idx="1">
                  <c:v>C1_3 </c:v>
                </c:pt>
                <c:pt idx="2">
                  <c:v>C1_10 </c:v>
                </c:pt>
                <c:pt idx="3">
                  <c:v>C1_30 </c:v>
                </c:pt>
                <c:pt idx="4">
                  <c:v>C1_90</c:v>
                </c:pt>
                <c:pt idx="5">
                  <c:v>C1_270</c:v>
                </c:pt>
                <c:pt idx="6">
                  <c:v>C1_540 </c:v>
                </c:pt>
                <c:pt idx="7">
                  <c:v>C1_900 </c:v>
                </c:pt>
                <c:pt idx="8">
                  <c:v>C1_1800 </c:v>
                </c:pt>
              </c:strCache>
            </c:strRef>
          </c:xVal>
          <c:yVal>
            <c:numRef>
              <c:f>SD_n_1left!$J$13:$J$21</c:f>
              <c:numCache>
                <c:formatCode>General</c:formatCode>
                <c:ptCount val="9"/>
                <c:pt idx="0">
                  <c:v>25</c:v>
                </c:pt>
                <c:pt idx="1">
                  <c:v>24.897803080933084</c:v>
                </c:pt>
                <c:pt idx="2">
                  <c:v>24.855697444664116</c:v>
                </c:pt>
                <c:pt idx="3">
                  <c:v>24.844539961341702</c:v>
                </c:pt>
                <c:pt idx="4">
                  <c:v>24.823592328088889</c:v>
                </c:pt>
                <c:pt idx="5">
                  <c:v>24.70162463389277</c:v>
                </c:pt>
                <c:pt idx="6">
                  <c:v>24.828426732085397</c:v>
                </c:pt>
                <c:pt idx="7">
                  <c:v>24.793713656116246</c:v>
                </c:pt>
                <c:pt idx="8">
                  <c:v>24.702382676988268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4-4526-A4C3-5BE35B80702D}"/>
            </c:ext>
          </c:extLst>
        </c:ser>
        <c:ser>
          <c:idx val="2"/>
          <c:order val="2"/>
          <c:tx>
            <c:v>G1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SD_n_1left!$K$23:$K$31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1.5100545371619649</c:v>
                  </c:pt>
                  <c:pt idx="2">
                    <c:v>0.25001250732195068</c:v>
                  </c:pt>
                  <c:pt idx="3">
                    <c:v>0.14931230137458612</c:v>
                  </c:pt>
                  <c:pt idx="4">
                    <c:v>9.0905504227441342E-2</c:v>
                  </c:pt>
                  <c:pt idx="5">
                    <c:v>9.1270448039526053E-2</c:v>
                  </c:pt>
                  <c:pt idx="6">
                    <c:v>7.3782265672627953E-2</c:v>
                  </c:pt>
                  <c:pt idx="7">
                    <c:v>6.6219956071694328E-2</c:v>
                  </c:pt>
                  <c:pt idx="8">
                    <c:v>7.4632405097087157E-2</c:v>
                  </c:pt>
                </c:numCache>
              </c:numRef>
            </c:plus>
            <c:minus>
              <c:numRef>
                <c:f>SD_n_1left!$K$23:$K$31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1.5100545371619649</c:v>
                  </c:pt>
                  <c:pt idx="2">
                    <c:v>0.25001250732195068</c:v>
                  </c:pt>
                  <c:pt idx="3">
                    <c:v>0.14931230137458612</c:v>
                  </c:pt>
                  <c:pt idx="4">
                    <c:v>9.0905504227441342E-2</c:v>
                  </c:pt>
                  <c:pt idx="5">
                    <c:v>9.1270448039526053E-2</c:v>
                  </c:pt>
                  <c:pt idx="6">
                    <c:v>7.3782265672627953E-2</c:v>
                  </c:pt>
                  <c:pt idx="7">
                    <c:v>6.6219956071694328E-2</c:v>
                  </c:pt>
                  <c:pt idx="8">
                    <c:v>7.4632405097087157E-2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SD_n_1left!$I$23:$I$31</c:f>
              <c:strCache>
                <c:ptCount val="9"/>
                <c:pt idx="0">
                  <c:v>G1_0 </c:v>
                </c:pt>
                <c:pt idx="1">
                  <c:v>G1_3 </c:v>
                </c:pt>
                <c:pt idx="2">
                  <c:v>G1_10 </c:v>
                </c:pt>
                <c:pt idx="3">
                  <c:v>G1_30 </c:v>
                </c:pt>
                <c:pt idx="4">
                  <c:v>G1_90</c:v>
                </c:pt>
                <c:pt idx="5">
                  <c:v>G1_270</c:v>
                </c:pt>
                <c:pt idx="6">
                  <c:v>G1_540 </c:v>
                </c:pt>
                <c:pt idx="7">
                  <c:v>G1_900 </c:v>
                </c:pt>
                <c:pt idx="8">
                  <c:v>G1_1800 </c:v>
                </c:pt>
              </c:strCache>
            </c:strRef>
          </c:xVal>
          <c:yVal>
            <c:numRef>
              <c:f>SD_n_1left!$J$23:$J$31</c:f>
              <c:numCache>
                <c:formatCode>General</c:formatCode>
                <c:ptCount val="9"/>
                <c:pt idx="0">
                  <c:v>25</c:v>
                </c:pt>
                <c:pt idx="1">
                  <c:v>26.242198662535831</c:v>
                </c:pt>
                <c:pt idx="2">
                  <c:v>27.595024686261119</c:v>
                </c:pt>
                <c:pt idx="3">
                  <c:v>27.698559737007578</c:v>
                </c:pt>
                <c:pt idx="4">
                  <c:v>27.71593259279171</c:v>
                </c:pt>
                <c:pt idx="5">
                  <c:v>27.390381078343843</c:v>
                </c:pt>
                <c:pt idx="6">
                  <c:v>27.525616492660632</c:v>
                </c:pt>
                <c:pt idx="7">
                  <c:v>27.532497740167493</c:v>
                </c:pt>
                <c:pt idx="8">
                  <c:v>26.677592943714675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F4-4526-A4C3-5BE35B80702D}"/>
            </c:ext>
          </c:extLst>
        </c:ser>
        <c:ser>
          <c:idx val="3"/>
          <c:order val="3"/>
          <c:tx>
            <c:v>T1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SD_n_1left!$K$33:$K$41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1.1084793646846394</c:v>
                  </c:pt>
                  <c:pt idx="2">
                    <c:v>3.3521505452095084E-2</c:v>
                  </c:pt>
                  <c:pt idx="3">
                    <c:v>9.2703807376265671E-2</c:v>
                  </c:pt>
                  <c:pt idx="4">
                    <c:v>0.10152628609074664</c:v>
                  </c:pt>
                  <c:pt idx="5">
                    <c:v>0.22152944192825413</c:v>
                  </c:pt>
                  <c:pt idx="6">
                    <c:v>8.3687520925548459E-2</c:v>
                  </c:pt>
                  <c:pt idx="7">
                    <c:v>8.7795250705956535E-2</c:v>
                  </c:pt>
                  <c:pt idx="8">
                    <c:v>0.19354773716300508</c:v>
                  </c:pt>
                </c:numCache>
              </c:numRef>
            </c:plus>
            <c:minus>
              <c:numRef>
                <c:f>SD_n_1left!$K$33:$K$41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1.1084793646846394</c:v>
                  </c:pt>
                  <c:pt idx="2">
                    <c:v>3.3521505452095084E-2</c:v>
                  </c:pt>
                  <c:pt idx="3">
                    <c:v>9.2703807376265671E-2</c:v>
                  </c:pt>
                  <c:pt idx="4">
                    <c:v>0.10152628609074664</c:v>
                  </c:pt>
                  <c:pt idx="5">
                    <c:v>0.22152944192825413</c:v>
                  </c:pt>
                  <c:pt idx="6">
                    <c:v>8.3687520925548459E-2</c:v>
                  </c:pt>
                  <c:pt idx="7">
                    <c:v>8.7795250705956535E-2</c:v>
                  </c:pt>
                  <c:pt idx="8">
                    <c:v>0.19354773716300508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SD_n_1left!$I$33:$I$41</c:f>
              <c:strCache>
                <c:ptCount val="9"/>
                <c:pt idx="0">
                  <c:v>T1_0 </c:v>
                </c:pt>
                <c:pt idx="1">
                  <c:v>T1_3 </c:v>
                </c:pt>
                <c:pt idx="2">
                  <c:v>T1_10 </c:v>
                </c:pt>
                <c:pt idx="3">
                  <c:v>T1_30 </c:v>
                </c:pt>
                <c:pt idx="4">
                  <c:v>T1_90</c:v>
                </c:pt>
                <c:pt idx="5">
                  <c:v>T1_270</c:v>
                </c:pt>
                <c:pt idx="6">
                  <c:v>T1_540 </c:v>
                </c:pt>
                <c:pt idx="7">
                  <c:v>T1_900 </c:v>
                </c:pt>
                <c:pt idx="8">
                  <c:v>T1_1800 </c:v>
                </c:pt>
              </c:strCache>
            </c:strRef>
          </c:xVal>
          <c:yVal>
            <c:numRef>
              <c:f>SD_n_1left!$J$33:$J$41</c:f>
              <c:numCache>
                <c:formatCode>General</c:formatCode>
                <c:ptCount val="9"/>
                <c:pt idx="0">
                  <c:v>25</c:v>
                </c:pt>
                <c:pt idx="1">
                  <c:v>23.997317306665011</c:v>
                </c:pt>
                <c:pt idx="2">
                  <c:v>23.155104347545187</c:v>
                </c:pt>
                <c:pt idx="3">
                  <c:v>23.067747556713783</c:v>
                </c:pt>
                <c:pt idx="4">
                  <c:v>23.045897138049199</c:v>
                </c:pt>
                <c:pt idx="5">
                  <c:v>23.255078235198184</c:v>
                </c:pt>
                <c:pt idx="6">
                  <c:v>23.122092756507051</c:v>
                </c:pt>
                <c:pt idx="7">
                  <c:v>23.254638269743751</c:v>
                </c:pt>
                <c:pt idx="8">
                  <c:v>23.836688551219574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F4-4526-A4C3-5BE35B80702D}"/>
            </c:ext>
          </c:extLst>
        </c:ser>
        <c:ser>
          <c:idx val="4"/>
          <c:order val="4"/>
          <c:tx>
            <c:v>A2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SD_n_1left!$K$43:$K$51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0.67333372432854643</c:v>
                  </c:pt>
                  <c:pt idx="2">
                    <c:v>0.15587750333472941</c:v>
                  </c:pt>
                  <c:pt idx="3">
                    <c:v>0.16092444399547812</c:v>
                  </c:pt>
                  <c:pt idx="4">
                    <c:v>0.10047874591121814</c:v>
                  </c:pt>
                  <c:pt idx="5">
                    <c:v>3.6459279854991686E-3</c:v>
                  </c:pt>
                  <c:pt idx="6">
                    <c:v>5.419449150299719E-2</c:v>
                  </c:pt>
                  <c:pt idx="7">
                    <c:v>9.656272685561311E-2</c:v>
                  </c:pt>
                  <c:pt idx="8">
                    <c:v>9.0053556631545614E-2</c:v>
                  </c:pt>
                </c:numCache>
              </c:numRef>
            </c:plus>
            <c:minus>
              <c:numRef>
                <c:f>SD_n_1left!$K$43:$K$51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0.67333372432854643</c:v>
                  </c:pt>
                  <c:pt idx="2">
                    <c:v>0.15587750333472941</c:v>
                  </c:pt>
                  <c:pt idx="3">
                    <c:v>0.16092444399547812</c:v>
                  </c:pt>
                  <c:pt idx="4">
                    <c:v>0.10047874591121814</c:v>
                  </c:pt>
                  <c:pt idx="5">
                    <c:v>3.6459279854991686E-3</c:v>
                  </c:pt>
                  <c:pt idx="6">
                    <c:v>5.419449150299719E-2</c:v>
                  </c:pt>
                  <c:pt idx="7">
                    <c:v>9.656272685561311E-2</c:v>
                  </c:pt>
                  <c:pt idx="8">
                    <c:v>9.0053556631545614E-2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SD_n_1left!$I$43:$I$51</c:f>
              <c:strCache>
                <c:ptCount val="9"/>
                <c:pt idx="0">
                  <c:v>A2_0 </c:v>
                </c:pt>
                <c:pt idx="1">
                  <c:v>A2_3 </c:v>
                </c:pt>
                <c:pt idx="2">
                  <c:v>A2_10 </c:v>
                </c:pt>
                <c:pt idx="3">
                  <c:v>A2_30 </c:v>
                </c:pt>
                <c:pt idx="4">
                  <c:v>A2_90</c:v>
                </c:pt>
                <c:pt idx="5">
                  <c:v>A2_270</c:v>
                </c:pt>
                <c:pt idx="6">
                  <c:v>A2_540 </c:v>
                </c:pt>
                <c:pt idx="7">
                  <c:v>A2_900 </c:v>
                </c:pt>
                <c:pt idx="8">
                  <c:v>A2_1800 </c:v>
                </c:pt>
              </c:strCache>
            </c:strRef>
          </c:xVal>
          <c:yVal>
            <c:numRef>
              <c:f>SD_n_1left!$J$43:$J$51</c:f>
              <c:numCache>
                <c:formatCode>General</c:formatCode>
                <c:ptCount val="9"/>
                <c:pt idx="0">
                  <c:v>25</c:v>
                </c:pt>
                <c:pt idx="1">
                  <c:v>24.578550347828234</c:v>
                </c:pt>
                <c:pt idx="2">
                  <c:v>23.899675900930511</c:v>
                </c:pt>
                <c:pt idx="3">
                  <c:v>23.952662203494331</c:v>
                </c:pt>
                <c:pt idx="4">
                  <c:v>23.918589462425629</c:v>
                </c:pt>
                <c:pt idx="5">
                  <c:v>24.275293342730848</c:v>
                </c:pt>
                <c:pt idx="6">
                  <c:v>24.051232856982701</c:v>
                </c:pt>
                <c:pt idx="7">
                  <c:v>23.929241989152974</c:v>
                </c:pt>
                <c:pt idx="8">
                  <c:v>24.421532129443001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F4-4526-A4C3-5BE35B80702D}"/>
            </c:ext>
          </c:extLst>
        </c:ser>
        <c:ser>
          <c:idx val="5"/>
          <c:order val="5"/>
          <c:tx>
            <c:v>C2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SD_n_1left!$K$53:$K$61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0.17373109422982885</c:v>
                  </c:pt>
                  <c:pt idx="2">
                    <c:v>5.8520255409552857E-2</c:v>
                  </c:pt>
                  <c:pt idx="3">
                    <c:v>5.1505964965332371E-2</c:v>
                  </c:pt>
                  <c:pt idx="4">
                    <c:v>3.0386009665256782E-2</c:v>
                  </c:pt>
                  <c:pt idx="5">
                    <c:v>3.1972853680063779E-2</c:v>
                  </c:pt>
                  <c:pt idx="6">
                    <c:v>2.6696659093966859E-3</c:v>
                  </c:pt>
                  <c:pt idx="7">
                    <c:v>3.7084078439029222E-2</c:v>
                  </c:pt>
                  <c:pt idx="8">
                    <c:v>2.8655760421662596E-2</c:v>
                  </c:pt>
                </c:numCache>
              </c:numRef>
            </c:plus>
            <c:minus>
              <c:numRef>
                <c:f>SD_n_1left!$K$53:$K$61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0.17373109422982885</c:v>
                  </c:pt>
                  <c:pt idx="2">
                    <c:v>5.8520255409552857E-2</c:v>
                  </c:pt>
                  <c:pt idx="3">
                    <c:v>5.1505964965332371E-2</c:v>
                  </c:pt>
                  <c:pt idx="4">
                    <c:v>3.0386009665256782E-2</c:v>
                  </c:pt>
                  <c:pt idx="5">
                    <c:v>3.1972853680063779E-2</c:v>
                  </c:pt>
                  <c:pt idx="6">
                    <c:v>2.6696659093966859E-3</c:v>
                  </c:pt>
                  <c:pt idx="7">
                    <c:v>3.7084078439029222E-2</c:v>
                  </c:pt>
                  <c:pt idx="8">
                    <c:v>2.8655760421662596E-2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SD_n_1left!$I$53:$I$61</c:f>
              <c:strCache>
                <c:ptCount val="9"/>
                <c:pt idx="0">
                  <c:v>C2_0 </c:v>
                </c:pt>
                <c:pt idx="1">
                  <c:v>C2_3 </c:v>
                </c:pt>
                <c:pt idx="2">
                  <c:v>C2_10 </c:v>
                </c:pt>
                <c:pt idx="3">
                  <c:v>C2_30 </c:v>
                </c:pt>
                <c:pt idx="4">
                  <c:v>C2_90</c:v>
                </c:pt>
                <c:pt idx="5">
                  <c:v>C2_270</c:v>
                </c:pt>
                <c:pt idx="6">
                  <c:v>C2_540 </c:v>
                </c:pt>
                <c:pt idx="7">
                  <c:v>C2_900 </c:v>
                </c:pt>
                <c:pt idx="8">
                  <c:v>C2_1800 </c:v>
                </c:pt>
              </c:strCache>
            </c:strRef>
          </c:xVal>
          <c:yVal>
            <c:numRef>
              <c:f>SD_n_1left!$J$53:$J$61</c:f>
              <c:numCache>
                <c:formatCode>General</c:formatCode>
                <c:ptCount val="9"/>
                <c:pt idx="0">
                  <c:v>25</c:v>
                </c:pt>
                <c:pt idx="1">
                  <c:v>25.186346318484681</c:v>
                </c:pt>
                <c:pt idx="2">
                  <c:v>25.373455779445138</c:v>
                </c:pt>
                <c:pt idx="3">
                  <c:v>25.377599537068292</c:v>
                </c:pt>
                <c:pt idx="4">
                  <c:v>25.363793264531196</c:v>
                </c:pt>
                <c:pt idx="5">
                  <c:v>25.278180967850354</c:v>
                </c:pt>
                <c:pt idx="6">
                  <c:v>25.350611808598693</c:v>
                </c:pt>
                <c:pt idx="7">
                  <c:v>25.31366811092888</c:v>
                </c:pt>
                <c:pt idx="8">
                  <c:v>25.135519940803647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F4-4526-A4C3-5BE35B80702D}"/>
            </c:ext>
          </c:extLst>
        </c:ser>
        <c:ser>
          <c:idx val="6"/>
          <c:order val="6"/>
          <c:tx>
            <c:v>G2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SD_n_1left!$K$63:$K$71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0.76362920956015268</c:v>
                  </c:pt>
                  <c:pt idx="2">
                    <c:v>7.7462734053855578E-2</c:v>
                  </c:pt>
                  <c:pt idx="3">
                    <c:v>2.7337200035190867E-2</c:v>
                  </c:pt>
                  <c:pt idx="4">
                    <c:v>1.2355114940046607E-2</c:v>
                  </c:pt>
                  <c:pt idx="5">
                    <c:v>3.0354798004527835E-2</c:v>
                  </c:pt>
                  <c:pt idx="6">
                    <c:v>2.2471450963895575E-2</c:v>
                  </c:pt>
                  <c:pt idx="7">
                    <c:v>5.5833131642183433E-3</c:v>
                  </c:pt>
                  <c:pt idx="8">
                    <c:v>3.2180791524673347E-2</c:v>
                  </c:pt>
                </c:numCache>
              </c:numRef>
            </c:plus>
            <c:minus>
              <c:numRef>
                <c:f>SD_n_1left!$K$63:$K$71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0.76362920956015268</c:v>
                  </c:pt>
                  <c:pt idx="2">
                    <c:v>7.7462734053855578E-2</c:v>
                  </c:pt>
                  <c:pt idx="3">
                    <c:v>2.7337200035190867E-2</c:v>
                  </c:pt>
                  <c:pt idx="4">
                    <c:v>1.2355114940046607E-2</c:v>
                  </c:pt>
                  <c:pt idx="5">
                    <c:v>3.0354798004527835E-2</c:v>
                  </c:pt>
                  <c:pt idx="6">
                    <c:v>2.2471450963895575E-2</c:v>
                  </c:pt>
                  <c:pt idx="7">
                    <c:v>5.5833131642183433E-3</c:v>
                  </c:pt>
                  <c:pt idx="8">
                    <c:v>3.2180791524673347E-2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SD_n_1left!$I$63:$I$71</c:f>
              <c:strCache>
                <c:ptCount val="9"/>
                <c:pt idx="0">
                  <c:v>G2_0 </c:v>
                </c:pt>
                <c:pt idx="1">
                  <c:v>G2_3 </c:v>
                </c:pt>
                <c:pt idx="2">
                  <c:v>G2_10 </c:v>
                </c:pt>
                <c:pt idx="3">
                  <c:v>G2_30 </c:v>
                </c:pt>
                <c:pt idx="4">
                  <c:v>G2_90</c:v>
                </c:pt>
                <c:pt idx="5">
                  <c:v>G2_270</c:v>
                </c:pt>
                <c:pt idx="6">
                  <c:v>G2_540 </c:v>
                </c:pt>
                <c:pt idx="7">
                  <c:v>G2_900 </c:v>
                </c:pt>
                <c:pt idx="8">
                  <c:v>G2_1800 </c:v>
                </c:pt>
              </c:strCache>
            </c:strRef>
          </c:xVal>
          <c:yVal>
            <c:numRef>
              <c:f>SD_n_1left!$J$63:$J$71</c:f>
              <c:numCache>
                <c:formatCode>General</c:formatCode>
                <c:ptCount val="9"/>
                <c:pt idx="0">
                  <c:v>25</c:v>
                </c:pt>
                <c:pt idx="1">
                  <c:v>25.587761358384896</c:v>
                </c:pt>
                <c:pt idx="2">
                  <c:v>26.234380577009805</c:v>
                </c:pt>
                <c:pt idx="3">
                  <c:v>26.21324995440915</c:v>
                </c:pt>
                <c:pt idx="4">
                  <c:v>26.241941543267739</c:v>
                </c:pt>
                <c:pt idx="5">
                  <c:v>26.048638333833345</c:v>
                </c:pt>
                <c:pt idx="6">
                  <c:v>26.166109611426158</c:v>
                </c:pt>
                <c:pt idx="7">
                  <c:v>26.196842417449147</c:v>
                </c:pt>
                <c:pt idx="8">
                  <c:v>25.858920155371447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F4-4526-A4C3-5BE35B80702D}"/>
            </c:ext>
          </c:extLst>
        </c:ser>
        <c:ser>
          <c:idx val="7"/>
          <c:order val="7"/>
          <c:tx>
            <c:v>T2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SD_n_1left!$K$73:$K$81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0.25835316108128142</c:v>
                  </c:pt>
                  <c:pt idx="2">
                    <c:v>2.3576745766902923E-2</c:v>
                  </c:pt>
                  <c:pt idx="3">
                    <c:v>7.5646986191390236E-2</c:v>
                  </c:pt>
                  <c:pt idx="4">
                    <c:v>5.4079737300711028E-2</c:v>
                  </c:pt>
                  <c:pt idx="5">
                    <c:v>4.9862773027441618E-2</c:v>
                  </c:pt>
                  <c:pt idx="6">
                    <c:v>2.6776241401286247E-2</c:v>
                  </c:pt>
                  <c:pt idx="7">
                    <c:v>5.3460019104657093E-2</c:v>
                  </c:pt>
                  <c:pt idx="8">
                    <c:v>8.463462346600184E-2</c:v>
                  </c:pt>
                </c:numCache>
              </c:numRef>
            </c:plus>
            <c:minus>
              <c:numRef>
                <c:f>SD_n_1left!$K$73:$K$81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0.25835316108128142</c:v>
                  </c:pt>
                  <c:pt idx="2">
                    <c:v>2.3576745766902923E-2</c:v>
                  </c:pt>
                  <c:pt idx="3">
                    <c:v>7.5646986191390236E-2</c:v>
                  </c:pt>
                  <c:pt idx="4">
                    <c:v>5.4079737300711028E-2</c:v>
                  </c:pt>
                  <c:pt idx="5">
                    <c:v>4.9862773027441618E-2</c:v>
                  </c:pt>
                  <c:pt idx="6">
                    <c:v>2.6776241401286247E-2</c:v>
                  </c:pt>
                  <c:pt idx="7">
                    <c:v>5.3460019104657093E-2</c:v>
                  </c:pt>
                  <c:pt idx="8">
                    <c:v>8.463462346600184E-2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SD_n_1left!$I$73:$I$81</c:f>
              <c:strCache>
                <c:ptCount val="9"/>
                <c:pt idx="0">
                  <c:v>T2_0 </c:v>
                </c:pt>
                <c:pt idx="1">
                  <c:v>T2_3 </c:v>
                </c:pt>
                <c:pt idx="2">
                  <c:v>T2_10 </c:v>
                </c:pt>
                <c:pt idx="3">
                  <c:v>T2_30 </c:v>
                </c:pt>
                <c:pt idx="4">
                  <c:v>T2_90</c:v>
                </c:pt>
                <c:pt idx="5">
                  <c:v>T2_270</c:v>
                </c:pt>
                <c:pt idx="6">
                  <c:v>T2_540 </c:v>
                </c:pt>
                <c:pt idx="7">
                  <c:v>T2_900 </c:v>
                </c:pt>
                <c:pt idx="8">
                  <c:v>T2_1800 </c:v>
                </c:pt>
              </c:strCache>
            </c:strRef>
          </c:xVal>
          <c:yVal>
            <c:numRef>
              <c:f>SD_n_1left!$J$73:$J$81</c:f>
              <c:numCache>
                <c:formatCode>General</c:formatCode>
                <c:ptCount val="9"/>
                <c:pt idx="0">
                  <c:v>25</c:v>
                </c:pt>
                <c:pt idx="1">
                  <c:v>24.698542045348646</c:v>
                </c:pt>
                <c:pt idx="2">
                  <c:v>24.544783195671684</c:v>
                </c:pt>
                <c:pt idx="3">
                  <c:v>24.520728112227957</c:v>
                </c:pt>
                <c:pt idx="4">
                  <c:v>24.528614328448192</c:v>
                </c:pt>
                <c:pt idx="5">
                  <c:v>24.472820814756936</c:v>
                </c:pt>
                <c:pt idx="6">
                  <c:v>24.501342362529876</c:v>
                </c:pt>
                <c:pt idx="7">
                  <c:v>24.587520073935469</c:v>
                </c:pt>
                <c:pt idx="8">
                  <c:v>24.606365392496009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F4-4526-A4C3-5BE35B80702D}"/>
            </c:ext>
          </c:extLst>
        </c:ser>
        <c:ser>
          <c:idx val="8"/>
          <c:order val="8"/>
          <c:tx>
            <c:v>A3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SD_n_1left!$K$83:$K$91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0.53266269347950057</c:v>
                  </c:pt>
                  <c:pt idx="2">
                    <c:v>8.6491042334160134E-2</c:v>
                  </c:pt>
                  <c:pt idx="3">
                    <c:v>8.7851322743776009E-2</c:v>
                  </c:pt>
                  <c:pt idx="4">
                    <c:v>4.5419280967399847E-2</c:v>
                  </c:pt>
                  <c:pt idx="5">
                    <c:v>2.301049851325334E-2</c:v>
                  </c:pt>
                  <c:pt idx="6">
                    <c:v>9.778828682167829E-3</c:v>
                  </c:pt>
                  <c:pt idx="7">
                    <c:v>4.8910339179966421E-2</c:v>
                  </c:pt>
                  <c:pt idx="8">
                    <c:v>5.9702467263256662E-2</c:v>
                  </c:pt>
                </c:numCache>
              </c:numRef>
            </c:plus>
            <c:minus>
              <c:numRef>
                <c:f>SD_n_1left!$K$83:$K$91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0.53266269347950057</c:v>
                  </c:pt>
                  <c:pt idx="2">
                    <c:v>8.6491042334160134E-2</c:v>
                  </c:pt>
                  <c:pt idx="3">
                    <c:v>8.7851322743776009E-2</c:v>
                  </c:pt>
                  <c:pt idx="4">
                    <c:v>4.5419280967399847E-2</c:v>
                  </c:pt>
                  <c:pt idx="5">
                    <c:v>2.301049851325334E-2</c:v>
                  </c:pt>
                  <c:pt idx="6">
                    <c:v>9.778828682167829E-3</c:v>
                  </c:pt>
                  <c:pt idx="7">
                    <c:v>4.8910339179966421E-2</c:v>
                  </c:pt>
                  <c:pt idx="8">
                    <c:v>5.9702467263256662E-2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SD_n_1left!$I$83:$I$91</c:f>
              <c:strCache>
                <c:ptCount val="9"/>
                <c:pt idx="0">
                  <c:v>A3_0 </c:v>
                </c:pt>
                <c:pt idx="1">
                  <c:v>A3_3 </c:v>
                </c:pt>
                <c:pt idx="2">
                  <c:v>A3_10 </c:v>
                </c:pt>
                <c:pt idx="3">
                  <c:v>A3_30 </c:v>
                </c:pt>
                <c:pt idx="4">
                  <c:v>A3_90</c:v>
                </c:pt>
                <c:pt idx="5">
                  <c:v>A3_270</c:v>
                </c:pt>
                <c:pt idx="6">
                  <c:v>A3_540 </c:v>
                </c:pt>
                <c:pt idx="7">
                  <c:v>A3_900 </c:v>
                </c:pt>
                <c:pt idx="8">
                  <c:v>A3_1800 </c:v>
                </c:pt>
              </c:strCache>
            </c:strRef>
          </c:xVal>
          <c:yVal>
            <c:numRef>
              <c:f>SD_n_1left!$J$83:$J$91</c:f>
              <c:numCache>
                <c:formatCode>General</c:formatCode>
                <c:ptCount val="9"/>
                <c:pt idx="0">
                  <c:v>25</c:v>
                </c:pt>
                <c:pt idx="1">
                  <c:v>24.736183822141538</c:v>
                </c:pt>
                <c:pt idx="2">
                  <c:v>24.225668708753119</c:v>
                </c:pt>
                <c:pt idx="3">
                  <c:v>24.299425194659698</c:v>
                </c:pt>
                <c:pt idx="4">
                  <c:v>24.25972256106397</c:v>
                </c:pt>
                <c:pt idx="5">
                  <c:v>24.583396739208261</c:v>
                </c:pt>
                <c:pt idx="6">
                  <c:v>24.353475268728712</c:v>
                </c:pt>
                <c:pt idx="7">
                  <c:v>24.258940244899883</c:v>
                </c:pt>
                <c:pt idx="8">
                  <c:v>24.65070245707799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F4-4526-A4C3-5BE35B80702D}"/>
            </c:ext>
          </c:extLst>
        </c:ser>
        <c:ser>
          <c:idx val="9"/>
          <c:order val="9"/>
          <c:tx>
            <c:v>C3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SD_n_1left!$K$93:$K$101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0.19958240526804649</c:v>
                  </c:pt>
                  <c:pt idx="2">
                    <c:v>8.795615833371984E-3</c:v>
                  </c:pt>
                  <c:pt idx="3">
                    <c:v>5.0526165392089271E-4</c:v>
                  </c:pt>
                  <c:pt idx="4">
                    <c:v>2.1516388848919873E-2</c:v>
                  </c:pt>
                  <c:pt idx="5">
                    <c:v>8.329751387964629E-2</c:v>
                  </c:pt>
                  <c:pt idx="6">
                    <c:v>4.5680330276512554E-2</c:v>
                  </c:pt>
                  <c:pt idx="7">
                    <c:v>1.5628737180761069E-2</c:v>
                  </c:pt>
                  <c:pt idx="8">
                    <c:v>1.6215867938455964E-2</c:v>
                  </c:pt>
                </c:numCache>
              </c:numRef>
            </c:plus>
            <c:minus>
              <c:numRef>
                <c:f>SD_n_1left!$K$93:$K$101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0.19958240526804649</c:v>
                  </c:pt>
                  <c:pt idx="2">
                    <c:v>8.795615833371984E-3</c:v>
                  </c:pt>
                  <c:pt idx="3">
                    <c:v>5.0526165392089271E-4</c:v>
                  </c:pt>
                  <c:pt idx="4">
                    <c:v>2.1516388848919873E-2</c:v>
                  </c:pt>
                  <c:pt idx="5">
                    <c:v>8.329751387964629E-2</c:v>
                  </c:pt>
                  <c:pt idx="6">
                    <c:v>4.5680330276512554E-2</c:v>
                  </c:pt>
                  <c:pt idx="7">
                    <c:v>1.5628737180761069E-2</c:v>
                  </c:pt>
                  <c:pt idx="8">
                    <c:v>1.6215867938455964E-2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SD_n_1left!$I$93:$I$101</c:f>
              <c:strCache>
                <c:ptCount val="9"/>
                <c:pt idx="0">
                  <c:v>C3_0 </c:v>
                </c:pt>
                <c:pt idx="1">
                  <c:v>C3_3 </c:v>
                </c:pt>
                <c:pt idx="2">
                  <c:v>C3_10 </c:v>
                </c:pt>
                <c:pt idx="3">
                  <c:v>C3_30 </c:v>
                </c:pt>
                <c:pt idx="4">
                  <c:v>C3_90</c:v>
                </c:pt>
                <c:pt idx="5">
                  <c:v>C3_270</c:v>
                </c:pt>
                <c:pt idx="6">
                  <c:v>C3_540 </c:v>
                </c:pt>
                <c:pt idx="7">
                  <c:v>C3_900 </c:v>
                </c:pt>
                <c:pt idx="8">
                  <c:v>C3_1800 </c:v>
                </c:pt>
              </c:strCache>
            </c:strRef>
          </c:xVal>
          <c:yVal>
            <c:numRef>
              <c:f>SD_n_1left!$J$93:$J$101</c:f>
              <c:numCache>
                <c:formatCode>General</c:formatCode>
                <c:ptCount val="9"/>
                <c:pt idx="0">
                  <c:v>25</c:v>
                </c:pt>
                <c:pt idx="1">
                  <c:v>25.114181951048806</c:v>
                </c:pt>
                <c:pt idx="2">
                  <c:v>25.282543794471149</c:v>
                </c:pt>
                <c:pt idx="3">
                  <c:v>25.292665597895535</c:v>
                </c:pt>
                <c:pt idx="4">
                  <c:v>25.261177509724149</c:v>
                </c:pt>
                <c:pt idx="5">
                  <c:v>25.199824507493375</c:v>
                </c:pt>
                <c:pt idx="6">
                  <c:v>25.254951047618494</c:v>
                </c:pt>
                <c:pt idx="7">
                  <c:v>25.209654576192932</c:v>
                </c:pt>
                <c:pt idx="8">
                  <c:v>25.063251400276961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F4-4526-A4C3-5BE35B80702D}"/>
            </c:ext>
          </c:extLst>
        </c:ser>
        <c:ser>
          <c:idx val="10"/>
          <c:order val="10"/>
          <c:tx>
            <c:v>G3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SD_n_1left!$K$103:$K$111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0.76681994211109727</c:v>
                  </c:pt>
                  <c:pt idx="2">
                    <c:v>4.2966154401779769E-2</c:v>
                  </c:pt>
                  <c:pt idx="3">
                    <c:v>5.206769232466422E-3</c:v>
                  </c:pt>
                  <c:pt idx="4">
                    <c:v>2.3766426584572425E-2</c:v>
                  </c:pt>
                  <c:pt idx="5">
                    <c:v>6.7418623626560079E-2</c:v>
                  </c:pt>
                  <c:pt idx="6">
                    <c:v>1.8682366217680345E-2</c:v>
                  </c:pt>
                  <c:pt idx="7">
                    <c:v>2.7875409887240726E-2</c:v>
                  </c:pt>
                  <c:pt idx="8">
                    <c:v>5.6562605912379368E-2</c:v>
                  </c:pt>
                </c:numCache>
              </c:numRef>
            </c:plus>
            <c:minus>
              <c:numRef>
                <c:f>SD_n_1left!$K$103:$K$111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0.76681994211109727</c:v>
                  </c:pt>
                  <c:pt idx="2">
                    <c:v>4.2966154401779769E-2</c:v>
                  </c:pt>
                  <c:pt idx="3">
                    <c:v>5.206769232466422E-3</c:v>
                  </c:pt>
                  <c:pt idx="4">
                    <c:v>2.3766426584572425E-2</c:v>
                  </c:pt>
                  <c:pt idx="5">
                    <c:v>6.7418623626560079E-2</c:v>
                  </c:pt>
                  <c:pt idx="6">
                    <c:v>1.8682366217680345E-2</c:v>
                  </c:pt>
                  <c:pt idx="7">
                    <c:v>2.7875409887240726E-2</c:v>
                  </c:pt>
                  <c:pt idx="8">
                    <c:v>5.6562605912379368E-2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SD_n_1left!$I$103:$I$111</c:f>
              <c:strCache>
                <c:ptCount val="9"/>
                <c:pt idx="0">
                  <c:v>G3_0 </c:v>
                </c:pt>
                <c:pt idx="1">
                  <c:v>G3_3 </c:v>
                </c:pt>
                <c:pt idx="2">
                  <c:v>G3_10 </c:v>
                </c:pt>
                <c:pt idx="3">
                  <c:v>G3_30 </c:v>
                </c:pt>
                <c:pt idx="4">
                  <c:v>G3_90</c:v>
                </c:pt>
                <c:pt idx="5">
                  <c:v>G3_270</c:v>
                </c:pt>
                <c:pt idx="6">
                  <c:v>G3_540 </c:v>
                </c:pt>
                <c:pt idx="7">
                  <c:v>G3_900 </c:v>
                </c:pt>
                <c:pt idx="8">
                  <c:v>G3_1800 </c:v>
                </c:pt>
              </c:strCache>
            </c:strRef>
          </c:xVal>
          <c:yVal>
            <c:numRef>
              <c:f>SD_n_1left!$J$103:$J$111</c:f>
              <c:numCache>
                <c:formatCode>General</c:formatCode>
                <c:ptCount val="9"/>
                <c:pt idx="0">
                  <c:v>25</c:v>
                </c:pt>
                <c:pt idx="1">
                  <c:v>25.458218424819627</c:v>
                </c:pt>
                <c:pt idx="2">
                  <c:v>26.086177194793674</c:v>
                </c:pt>
                <c:pt idx="3">
                  <c:v>26.067061059555421</c:v>
                </c:pt>
                <c:pt idx="4">
                  <c:v>26.08318437537725</c:v>
                </c:pt>
                <c:pt idx="5">
                  <c:v>25.885809712766324</c:v>
                </c:pt>
                <c:pt idx="6">
                  <c:v>26.008307616141998</c:v>
                </c:pt>
                <c:pt idx="7">
                  <c:v>26.045355706930941</c:v>
                </c:pt>
                <c:pt idx="8">
                  <c:v>25.720161607991194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F4-4526-A4C3-5BE35B80702D}"/>
            </c:ext>
          </c:extLst>
        </c:ser>
        <c:ser>
          <c:idx val="11"/>
          <c:order val="11"/>
          <c:tx>
            <c:v>T3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SD_n_1left!$K$113:$K$121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0.38249797170400179</c:v>
                  </c:pt>
                  <c:pt idx="2">
                    <c:v>2.2543872080900123E-2</c:v>
                  </c:pt>
                  <c:pt idx="3">
                    <c:v>7.1212869667882053E-2</c:v>
                  </c:pt>
                  <c:pt idx="4">
                    <c:v>6.6723936394882249E-2</c:v>
                  </c:pt>
                  <c:pt idx="5">
                    <c:v>8.5975674649994643E-2</c:v>
                  </c:pt>
                  <c:pt idx="6">
                    <c:v>4.7850569241235305E-2</c:v>
                  </c:pt>
                  <c:pt idx="7">
                    <c:v>7.0035573847400431E-2</c:v>
                  </c:pt>
                  <c:pt idx="8">
                    <c:v>0.10384525726305852</c:v>
                  </c:pt>
                </c:numCache>
              </c:numRef>
            </c:plus>
            <c:minus>
              <c:numRef>
                <c:f>SD_n_1left!$K$113:$K$121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0.38249797170400179</c:v>
                  </c:pt>
                  <c:pt idx="2">
                    <c:v>2.2543872080900123E-2</c:v>
                  </c:pt>
                  <c:pt idx="3">
                    <c:v>7.1212869667882053E-2</c:v>
                  </c:pt>
                  <c:pt idx="4">
                    <c:v>6.6723936394882249E-2</c:v>
                  </c:pt>
                  <c:pt idx="5">
                    <c:v>8.5975674649994643E-2</c:v>
                  </c:pt>
                  <c:pt idx="6">
                    <c:v>4.7850569241235305E-2</c:v>
                  </c:pt>
                  <c:pt idx="7">
                    <c:v>7.0035573847400431E-2</c:v>
                  </c:pt>
                  <c:pt idx="8">
                    <c:v>0.10384525726305852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SD_n_1left!$I$113:$I$121</c:f>
              <c:strCache>
                <c:ptCount val="9"/>
                <c:pt idx="0">
                  <c:v>T3_0 </c:v>
                </c:pt>
                <c:pt idx="1">
                  <c:v>T3_3 </c:v>
                </c:pt>
                <c:pt idx="2">
                  <c:v>T3_10 </c:v>
                </c:pt>
                <c:pt idx="3">
                  <c:v>T3_30 </c:v>
                </c:pt>
                <c:pt idx="4">
                  <c:v>T3_90</c:v>
                </c:pt>
                <c:pt idx="5">
                  <c:v>T3_270</c:v>
                </c:pt>
                <c:pt idx="6">
                  <c:v>T3_540 </c:v>
                </c:pt>
                <c:pt idx="7">
                  <c:v>T3_900 </c:v>
                </c:pt>
                <c:pt idx="8">
                  <c:v>T3_1800 </c:v>
                </c:pt>
              </c:strCache>
            </c:strRef>
          </c:xVal>
          <c:yVal>
            <c:numRef>
              <c:f>SD_n_1left!$J$113:$J$121</c:f>
              <c:numCache>
                <c:formatCode>General</c:formatCode>
                <c:ptCount val="9"/>
                <c:pt idx="0">
                  <c:v>25</c:v>
                </c:pt>
                <c:pt idx="1">
                  <c:v>24.732620652767721</c:v>
                </c:pt>
                <c:pt idx="2">
                  <c:v>24.472978136310076</c:v>
                </c:pt>
                <c:pt idx="3">
                  <c:v>24.428473597069736</c:v>
                </c:pt>
                <c:pt idx="4">
                  <c:v>24.461130205804025</c:v>
                </c:pt>
                <c:pt idx="5">
                  <c:v>24.422906827806443</c:v>
                </c:pt>
                <c:pt idx="6">
                  <c:v>24.459616476757013</c:v>
                </c:pt>
                <c:pt idx="7">
                  <c:v>24.522850852223602</c:v>
                </c:pt>
                <c:pt idx="8">
                  <c:v>24.59187301994853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F4-4526-A4C3-5BE35B807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50296"/>
        <c:axId val="509346032"/>
      </c:scatterChart>
      <c:valAx>
        <c:axId val="50935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46032"/>
        <c:crosses val="autoZero"/>
        <c:crossBetween val="midCat"/>
      </c:valAx>
      <c:valAx>
        <c:axId val="50934603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0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NNNTT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SD_3n_left!$J$3:$J$11</c:f>
              <c:strCache>
                <c:ptCount val="9"/>
                <c:pt idx="0">
                  <c:v>AAA_0 </c:v>
                </c:pt>
                <c:pt idx="1">
                  <c:v>AAA_3 </c:v>
                </c:pt>
                <c:pt idx="2">
                  <c:v>AAA_10 </c:v>
                </c:pt>
                <c:pt idx="3">
                  <c:v>AAA_30 </c:v>
                </c:pt>
                <c:pt idx="4">
                  <c:v>AAA_90</c:v>
                </c:pt>
                <c:pt idx="5">
                  <c:v>AAA_270</c:v>
                </c:pt>
                <c:pt idx="6">
                  <c:v>AAA_540 </c:v>
                </c:pt>
                <c:pt idx="7">
                  <c:v>AAA_900 </c:v>
                </c:pt>
                <c:pt idx="8">
                  <c:v>AAA_1800 </c:v>
                </c:pt>
              </c:strCache>
            </c:strRef>
          </c:xVal>
          <c:yVal>
            <c:numRef>
              <c:f>SD_3n_left!$K$3:$K$11</c:f>
              <c:numCache>
                <c:formatCode>General</c:formatCode>
                <c:ptCount val="9"/>
                <c:pt idx="0">
                  <c:v>1.5625</c:v>
                </c:pt>
                <c:pt idx="1">
                  <c:v>1.4869661105635572</c:v>
                </c:pt>
                <c:pt idx="2">
                  <c:v>1.3478952763893792</c:v>
                </c:pt>
                <c:pt idx="3">
                  <c:v>1.3600827532489923</c:v>
                </c:pt>
                <c:pt idx="4">
                  <c:v>1.3601620624174511</c:v>
                </c:pt>
                <c:pt idx="5">
                  <c:v>1.4265847663851927</c:v>
                </c:pt>
                <c:pt idx="6">
                  <c:v>1.379365886183086</c:v>
                </c:pt>
                <c:pt idx="7">
                  <c:v>1.3616494563376835</c:v>
                </c:pt>
                <c:pt idx="8">
                  <c:v>1.4508841827783368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E-4341-9A83-06B534B06507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SD_3n_left!$J$13:$J$21</c:f>
              <c:strCache>
                <c:ptCount val="9"/>
                <c:pt idx="0">
                  <c:v>AAC_0 </c:v>
                </c:pt>
                <c:pt idx="1">
                  <c:v>AAC_3 </c:v>
                </c:pt>
                <c:pt idx="2">
                  <c:v>AAC_10 </c:v>
                </c:pt>
                <c:pt idx="3">
                  <c:v>AAC_30 </c:v>
                </c:pt>
                <c:pt idx="4">
                  <c:v>AAC_90</c:v>
                </c:pt>
                <c:pt idx="5">
                  <c:v>AAC_270</c:v>
                </c:pt>
                <c:pt idx="6">
                  <c:v>AAC_540 </c:v>
                </c:pt>
                <c:pt idx="7">
                  <c:v>AAC_900 </c:v>
                </c:pt>
                <c:pt idx="8">
                  <c:v>AAC_1800 </c:v>
                </c:pt>
              </c:strCache>
            </c:strRef>
          </c:xVal>
          <c:yVal>
            <c:numRef>
              <c:f>SD_3n_left!$K$13:$K$21</c:f>
              <c:numCache>
                <c:formatCode>General</c:formatCode>
                <c:ptCount val="9"/>
                <c:pt idx="0">
                  <c:v>1.5625</c:v>
                </c:pt>
                <c:pt idx="1">
                  <c:v>1.5110813242577563</c:v>
                </c:pt>
                <c:pt idx="2">
                  <c:v>1.4292580292599051</c:v>
                </c:pt>
                <c:pt idx="3">
                  <c:v>1.4336643554648323</c:v>
                </c:pt>
                <c:pt idx="4">
                  <c:v>1.4279609615637026</c:v>
                </c:pt>
                <c:pt idx="5">
                  <c:v>1.4642753130434605</c:v>
                </c:pt>
                <c:pt idx="6">
                  <c:v>1.4447960205335508</c:v>
                </c:pt>
                <c:pt idx="7">
                  <c:v>1.4289880010001639</c:v>
                </c:pt>
                <c:pt idx="8">
                  <c:v>1.4831864989382417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E-4341-9A83-06B534B06507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SD_3n_left!$J$23:$J$31</c:f>
              <c:strCache>
                <c:ptCount val="9"/>
                <c:pt idx="0">
                  <c:v>AAG_0 </c:v>
                </c:pt>
                <c:pt idx="1">
                  <c:v>AAG_3 </c:v>
                </c:pt>
                <c:pt idx="2">
                  <c:v>AAG_10 </c:v>
                </c:pt>
                <c:pt idx="3">
                  <c:v>AAG_30 </c:v>
                </c:pt>
                <c:pt idx="4">
                  <c:v>AAG_90</c:v>
                </c:pt>
                <c:pt idx="5">
                  <c:v>AAG_270</c:v>
                </c:pt>
                <c:pt idx="6">
                  <c:v>AAG_540 </c:v>
                </c:pt>
                <c:pt idx="7">
                  <c:v>AAG_900 </c:v>
                </c:pt>
                <c:pt idx="8">
                  <c:v>AAG_1800 </c:v>
                </c:pt>
              </c:strCache>
            </c:strRef>
          </c:xVal>
          <c:yVal>
            <c:numRef>
              <c:f>SD_3n_left!$K$23:$K$31</c:f>
              <c:numCache>
                <c:formatCode>General</c:formatCode>
                <c:ptCount val="9"/>
                <c:pt idx="0">
                  <c:v>1.5625</c:v>
                </c:pt>
                <c:pt idx="1">
                  <c:v>1.5633916297975636</c:v>
                </c:pt>
                <c:pt idx="2">
                  <c:v>1.5421783628778947</c:v>
                </c:pt>
                <c:pt idx="3">
                  <c:v>1.5544594120115702</c:v>
                </c:pt>
                <c:pt idx="4">
                  <c:v>1.5506210291728084</c:v>
                </c:pt>
                <c:pt idx="5">
                  <c:v>1.5908164578987003</c:v>
                </c:pt>
                <c:pt idx="6">
                  <c:v>1.5577661464739889</c:v>
                </c:pt>
                <c:pt idx="7">
                  <c:v>1.5436586079118415</c:v>
                </c:pt>
                <c:pt idx="8">
                  <c:v>1.5755556791236072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E-4341-9A83-06B534B06507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SD_3n_left!$J$33:$J$41</c:f>
              <c:strCache>
                <c:ptCount val="9"/>
                <c:pt idx="0">
                  <c:v>AAT_0 </c:v>
                </c:pt>
                <c:pt idx="1">
                  <c:v>AAT_3 </c:v>
                </c:pt>
                <c:pt idx="2">
                  <c:v>AAT_10 </c:v>
                </c:pt>
                <c:pt idx="3">
                  <c:v>AAT_30 </c:v>
                </c:pt>
                <c:pt idx="4">
                  <c:v>AAT_90</c:v>
                </c:pt>
                <c:pt idx="5">
                  <c:v>AAT_270</c:v>
                </c:pt>
                <c:pt idx="6">
                  <c:v>AAT_540 </c:v>
                </c:pt>
                <c:pt idx="7">
                  <c:v>AAT_900 </c:v>
                </c:pt>
                <c:pt idx="8">
                  <c:v>AAT_1800 </c:v>
                </c:pt>
              </c:strCache>
            </c:strRef>
          </c:xVal>
          <c:yVal>
            <c:numRef>
              <c:f>SD_3n_left!$K$33:$K$41</c:f>
              <c:numCache>
                <c:formatCode>General</c:formatCode>
                <c:ptCount val="9"/>
                <c:pt idx="0">
                  <c:v>1.5625</c:v>
                </c:pt>
                <c:pt idx="1">
                  <c:v>1.4286560682220464</c:v>
                </c:pt>
                <c:pt idx="2">
                  <c:v>1.2747324536362843</c:v>
                </c:pt>
                <c:pt idx="3">
                  <c:v>1.2768119198554362</c:v>
                </c:pt>
                <c:pt idx="4">
                  <c:v>1.2721172853704108</c:v>
                </c:pt>
                <c:pt idx="5">
                  <c:v>1.3453240819459262</c:v>
                </c:pt>
                <c:pt idx="6">
                  <c:v>1.2960811712389824</c:v>
                </c:pt>
                <c:pt idx="7">
                  <c:v>1.2864458217151329</c:v>
                </c:pt>
                <c:pt idx="8">
                  <c:v>1.4005155378908583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E-4341-9A83-06B534B06507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SD_3n_left!$J$43:$J$51</c:f>
              <c:strCache>
                <c:ptCount val="9"/>
                <c:pt idx="0">
                  <c:v>ACA_0 </c:v>
                </c:pt>
                <c:pt idx="1">
                  <c:v>ACA_3 </c:v>
                </c:pt>
                <c:pt idx="2">
                  <c:v>ACA_10 </c:v>
                </c:pt>
                <c:pt idx="3">
                  <c:v>ACA_30 </c:v>
                </c:pt>
                <c:pt idx="4">
                  <c:v>ACA_90</c:v>
                </c:pt>
                <c:pt idx="5">
                  <c:v>ACA_270</c:v>
                </c:pt>
                <c:pt idx="6">
                  <c:v>ACA_540 </c:v>
                </c:pt>
                <c:pt idx="7">
                  <c:v>ACA_900 </c:v>
                </c:pt>
                <c:pt idx="8">
                  <c:v>ACA_1800 </c:v>
                </c:pt>
              </c:strCache>
            </c:strRef>
          </c:xVal>
          <c:yVal>
            <c:numRef>
              <c:f>SD_3n_left!$K$43:$K$51</c:f>
              <c:numCache>
                <c:formatCode>General</c:formatCode>
                <c:ptCount val="9"/>
                <c:pt idx="0">
                  <c:v>1.5625</c:v>
                </c:pt>
                <c:pt idx="1">
                  <c:v>1.6022257953141947</c:v>
                </c:pt>
                <c:pt idx="2">
                  <c:v>1.6044516144338745</c:v>
                </c:pt>
                <c:pt idx="3">
                  <c:v>1.6078819971659959</c:v>
                </c:pt>
                <c:pt idx="4">
                  <c:v>1.6109609950753359</c:v>
                </c:pt>
                <c:pt idx="5">
                  <c:v>1.6069682217448809</c:v>
                </c:pt>
                <c:pt idx="6">
                  <c:v>1.6138371107779261</c:v>
                </c:pt>
                <c:pt idx="7">
                  <c:v>1.6031619264731547</c:v>
                </c:pt>
                <c:pt idx="8">
                  <c:v>1.5904764958790785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5E-4341-9A83-06B534B06507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SD_3n_left!$J$53:$J$61</c:f>
              <c:strCache>
                <c:ptCount val="9"/>
                <c:pt idx="0">
                  <c:v>ACC_0 </c:v>
                </c:pt>
                <c:pt idx="1">
                  <c:v>ACC_3 </c:v>
                </c:pt>
                <c:pt idx="2">
                  <c:v>ACC_10 </c:v>
                </c:pt>
                <c:pt idx="3">
                  <c:v>ACC_30 </c:v>
                </c:pt>
                <c:pt idx="4">
                  <c:v>ACC_90</c:v>
                </c:pt>
                <c:pt idx="5">
                  <c:v>ACC_270</c:v>
                </c:pt>
                <c:pt idx="6">
                  <c:v>ACC_540 </c:v>
                </c:pt>
                <c:pt idx="7">
                  <c:v>ACC_900 </c:v>
                </c:pt>
                <c:pt idx="8">
                  <c:v>ACC_1800 </c:v>
                </c:pt>
              </c:strCache>
            </c:strRef>
          </c:xVal>
          <c:yVal>
            <c:numRef>
              <c:f>SD_3n_left!$K$53:$K$61</c:f>
              <c:numCache>
                <c:formatCode>General</c:formatCode>
                <c:ptCount val="9"/>
                <c:pt idx="0">
                  <c:v>1.5625</c:v>
                </c:pt>
                <c:pt idx="1">
                  <c:v>1.529460747409483</c:v>
                </c:pt>
                <c:pt idx="2">
                  <c:v>1.5010062310875303</c:v>
                </c:pt>
                <c:pt idx="3">
                  <c:v>1.5026722555186809</c:v>
                </c:pt>
                <c:pt idx="4">
                  <c:v>1.5055640279146512</c:v>
                </c:pt>
                <c:pt idx="5">
                  <c:v>1.5126921423580959</c:v>
                </c:pt>
                <c:pt idx="6">
                  <c:v>1.5076622804743216</c:v>
                </c:pt>
                <c:pt idx="7">
                  <c:v>1.5002482770095245</c:v>
                </c:pt>
                <c:pt idx="8">
                  <c:v>1.5125312946210447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E-4341-9A83-06B534B06507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SD_3n_left!$J$63:$J$71</c:f>
              <c:strCache>
                <c:ptCount val="9"/>
                <c:pt idx="0">
                  <c:v>ACG_0 </c:v>
                </c:pt>
                <c:pt idx="1">
                  <c:v>ACG_3 </c:v>
                </c:pt>
                <c:pt idx="2">
                  <c:v>ACG_10 </c:v>
                </c:pt>
                <c:pt idx="3">
                  <c:v>ACG_30 </c:v>
                </c:pt>
                <c:pt idx="4">
                  <c:v>ACG_90</c:v>
                </c:pt>
                <c:pt idx="5">
                  <c:v>ACG_270</c:v>
                </c:pt>
                <c:pt idx="6">
                  <c:v>ACG_540 </c:v>
                </c:pt>
                <c:pt idx="7">
                  <c:v>ACG_900 </c:v>
                </c:pt>
                <c:pt idx="8">
                  <c:v>ACG_1800 </c:v>
                </c:pt>
              </c:strCache>
            </c:strRef>
          </c:xVal>
          <c:yVal>
            <c:numRef>
              <c:f>SD_3n_left!$K$63:$K$71</c:f>
              <c:numCache>
                <c:formatCode>General</c:formatCode>
                <c:ptCount val="9"/>
                <c:pt idx="0">
                  <c:v>1.5625</c:v>
                </c:pt>
                <c:pt idx="1">
                  <c:v>1.6690798193513789</c:v>
                </c:pt>
                <c:pt idx="2">
                  <c:v>1.7746785731419839</c:v>
                </c:pt>
                <c:pt idx="3">
                  <c:v>1.7897387912587313</c:v>
                </c:pt>
                <c:pt idx="4">
                  <c:v>1.7879803098316098</c:v>
                </c:pt>
                <c:pt idx="5">
                  <c:v>1.7641197374369906</c:v>
                </c:pt>
                <c:pt idx="6">
                  <c:v>1.7716985692977634</c:v>
                </c:pt>
                <c:pt idx="7">
                  <c:v>1.7708499130677504</c:v>
                </c:pt>
                <c:pt idx="8">
                  <c:v>1.7023943228545422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E-4341-9A83-06B534B06507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SD_3n_left!$J$73:$J$81</c:f>
              <c:strCache>
                <c:ptCount val="9"/>
                <c:pt idx="0">
                  <c:v>ACT_0 </c:v>
                </c:pt>
                <c:pt idx="1">
                  <c:v>ACT_3 </c:v>
                </c:pt>
                <c:pt idx="2">
                  <c:v>ACT_10 </c:v>
                </c:pt>
                <c:pt idx="3">
                  <c:v>ACT_30 </c:v>
                </c:pt>
                <c:pt idx="4">
                  <c:v>ACT_90</c:v>
                </c:pt>
                <c:pt idx="5">
                  <c:v>ACT_270</c:v>
                </c:pt>
                <c:pt idx="6">
                  <c:v>ACT_540 </c:v>
                </c:pt>
                <c:pt idx="7">
                  <c:v>ACT_900 </c:v>
                </c:pt>
                <c:pt idx="8">
                  <c:v>ACT_1800 </c:v>
                </c:pt>
              </c:strCache>
            </c:strRef>
          </c:xVal>
          <c:yVal>
            <c:numRef>
              <c:f>SD_3n_left!$K$73:$K$81</c:f>
              <c:numCache>
                <c:formatCode>General</c:formatCode>
                <c:ptCount val="9"/>
                <c:pt idx="0">
                  <c:v>1.5625</c:v>
                </c:pt>
                <c:pt idx="1">
                  <c:v>1.5038167769384478</c:v>
                </c:pt>
                <c:pt idx="2">
                  <c:v>1.4366744543649914</c:v>
                </c:pt>
                <c:pt idx="3">
                  <c:v>1.4341148234729046</c:v>
                </c:pt>
                <c:pt idx="4">
                  <c:v>1.4291552199827962</c:v>
                </c:pt>
                <c:pt idx="5">
                  <c:v>1.4465841460297484</c:v>
                </c:pt>
                <c:pt idx="6">
                  <c:v>1.4383232068827478</c:v>
                </c:pt>
                <c:pt idx="7">
                  <c:v>1.4398808057579442</c:v>
                </c:pt>
                <c:pt idx="8">
                  <c:v>1.4795252218909933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95E-4341-9A83-06B534B06507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SD_3n_left!$J$83:$J$91</c:f>
              <c:strCache>
                <c:ptCount val="9"/>
                <c:pt idx="0">
                  <c:v>AGA_0 </c:v>
                </c:pt>
                <c:pt idx="1">
                  <c:v>AGA_3 </c:v>
                </c:pt>
                <c:pt idx="2">
                  <c:v>AGA_10 </c:v>
                </c:pt>
                <c:pt idx="3">
                  <c:v>AGA_1800 </c:v>
                </c:pt>
                <c:pt idx="4">
                  <c:v>AGA_90</c:v>
                </c:pt>
                <c:pt idx="5">
                  <c:v>AGA_270</c:v>
                </c:pt>
                <c:pt idx="6">
                  <c:v>AGA_540 </c:v>
                </c:pt>
                <c:pt idx="7">
                  <c:v>AGA_900 </c:v>
                </c:pt>
                <c:pt idx="8">
                  <c:v>AGA_1800 </c:v>
                </c:pt>
              </c:strCache>
            </c:strRef>
          </c:xVal>
          <c:yVal>
            <c:numRef>
              <c:f>SD_3n_left!$K$83:$K$91</c:f>
              <c:numCache>
                <c:formatCode>General</c:formatCode>
                <c:ptCount val="9"/>
                <c:pt idx="0">
                  <c:v>1.5625</c:v>
                </c:pt>
                <c:pt idx="1">
                  <c:v>1.5793515011357189</c:v>
                </c:pt>
                <c:pt idx="2">
                  <c:v>1.5683395784777583</c:v>
                </c:pt>
                <c:pt idx="3">
                  <c:v>1.5765509198042789</c:v>
                </c:pt>
                <c:pt idx="4">
                  <c:v>1.5742227632828101</c:v>
                </c:pt>
                <c:pt idx="5">
                  <c:v>1.586338077326062</c:v>
                </c:pt>
                <c:pt idx="6">
                  <c:v>1.578791879925538</c:v>
                </c:pt>
                <c:pt idx="7">
                  <c:v>1.5695289907921137</c:v>
                </c:pt>
                <c:pt idx="8">
                  <c:v>1.5757645151115587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95E-4341-9A83-06B534B06507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SD_3n_left!$J$93:$J$101</c:f>
              <c:strCache>
                <c:ptCount val="9"/>
                <c:pt idx="0">
                  <c:v>AGC_0 </c:v>
                </c:pt>
                <c:pt idx="1">
                  <c:v>AGC_3 </c:v>
                </c:pt>
                <c:pt idx="2">
                  <c:v>AGC_10 </c:v>
                </c:pt>
                <c:pt idx="3">
                  <c:v>AGC_30 </c:v>
                </c:pt>
                <c:pt idx="4">
                  <c:v>AGC_90</c:v>
                </c:pt>
                <c:pt idx="5">
                  <c:v>AGC_270</c:v>
                </c:pt>
                <c:pt idx="6">
                  <c:v>AGC_540 </c:v>
                </c:pt>
                <c:pt idx="7">
                  <c:v>AGC_900 </c:v>
                </c:pt>
                <c:pt idx="8">
                  <c:v>AGC_1800 </c:v>
                </c:pt>
              </c:strCache>
            </c:strRef>
          </c:xVal>
          <c:yVal>
            <c:numRef>
              <c:f>SD_3n_left!$K$93:$K$101</c:f>
              <c:numCache>
                <c:formatCode>General</c:formatCode>
                <c:ptCount val="9"/>
                <c:pt idx="0">
                  <c:v>1.5625</c:v>
                </c:pt>
                <c:pt idx="1">
                  <c:v>1.5634784442135192</c:v>
                </c:pt>
                <c:pt idx="2">
                  <c:v>1.5578898647753463</c:v>
                </c:pt>
                <c:pt idx="3">
                  <c:v>1.5592579743301123</c:v>
                </c:pt>
                <c:pt idx="4">
                  <c:v>1.5532524100940419</c:v>
                </c:pt>
                <c:pt idx="5">
                  <c:v>1.5582867907734592</c:v>
                </c:pt>
                <c:pt idx="6">
                  <c:v>1.5605169759508355</c:v>
                </c:pt>
                <c:pt idx="7">
                  <c:v>1.5505212762374128</c:v>
                </c:pt>
                <c:pt idx="8">
                  <c:v>1.5588514416568193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95E-4341-9A83-06B534B06507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SD_3n_left!$J$103:$J$111</c:f>
              <c:strCache>
                <c:ptCount val="9"/>
                <c:pt idx="0">
                  <c:v>AGG_0 </c:v>
                </c:pt>
                <c:pt idx="1">
                  <c:v>AGG_3 </c:v>
                </c:pt>
                <c:pt idx="2">
                  <c:v>AGG_10 </c:v>
                </c:pt>
                <c:pt idx="3">
                  <c:v>AGG_30 </c:v>
                </c:pt>
                <c:pt idx="4">
                  <c:v>AGG_90</c:v>
                </c:pt>
                <c:pt idx="5">
                  <c:v>AGG_270</c:v>
                </c:pt>
                <c:pt idx="6">
                  <c:v>AGG_540 </c:v>
                </c:pt>
                <c:pt idx="7">
                  <c:v>AGG_900 </c:v>
                </c:pt>
                <c:pt idx="8">
                  <c:v>AGG_1800 </c:v>
                </c:pt>
              </c:strCache>
            </c:strRef>
          </c:xVal>
          <c:yVal>
            <c:numRef>
              <c:f>SD_3n_left!$K$103:$K$111</c:f>
              <c:numCache>
                <c:formatCode>General</c:formatCode>
                <c:ptCount val="9"/>
                <c:pt idx="0">
                  <c:v>1.5625</c:v>
                </c:pt>
                <c:pt idx="1">
                  <c:v>1.6212779129150841</c:v>
                </c:pt>
                <c:pt idx="2">
                  <c:v>1.6905509807927346</c:v>
                </c:pt>
                <c:pt idx="3">
                  <c:v>1.7016268990079126</c:v>
                </c:pt>
                <c:pt idx="4">
                  <c:v>1.7034165383116631</c:v>
                </c:pt>
                <c:pt idx="5">
                  <c:v>1.7003978805076265</c:v>
                </c:pt>
                <c:pt idx="6">
                  <c:v>1.6928999768403394</c:v>
                </c:pt>
                <c:pt idx="7">
                  <c:v>1.6912594828129079</c:v>
                </c:pt>
                <c:pt idx="8">
                  <c:v>1.6511827688404785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95E-4341-9A83-06B534B06507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SD_3n_left!$J$113:$J$121</c:f>
              <c:strCache>
                <c:ptCount val="9"/>
                <c:pt idx="0">
                  <c:v>AGT_0 </c:v>
                </c:pt>
                <c:pt idx="1">
                  <c:v>AGT_3 </c:v>
                </c:pt>
                <c:pt idx="2">
                  <c:v>AGT_10 </c:v>
                </c:pt>
                <c:pt idx="3">
                  <c:v>AGT_30 </c:v>
                </c:pt>
                <c:pt idx="4">
                  <c:v>AGT_90</c:v>
                </c:pt>
                <c:pt idx="5">
                  <c:v>AGT_270</c:v>
                </c:pt>
                <c:pt idx="6">
                  <c:v>AGT_540 </c:v>
                </c:pt>
                <c:pt idx="7">
                  <c:v>AGT_900 </c:v>
                </c:pt>
                <c:pt idx="8">
                  <c:v>AGT_1800 </c:v>
                </c:pt>
              </c:strCache>
            </c:strRef>
          </c:xVal>
          <c:yVal>
            <c:numRef>
              <c:f>SD_3n_left!$K$113:$K$121</c:f>
              <c:numCache>
                <c:formatCode>General</c:formatCode>
                <c:ptCount val="9"/>
                <c:pt idx="0">
                  <c:v>1.5625</c:v>
                </c:pt>
                <c:pt idx="1">
                  <c:v>1.5220033297540088</c:v>
                </c:pt>
                <c:pt idx="2">
                  <c:v>1.4784903526237536</c:v>
                </c:pt>
                <c:pt idx="3">
                  <c:v>1.4794390177794794</c:v>
                </c:pt>
                <c:pt idx="4">
                  <c:v>1.4755155165865443</c:v>
                </c:pt>
                <c:pt idx="5">
                  <c:v>1.4922811131452249</c:v>
                </c:pt>
                <c:pt idx="6">
                  <c:v>1.4778678113721537</c:v>
                </c:pt>
                <c:pt idx="7">
                  <c:v>1.4848727651867635</c:v>
                </c:pt>
                <c:pt idx="8">
                  <c:v>1.5239573415622618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95E-4341-9A83-06B534B06507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SD_3n_left!$J$123:$J$131</c:f>
              <c:strCache>
                <c:ptCount val="9"/>
                <c:pt idx="0">
                  <c:v>ATA_0 </c:v>
                </c:pt>
                <c:pt idx="1">
                  <c:v>ATA_3 </c:v>
                </c:pt>
                <c:pt idx="2">
                  <c:v>ATA_10 </c:v>
                </c:pt>
                <c:pt idx="3">
                  <c:v>ATA_1800 </c:v>
                </c:pt>
                <c:pt idx="4">
                  <c:v>ATA_90</c:v>
                </c:pt>
                <c:pt idx="5">
                  <c:v>ATA_270</c:v>
                </c:pt>
                <c:pt idx="6">
                  <c:v>ATA_540 </c:v>
                </c:pt>
                <c:pt idx="7">
                  <c:v>ATA_900 </c:v>
                </c:pt>
                <c:pt idx="8">
                  <c:v>ATA_1800 </c:v>
                </c:pt>
              </c:strCache>
            </c:strRef>
          </c:xVal>
          <c:yVal>
            <c:numRef>
              <c:f>SD_3n_left!$K$123:$K$131</c:f>
              <c:numCache>
                <c:formatCode>General</c:formatCode>
                <c:ptCount val="9"/>
                <c:pt idx="0">
                  <c:v>1.5625000000000007</c:v>
                </c:pt>
                <c:pt idx="1">
                  <c:v>1.5938990941548492</c:v>
                </c:pt>
                <c:pt idx="2">
                  <c:v>1.5794223111599048</c:v>
                </c:pt>
                <c:pt idx="3">
                  <c:v>1.5815740569862544</c:v>
                </c:pt>
                <c:pt idx="4">
                  <c:v>1.584308779023536</c:v>
                </c:pt>
                <c:pt idx="5">
                  <c:v>1.5917448710472712</c:v>
                </c:pt>
                <c:pt idx="6">
                  <c:v>1.5900555928475169</c:v>
                </c:pt>
                <c:pt idx="7">
                  <c:v>1.5784781103373029</c:v>
                </c:pt>
                <c:pt idx="8">
                  <c:v>1.5880258481647078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95E-4341-9A83-06B534B06507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SD_3n_left!$J$133:$J$141</c:f>
              <c:strCache>
                <c:ptCount val="9"/>
                <c:pt idx="0">
                  <c:v>ATC_0 </c:v>
                </c:pt>
                <c:pt idx="1">
                  <c:v>ATC_3 </c:v>
                </c:pt>
                <c:pt idx="2">
                  <c:v>ATC_10 </c:v>
                </c:pt>
                <c:pt idx="3">
                  <c:v>ATC_30 </c:v>
                </c:pt>
                <c:pt idx="4">
                  <c:v>ATC_90</c:v>
                </c:pt>
                <c:pt idx="5">
                  <c:v>ATC_270</c:v>
                </c:pt>
                <c:pt idx="6">
                  <c:v>ATC_540 </c:v>
                </c:pt>
                <c:pt idx="7">
                  <c:v>ATC_900 </c:v>
                </c:pt>
                <c:pt idx="8">
                  <c:v>ATC_1800 </c:v>
                </c:pt>
              </c:strCache>
            </c:strRef>
          </c:xVal>
          <c:yVal>
            <c:numRef>
              <c:f>SD_3n_left!$K$133:$K$141</c:f>
              <c:numCache>
                <c:formatCode>General</c:formatCode>
                <c:ptCount val="9"/>
                <c:pt idx="0">
                  <c:v>1.5625</c:v>
                </c:pt>
                <c:pt idx="1">
                  <c:v>1.5536862644911646</c:v>
                </c:pt>
                <c:pt idx="2">
                  <c:v>1.5251141499417105</c:v>
                </c:pt>
                <c:pt idx="3">
                  <c:v>1.5241625547161788</c:v>
                </c:pt>
                <c:pt idx="4">
                  <c:v>1.5210749404621977</c:v>
                </c:pt>
                <c:pt idx="5">
                  <c:v>1.5238910145120177</c:v>
                </c:pt>
                <c:pt idx="6">
                  <c:v>1.5266021923089168</c:v>
                </c:pt>
                <c:pt idx="7">
                  <c:v>1.5207050057313389</c:v>
                </c:pt>
                <c:pt idx="8">
                  <c:v>1.5333571014797274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95E-4341-9A83-06B534B06507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SD_3n_left!$J$143:$J$151</c:f>
              <c:strCache>
                <c:ptCount val="9"/>
                <c:pt idx="0">
                  <c:v>ATG_0 </c:v>
                </c:pt>
                <c:pt idx="1">
                  <c:v>ATG_3 </c:v>
                </c:pt>
                <c:pt idx="2">
                  <c:v>ATG_10 </c:v>
                </c:pt>
                <c:pt idx="3">
                  <c:v>ATG_30 </c:v>
                </c:pt>
                <c:pt idx="4">
                  <c:v>ATG_90</c:v>
                </c:pt>
                <c:pt idx="5">
                  <c:v>ATG_270</c:v>
                </c:pt>
                <c:pt idx="6">
                  <c:v>ATG_540 </c:v>
                </c:pt>
                <c:pt idx="7">
                  <c:v>ATG_900 </c:v>
                </c:pt>
                <c:pt idx="8">
                  <c:v>ATG_1800 </c:v>
                </c:pt>
              </c:strCache>
            </c:strRef>
          </c:xVal>
          <c:yVal>
            <c:numRef>
              <c:f>SD_3n_left!$K$143:$K$151</c:f>
              <c:numCache>
                <c:formatCode>General</c:formatCode>
                <c:ptCount val="9"/>
                <c:pt idx="0">
                  <c:v>1.5625000000000351</c:v>
                </c:pt>
                <c:pt idx="1">
                  <c:v>1.6556947840970806</c:v>
                </c:pt>
                <c:pt idx="2">
                  <c:v>1.7567995409504111</c:v>
                </c:pt>
                <c:pt idx="3">
                  <c:v>1.7685023749851623</c:v>
                </c:pt>
                <c:pt idx="4">
                  <c:v>1.7642061469352581</c:v>
                </c:pt>
                <c:pt idx="5">
                  <c:v>1.7479572311147171</c:v>
                </c:pt>
                <c:pt idx="6">
                  <c:v>1.7523743575485562</c:v>
                </c:pt>
                <c:pt idx="7">
                  <c:v>1.7487188427818046</c:v>
                </c:pt>
                <c:pt idx="8">
                  <c:v>1.6917365967074023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95E-4341-9A83-06B534B06507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SD_3n_left!$J$153:$J$161</c:f>
              <c:strCache>
                <c:ptCount val="9"/>
                <c:pt idx="0">
                  <c:v>ATT_0 </c:v>
                </c:pt>
                <c:pt idx="1">
                  <c:v>ATT_3 </c:v>
                </c:pt>
                <c:pt idx="2">
                  <c:v>ATT_10 </c:v>
                </c:pt>
                <c:pt idx="3">
                  <c:v>ATT_30 </c:v>
                </c:pt>
                <c:pt idx="4">
                  <c:v>ATT_90</c:v>
                </c:pt>
                <c:pt idx="5">
                  <c:v>ATT_270</c:v>
                </c:pt>
                <c:pt idx="6">
                  <c:v>ATT_540 </c:v>
                </c:pt>
                <c:pt idx="7">
                  <c:v>ATT_900 </c:v>
                </c:pt>
                <c:pt idx="8">
                  <c:v>ATT_1800 </c:v>
                </c:pt>
              </c:strCache>
            </c:strRef>
          </c:xVal>
          <c:yVal>
            <c:numRef>
              <c:f>SD_3n_left!$K$153:$K$161</c:f>
              <c:numCache>
                <c:formatCode>General</c:formatCode>
                <c:ptCount val="9"/>
                <c:pt idx="0">
                  <c:v>1.5625</c:v>
                </c:pt>
                <c:pt idx="1">
                  <c:v>1.4504938025920313</c:v>
                </c:pt>
                <c:pt idx="2">
                  <c:v>1.3494800314555166</c:v>
                </c:pt>
                <c:pt idx="3">
                  <c:v>1.3438836281105566</c:v>
                </c:pt>
                <c:pt idx="4">
                  <c:v>1.3376698239743938</c:v>
                </c:pt>
                <c:pt idx="5">
                  <c:v>1.3743327722288388</c:v>
                </c:pt>
                <c:pt idx="6">
                  <c:v>1.3523914974005224</c:v>
                </c:pt>
                <c:pt idx="7">
                  <c:v>1.3564460308762984</c:v>
                </c:pt>
                <c:pt idx="8">
                  <c:v>1.4283760248152202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95E-4341-9A83-06B534B06507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SD_3n_left!$J$163:$J$171</c:f>
              <c:strCache>
                <c:ptCount val="9"/>
                <c:pt idx="0">
                  <c:v>CAA_0 </c:v>
                </c:pt>
                <c:pt idx="1">
                  <c:v>CAA_3 </c:v>
                </c:pt>
                <c:pt idx="2">
                  <c:v>CAA_10 </c:v>
                </c:pt>
                <c:pt idx="3">
                  <c:v>CAA_30 </c:v>
                </c:pt>
                <c:pt idx="4">
                  <c:v>CAA_90</c:v>
                </c:pt>
                <c:pt idx="5">
                  <c:v>CAA_270</c:v>
                </c:pt>
                <c:pt idx="6">
                  <c:v>CAA_540 </c:v>
                </c:pt>
                <c:pt idx="7">
                  <c:v>CAA_900 </c:v>
                </c:pt>
                <c:pt idx="8">
                  <c:v>CAA_1800 </c:v>
                </c:pt>
              </c:strCache>
            </c:strRef>
          </c:xVal>
          <c:yVal>
            <c:numRef>
              <c:f>SD_3n_left!$K$163:$K$171</c:f>
              <c:numCache>
                <c:formatCode>General</c:formatCode>
                <c:ptCount val="9"/>
                <c:pt idx="0">
                  <c:v>1.5625</c:v>
                </c:pt>
                <c:pt idx="1">
                  <c:v>1.527101570763667</c:v>
                </c:pt>
                <c:pt idx="2">
                  <c:v>1.4566209453505796</c:v>
                </c:pt>
                <c:pt idx="3">
                  <c:v>1.4620625721115728</c:v>
                </c:pt>
                <c:pt idx="4">
                  <c:v>1.4601184474787301</c:v>
                </c:pt>
                <c:pt idx="5">
                  <c:v>1.5018609066103945</c:v>
                </c:pt>
                <c:pt idx="6">
                  <c:v>1.4756065538685941</c:v>
                </c:pt>
                <c:pt idx="7">
                  <c:v>1.4561553549355533</c:v>
                </c:pt>
                <c:pt idx="8">
                  <c:v>1.5121303759781677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95E-4341-9A83-06B534B06507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SD_3n_left!$J$173:$J$181</c:f>
              <c:strCache>
                <c:ptCount val="9"/>
                <c:pt idx="0">
                  <c:v>CAC_0 </c:v>
                </c:pt>
                <c:pt idx="1">
                  <c:v>CAC_3 </c:v>
                </c:pt>
                <c:pt idx="2">
                  <c:v>CAC_10 </c:v>
                </c:pt>
                <c:pt idx="3">
                  <c:v>CAC_30 </c:v>
                </c:pt>
                <c:pt idx="4">
                  <c:v>CAC_90</c:v>
                </c:pt>
                <c:pt idx="5">
                  <c:v>CAC_270</c:v>
                </c:pt>
                <c:pt idx="6">
                  <c:v>CAC_540 </c:v>
                </c:pt>
                <c:pt idx="7">
                  <c:v>CAC_900 </c:v>
                </c:pt>
                <c:pt idx="8">
                  <c:v>CAC_1800 </c:v>
                </c:pt>
              </c:strCache>
            </c:strRef>
          </c:xVal>
          <c:yVal>
            <c:numRef>
              <c:f>SD_3n_left!$K$173:$K$181</c:f>
              <c:numCache>
                <c:formatCode>General</c:formatCode>
                <c:ptCount val="9"/>
                <c:pt idx="0">
                  <c:v>1.5625</c:v>
                </c:pt>
                <c:pt idx="1">
                  <c:v>1.6170425060459679</c:v>
                </c:pt>
                <c:pt idx="2">
                  <c:v>1.6434380241901567</c:v>
                </c:pt>
                <c:pt idx="3">
                  <c:v>1.6472610464424888</c:v>
                </c:pt>
                <c:pt idx="4">
                  <c:v>1.642956102932966</c:v>
                </c:pt>
                <c:pt idx="5">
                  <c:v>1.6207285496444301</c:v>
                </c:pt>
                <c:pt idx="6">
                  <c:v>1.6408722220841829</c:v>
                </c:pt>
                <c:pt idx="7">
                  <c:v>1.6355541522089119</c:v>
                </c:pt>
                <c:pt idx="8">
                  <c:v>1.5954224085429205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95E-4341-9A83-06B534B06507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SD_3n_left!$J$183:$J$191</c:f>
              <c:strCache>
                <c:ptCount val="9"/>
                <c:pt idx="0">
                  <c:v>CAG_0 </c:v>
                </c:pt>
                <c:pt idx="1">
                  <c:v>CAG_3 </c:v>
                </c:pt>
                <c:pt idx="2">
                  <c:v>CAG_10 </c:v>
                </c:pt>
                <c:pt idx="3">
                  <c:v>CAG_30 </c:v>
                </c:pt>
                <c:pt idx="4">
                  <c:v>CAG_90</c:v>
                </c:pt>
                <c:pt idx="5">
                  <c:v>CAG_270</c:v>
                </c:pt>
                <c:pt idx="6">
                  <c:v>CAG_540 </c:v>
                </c:pt>
                <c:pt idx="7">
                  <c:v>CAG_900 </c:v>
                </c:pt>
                <c:pt idx="8">
                  <c:v>CAG_1800 </c:v>
                </c:pt>
              </c:strCache>
            </c:strRef>
          </c:xVal>
          <c:yVal>
            <c:numRef>
              <c:f>SD_3n_left!$K$183:$K$191</c:f>
              <c:numCache>
                <c:formatCode>General</c:formatCode>
                <c:ptCount val="9"/>
                <c:pt idx="0">
                  <c:v>1.5625</c:v>
                </c:pt>
                <c:pt idx="1">
                  <c:v>1.6532212868272929</c:v>
                </c:pt>
                <c:pt idx="2">
                  <c:v>1.7272378448130099</c:v>
                </c:pt>
                <c:pt idx="3">
                  <c:v>1.7363566148699581</c:v>
                </c:pt>
                <c:pt idx="4">
                  <c:v>1.7352123004680515</c:v>
                </c:pt>
                <c:pt idx="5">
                  <c:v>1.7167039809590714</c:v>
                </c:pt>
                <c:pt idx="6">
                  <c:v>1.727150362961928</c:v>
                </c:pt>
                <c:pt idx="7">
                  <c:v>1.7204350377652684</c:v>
                </c:pt>
                <c:pt idx="8">
                  <c:v>1.6659927365816682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95E-4341-9A83-06B534B06507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SD_3n_left!$J$193:$J$201</c:f>
              <c:strCache>
                <c:ptCount val="9"/>
                <c:pt idx="0">
                  <c:v>CAT_0 </c:v>
                </c:pt>
                <c:pt idx="1">
                  <c:v>CAT_3 </c:v>
                </c:pt>
                <c:pt idx="2">
                  <c:v>CAT_10 </c:v>
                </c:pt>
                <c:pt idx="3">
                  <c:v>CAT_30 </c:v>
                </c:pt>
                <c:pt idx="4">
                  <c:v>CAT_90</c:v>
                </c:pt>
                <c:pt idx="5">
                  <c:v>CAT_270</c:v>
                </c:pt>
                <c:pt idx="6">
                  <c:v>CAT_540 </c:v>
                </c:pt>
                <c:pt idx="7">
                  <c:v>CAT_900 </c:v>
                </c:pt>
                <c:pt idx="8">
                  <c:v>CAT_1800 </c:v>
                </c:pt>
              </c:strCache>
            </c:strRef>
          </c:xVal>
          <c:yVal>
            <c:numRef>
              <c:f>SD_3n_left!$K$193:$K$201</c:f>
              <c:numCache>
                <c:formatCode>General</c:formatCode>
                <c:ptCount val="9"/>
                <c:pt idx="0">
                  <c:v>1.5625</c:v>
                </c:pt>
                <c:pt idx="1">
                  <c:v>1.5242515263461107</c:v>
                </c:pt>
                <c:pt idx="2">
                  <c:v>1.4796482274800584</c:v>
                </c:pt>
                <c:pt idx="3">
                  <c:v>1.4745704623718079</c:v>
                </c:pt>
                <c:pt idx="4">
                  <c:v>1.4706243839095781</c:v>
                </c:pt>
                <c:pt idx="5">
                  <c:v>1.4834228721891105</c:v>
                </c:pt>
                <c:pt idx="6">
                  <c:v>1.481153070002049</c:v>
                </c:pt>
                <c:pt idx="7">
                  <c:v>1.4772553663711898</c:v>
                </c:pt>
                <c:pt idx="8">
                  <c:v>1.5076250846395718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95E-4341-9A83-06B534B06507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SD_3n_left!$J$203:$J$211</c:f>
              <c:strCache>
                <c:ptCount val="9"/>
                <c:pt idx="0">
                  <c:v>CCA_0 </c:v>
                </c:pt>
                <c:pt idx="1">
                  <c:v>CCA_3 </c:v>
                </c:pt>
                <c:pt idx="2">
                  <c:v>CCA_10 </c:v>
                </c:pt>
                <c:pt idx="3">
                  <c:v>CCA_30 </c:v>
                </c:pt>
                <c:pt idx="4">
                  <c:v>CCA_90</c:v>
                </c:pt>
                <c:pt idx="5">
                  <c:v>CCA_270</c:v>
                </c:pt>
                <c:pt idx="6">
                  <c:v>CCA_540 </c:v>
                </c:pt>
                <c:pt idx="7">
                  <c:v>CCA_900 </c:v>
                </c:pt>
                <c:pt idx="8">
                  <c:v>CCA_1800 </c:v>
                </c:pt>
              </c:strCache>
            </c:strRef>
          </c:xVal>
          <c:yVal>
            <c:numRef>
              <c:f>SD_3n_left!$K$203:$K$211</c:f>
              <c:numCache>
                <c:formatCode>General</c:formatCode>
                <c:ptCount val="9"/>
                <c:pt idx="0">
                  <c:v>1.5625</c:v>
                </c:pt>
                <c:pt idx="1">
                  <c:v>1.5961159249835504</c:v>
                </c:pt>
                <c:pt idx="2">
                  <c:v>1.5966407920952668</c:v>
                </c:pt>
                <c:pt idx="3">
                  <c:v>1.5940541809075495</c:v>
                </c:pt>
                <c:pt idx="4">
                  <c:v>1.5965400488604506</c:v>
                </c:pt>
                <c:pt idx="5">
                  <c:v>1.6108709655677251</c:v>
                </c:pt>
                <c:pt idx="6">
                  <c:v>1.602959830622829</c:v>
                </c:pt>
                <c:pt idx="7">
                  <c:v>1.5873937059159744</c:v>
                </c:pt>
                <c:pt idx="8">
                  <c:v>1.5939521927193079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95E-4341-9A83-06B534B06507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SD_3n_left!$J$213:$J$221</c:f>
              <c:strCache>
                <c:ptCount val="9"/>
                <c:pt idx="0">
                  <c:v>CCC_0 </c:v>
                </c:pt>
                <c:pt idx="1">
                  <c:v>CCC_3 </c:v>
                </c:pt>
                <c:pt idx="2">
                  <c:v>CCC_10 </c:v>
                </c:pt>
                <c:pt idx="3">
                  <c:v>CCC_30 </c:v>
                </c:pt>
                <c:pt idx="4">
                  <c:v>CCC_90</c:v>
                </c:pt>
                <c:pt idx="5">
                  <c:v>CCC_270</c:v>
                </c:pt>
                <c:pt idx="6">
                  <c:v>CCC_540 </c:v>
                </c:pt>
                <c:pt idx="7">
                  <c:v>CCC_900 </c:v>
                </c:pt>
                <c:pt idx="8">
                  <c:v>CCC_1800 </c:v>
                </c:pt>
              </c:strCache>
            </c:strRef>
          </c:xVal>
          <c:yVal>
            <c:numRef>
              <c:f>SD_3n_left!$K$213:$K$221</c:f>
              <c:numCache>
                <c:formatCode>General</c:formatCode>
                <c:ptCount val="9"/>
                <c:pt idx="0">
                  <c:v>1.5625</c:v>
                </c:pt>
                <c:pt idx="1">
                  <c:v>1.5590956180219946</c:v>
                </c:pt>
                <c:pt idx="2">
                  <c:v>1.5479213166270365</c:v>
                </c:pt>
                <c:pt idx="3">
                  <c:v>1.5438749930912565</c:v>
                </c:pt>
                <c:pt idx="4">
                  <c:v>1.549807428044697</c:v>
                </c:pt>
                <c:pt idx="5">
                  <c:v>1.5416608682934565</c:v>
                </c:pt>
                <c:pt idx="6">
                  <c:v>1.5492509802890957</c:v>
                </c:pt>
                <c:pt idx="7">
                  <c:v>1.5460490170892003</c:v>
                </c:pt>
                <c:pt idx="8">
                  <c:v>1.5365316379082006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95E-4341-9A83-06B534B06507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SD_3n_left!$J$223:$J$231</c:f>
              <c:strCache>
                <c:ptCount val="9"/>
                <c:pt idx="0">
                  <c:v>CCG_0 </c:v>
                </c:pt>
                <c:pt idx="1">
                  <c:v>CCG_3 </c:v>
                </c:pt>
                <c:pt idx="2">
                  <c:v>CCG_10 </c:v>
                </c:pt>
                <c:pt idx="3">
                  <c:v>CCG_30 </c:v>
                </c:pt>
                <c:pt idx="4">
                  <c:v>CCG_90</c:v>
                </c:pt>
                <c:pt idx="5">
                  <c:v>CCG_270</c:v>
                </c:pt>
                <c:pt idx="6">
                  <c:v>CCG_540 </c:v>
                </c:pt>
                <c:pt idx="7">
                  <c:v>CCG_900 </c:v>
                </c:pt>
                <c:pt idx="8">
                  <c:v>CCG_1800 </c:v>
                </c:pt>
              </c:strCache>
            </c:strRef>
          </c:xVal>
          <c:yVal>
            <c:numRef>
              <c:f>SD_3n_left!$K$223:$K$231</c:f>
              <c:numCache>
                <c:formatCode>General</c:formatCode>
                <c:ptCount val="9"/>
                <c:pt idx="0">
                  <c:v>1.5625</c:v>
                </c:pt>
                <c:pt idx="1">
                  <c:v>1.6448434624589541</c:v>
                </c:pt>
                <c:pt idx="2">
                  <c:v>1.7311238038384906</c:v>
                </c:pt>
                <c:pt idx="3">
                  <c:v>1.7344621050186606</c:v>
                </c:pt>
                <c:pt idx="4">
                  <c:v>1.7326681134277673</c:v>
                </c:pt>
                <c:pt idx="5">
                  <c:v>1.7152313330833562</c:v>
                </c:pt>
                <c:pt idx="6">
                  <c:v>1.7259708090231025</c:v>
                </c:pt>
                <c:pt idx="7">
                  <c:v>1.7183421536233574</c:v>
                </c:pt>
                <c:pt idx="8">
                  <c:v>1.6685662412481095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95E-4341-9A83-06B534B06507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SD_3n_left!$J$233:$J$241</c:f>
              <c:strCache>
                <c:ptCount val="9"/>
                <c:pt idx="0">
                  <c:v>CCT_0 </c:v>
                </c:pt>
                <c:pt idx="1">
                  <c:v>CCT_3 </c:v>
                </c:pt>
                <c:pt idx="2">
                  <c:v>CCT_10 </c:v>
                </c:pt>
                <c:pt idx="3">
                  <c:v>CCT_30 </c:v>
                </c:pt>
                <c:pt idx="4">
                  <c:v>CCT_90</c:v>
                </c:pt>
                <c:pt idx="5">
                  <c:v>CCT_270</c:v>
                </c:pt>
                <c:pt idx="6">
                  <c:v>CCT_540 </c:v>
                </c:pt>
                <c:pt idx="7">
                  <c:v>CCT_900 </c:v>
                </c:pt>
                <c:pt idx="8">
                  <c:v>CCT_1800 </c:v>
                </c:pt>
              </c:strCache>
            </c:strRef>
          </c:xVal>
          <c:yVal>
            <c:numRef>
              <c:f>SD_3n_left!$K$233:$K$241</c:f>
              <c:numCache>
                <c:formatCode>General</c:formatCode>
                <c:ptCount val="9"/>
                <c:pt idx="0">
                  <c:v>1.5625</c:v>
                </c:pt>
                <c:pt idx="1">
                  <c:v>1.4997071375142301</c:v>
                </c:pt>
                <c:pt idx="2">
                  <c:v>1.4347813442015349</c:v>
                </c:pt>
                <c:pt idx="3">
                  <c:v>1.4289617880322001</c:v>
                </c:pt>
                <c:pt idx="4">
                  <c:v>1.4272313272852903</c:v>
                </c:pt>
                <c:pt idx="5">
                  <c:v>1.4525177256012698</c:v>
                </c:pt>
                <c:pt idx="6">
                  <c:v>1.4336782033378959</c:v>
                </c:pt>
                <c:pt idx="7">
                  <c:v>1.4361462502625755</c:v>
                </c:pt>
                <c:pt idx="8">
                  <c:v>1.479057958525585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95E-4341-9A83-06B534B06507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SD_3n_left!$J$243:$J$251</c:f>
              <c:strCache>
                <c:ptCount val="9"/>
                <c:pt idx="0">
                  <c:v>CGA_0 </c:v>
                </c:pt>
                <c:pt idx="1">
                  <c:v>CGA_3 </c:v>
                </c:pt>
                <c:pt idx="2">
                  <c:v>CGA_10 </c:v>
                </c:pt>
                <c:pt idx="3">
                  <c:v>CGA_30 </c:v>
                </c:pt>
                <c:pt idx="4">
                  <c:v>CGA_90</c:v>
                </c:pt>
                <c:pt idx="5">
                  <c:v>CGA_270</c:v>
                </c:pt>
                <c:pt idx="6">
                  <c:v>CGA_540 </c:v>
                </c:pt>
                <c:pt idx="7">
                  <c:v>CGA_900 </c:v>
                </c:pt>
                <c:pt idx="8">
                  <c:v>CGA_1800 </c:v>
                </c:pt>
              </c:strCache>
            </c:strRef>
          </c:xVal>
          <c:yVal>
            <c:numRef>
              <c:f>SD_3n_left!$K$243:$K$251</c:f>
              <c:numCache>
                <c:formatCode>General</c:formatCode>
                <c:ptCount val="9"/>
                <c:pt idx="0">
                  <c:v>1.5625</c:v>
                </c:pt>
                <c:pt idx="1">
                  <c:v>1.5928352588340862</c:v>
                </c:pt>
                <c:pt idx="2">
                  <c:v>1.6220954921117396</c:v>
                </c:pt>
                <c:pt idx="3">
                  <c:v>1.6223802652837358</c:v>
                </c:pt>
                <c:pt idx="4">
                  <c:v>1.6188430776945388</c:v>
                </c:pt>
                <c:pt idx="5">
                  <c:v>1.6101333246076188</c:v>
                </c:pt>
                <c:pt idx="6">
                  <c:v>1.6222242597967553</c:v>
                </c:pt>
                <c:pt idx="7">
                  <c:v>1.6136016817312191</c:v>
                </c:pt>
                <c:pt idx="8">
                  <c:v>1.6012495189287592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95E-4341-9A83-06B534B06507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SD_3n_left!$J$253:$J$261</c:f>
              <c:strCache>
                <c:ptCount val="9"/>
                <c:pt idx="0">
                  <c:v>CGC_0 </c:v>
                </c:pt>
                <c:pt idx="1">
                  <c:v>CGC_3 </c:v>
                </c:pt>
                <c:pt idx="2">
                  <c:v>CGC_10 </c:v>
                </c:pt>
                <c:pt idx="3">
                  <c:v>CGC_30 </c:v>
                </c:pt>
                <c:pt idx="4">
                  <c:v>CGC_90</c:v>
                </c:pt>
                <c:pt idx="5">
                  <c:v>CGC_270</c:v>
                </c:pt>
                <c:pt idx="6">
                  <c:v>CGC_540 </c:v>
                </c:pt>
                <c:pt idx="7">
                  <c:v>CGC_900 </c:v>
                </c:pt>
                <c:pt idx="8">
                  <c:v>CGC_1800 </c:v>
                </c:pt>
              </c:strCache>
            </c:strRef>
          </c:xVal>
          <c:yVal>
            <c:numRef>
              <c:f>SD_3n_left!$K$253:$K$261</c:f>
              <c:numCache>
                <c:formatCode>General</c:formatCode>
                <c:ptCount val="9"/>
                <c:pt idx="0">
                  <c:v>1.5625</c:v>
                </c:pt>
                <c:pt idx="1">
                  <c:v>1.5831525351906466</c:v>
                </c:pt>
                <c:pt idx="2">
                  <c:v>1.6256576528029647</c:v>
                </c:pt>
                <c:pt idx="3">
                  <c:v>1.6277535687133677</c:v>
                </c:pt>
                <c:pt idx="4">
                  <c:v>1.6216639984946026</c:v>
                </c:pt>
                <c:pt idx="5">
                  <c:v>1.6066937605519327</c:v>
                </c:pt>
                <c:pt idx="6">
                  <c:v>1.620600559008142</c:v>
                </c:pt>
                <c:pt idx="7">
                  <c:v>1.612517924426887</c:v>
                </c:pt>
                <c:pt idx="8">
                  <c:v>1.5806234364063896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95E-4341-9A83-06B534B06507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SD_3n_left!$J$263:$J$271</c:f>
              <c:strCache>
                <c:ptCount val="9"/>
                <c:pt idx="0">
                  <c:v>CGG_0 </c:v>
                </c:pt>
                <c:pt idx="1">
                  <c:v>CGG_3 </c:v>
                </c:pt>
                <c:pt idx="2">
                  <c:v>CGG_10 </c:v>
                </c:pt>
                <c:pt idx="3">
                  <c:v>CGG_30 </c:v>
                </c:pt>
                <c:pt idx="4">
                  <c:v>CGG_90</c:v>
                </c:pt>
                <c:pt idx="5">
                  <c:v>CGG_270</c:v>
                </c:pt>
                <c:pt idx="6">
                  <c:v>CGG_540 </c:v>
                </c:pt>
                <c:pt idx="7">
                  <c:v>CGG_900 </c:v>
                </c:pt>
                <c:pt idx="8">
                  <c:v>CGG_1800 </c:v>
                </c:pt>
              </c:strCache>
            </c:strRef>
          </c:xVal>
          <c:yVal>
            <c:numRef>
              <c:f>SD_3n_left!$K$263:$K$271</c:f>
              <c:numCache>
                <c:formatCode>General</c:formatCode>
                <c:ptCount val="9"/>
                <c:pt idx="0">
                  <c:v>1.5625</c:v>
                </c:pt>
                <c:pt idx="1">
                  <c:v>1.6609417894630079</c:v>
                </c:pt>
                <c:pt idx="2">
                  <c:v>1.7712750453748547</c:v>
                </c:pt>
                <c:pt idx="3">
                  <c:v>1.7738420656452007</c:v>
                </c:pt>
                <c:pt idx="4">
                  <c:v>1.7749150461089376</c:v>
                </c:pt>
                <c:pt idx="5">
                  <c:v>1.7445402553456173</c:v>
                </c:pt>
                <c:pt idx="6">
                  <c:v>1.7620095620900544</c:v>
                </c:pt>
                <c:pt idx="7">
                  <c:v>1.7611718510116332</c:v>
                </c:pt>
                <c:pt idx="8">
                  <c:v>1.6962791685391021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95E-4341-9A83-06B534B06507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SD_3n_left!$J$273:$J$281</c:f>
              <c:strCache>
                <c:ptCount val="9"/>
                <c:pt idx="0">
                  <c:v>CGT_0 </c:v>
                </c:pt>
                <c:pt idx="1">
                  <c:v>CGT_3 </c:v>
                </c:pt>
                <c:pt idx="2">
                  <c:v>CGT_10 </c:v>
                </c:pt>
                <c:pt idx="3">
                  <c:v>CGT_30 </c:v>
                </c:pt>
                <c:pt idx="4">
                  <c:v>CGT_90</c:v>
                </c:pt>
                <c:pt idx="5">
                  <c:v>CGT_270</c:v>
                </c:pt>
                <c:pt idx="6">
                  <c:v>CGT_540 </c:v>
                </c:pt>
                <c:pt idx="7">
                  <c:v>CGT_900 </c:v>
                </c:pt>
                <c:pt idx="8">
                  <c:v>CGT_1800 </c:v>
                </c:pt>
              </c:strCache>
            </c:strRef>
          </c:xVal>
          <c:yVal>
            <c:numRef>
              <c:f>SD_3n_left!$K$273:$K$281</c:f>
              <c:numCache>
                <c:formatCode>General</c:formatCode>
                <c:ptCount val="9"/>
                <c:pt idx="0">
                  <c:v>1.5625</c:v>
                </c:pt>
                <c:pt idx="1">
                  <c:v>1.5521980276648801</c:v>
                </c:pt>
                <c:pt idx="2">
                  <c:v>1.5613144711713993</c:v>
                </c:pt>
                <c:pt idx="3">
                  <c:v>1.5609615532421022</c:v>
                </c:pt>
                <c:pt idx="4">
                  <c:v>1.5535665751809207</c:v>
                </c:pt>
                <c:pt idx="5">
                  <c:v>1.5493419966853981</c:v>
                </c:pt>
                <c:pt idx="6">
                  <c:v>1.5505248138405725</c:v>
                </c:pt>
                <c:pt idx="7">
                  <c:v>1.5573364395970217</c:v>
                </c:pt>
                <c:pt idx="8">
                  <c:v>1.5612926067258064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5E-4341-9A83-06B534B06507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SD_3n_left!$J$283:$J$291</c:f>
              <c:strCache>
                <c:ptCount val="9"/>
                <c:pt idx="0">
                  <c:v>CTA_0 </c:v>
                </c:pt>
                <c:pt idx="1">
                  <c:v>CTA_3 </c:v>
                </c:pt>
                <c:pt idx="2">
                  <c:v>CTA_10 </c:v>
                </c:pt>
                <c:pt idx="3">
                  <c:v>CTA_30 </c:v>
                </c:pt>
                <c:pt idx="4">
                  <c:v>CTA_90</c:v>
                </c:pt>
                <c:pt idx="5">
                  <c:v>CTA_270</c:v>
                </c:pt>
                <c:pt idx="6">
                  <c:v>CTA_540 </c:v>
                </c:pt>
                <c:pt idx="7">
                  <c:v>CTA_900 </c:v>
                </c:pt>
                <c:pt idx="8">
                  <c:v>CTA_1800 </c:v>
                </c:pt>
              </c:strCache>
            </c:strRef>
          </c:xVal>
          <c:yVal>
            <c:numRef>
              <c:f>SD_3n_left!$K$283:$K$291</c:f>
              <c:numCache>
                <c:formatCode>General</c:formatCode>
                <c:ptCount val="9"/>
                <c:pt idx="0">
                  <c:v>1.5625</c:v>
                </c:pt>
                <c:pt idx="1">
                  <c:v>1.5667383562913251</c:v>
                </c:pt>
                <c:pt idx="2">
                  <c:v>1.5679703381302352</c:v>
                </c:pt>
                <c:pt idx="3">
                  <c:v>1.5683212207905699</c:v>
                </c:pt>
                <c:pt idx="4">
                  <c:v>1.5673269397137797</c:v>
                </c:pt>
                <c:pt idx="5">
                  <c:v>1.5606752966966786</c:v>
                </c:pt>
                <c:pt idx="6">
                  <c:v>1.5703161161517674</c:v>
                </c:pt>
                <c:pt idx="7">
                  <c:v>1.5612448650337665</c:v>
                </c:pt>
                <c:pt idx="8">
                  <c:v>1.55015528177552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95E-4341-9A83-06B534B06507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SD_3n_left!$J$293:$J$301</c:f>
              <c:strCache>
                <c:ptCount val="9"/>
                <c:pt idx="0">
                  <c:v>CTC_0 </c:v>
                </c:pt>
                <c:pt idx="1">
                  <c:v>CTC_3 </c:v>
                </c:pt>
                <c:pt idx="2">
                  <c:v>CTC_10 </c:v>
                </c:pt>
                <c:pt idx="3">
                  <c:v>CTC_30 </c:v>
                </c:pt>
                <c:pt idx="4">
                  <c:v>CTC_90</c:v>
                </c:pt>
                <c:pt idx="5">
                  <c:v>CTC_270</c:v>
                </c:pt>
                <c:pt idx="6">
                  <c:v>CTC_540 </c:v>
                </c:pt>
                <c:pt idx="7">
                  <c:v>CTC_900 </c:v>
                </c:pt>
                <c:pt idx="8">
                  <c:v>CTC_1800 </c:v>
                </c:pt>
              </c:strCache>
            </c:strRef>
          </c:xVal>
          <c:yVal>
            <c:numRef>
              <c:f>SD_3n_left!$K$293:$K$301</c:f>
              <c:numCache>
                <c:formatCode>General</c:formatCode>
                <c:ptCount val="9"/>
                <c:pt idx="0">
                  <c:v>1.5625</c:v>
                </c:pt>
                <c:pt idx="1">
                  <c:v>1.5306502423595241</c:v>
                </c:pt>
                <c:pt idx="2">
                  <c:v>1.5185588877590273</c:v>
                </c:pt>
                <c:pt idx="3">
                  <c:v>1.517816750823189</c:v>
                </c:pt>
                <c:pt idx="4">
                  <c:v>1.5180636472346329</c:v>
                </c:pt>
                <c:pt idx="5">
                  <c:v>1.5030376570093194</c:v>
                </c:pt>
                <c:pt idx="6">
                  <c:v>1.5137355863482367</c:v>
                </c:pt>
                <c:pt idx="7">
                  <c:v>1.5172796449691068</c:v>
                </c:pt>
                <c:pt idx="8">
                  <c:v>1.5050361049276373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95E-4341-9A83-06B534B06507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SD_3n_left!$J$303:$J$311</c:f>
              <c:strCache>
                <c:ptCount val="9"/>
                <c:pt idx="0">
                  <c:v>CTG_0 </c:v>
                </c:pt>
                <c:pt idx="1">
                  <c:v>CTG_3 </c:v>
                </c:pt>
                <c:pt idx="2">
                  <c:v>CTG_10 </c:v>
                </c:pt>
                <c:pt idx="3">
                  <c:v>CTG_30 </c:v>
                </c:pt>
                <c:pt idx="4">
                  <c:v>CTG_90</c:v>
                </c:pt>
                <c:pt idx="5">
                  <c:v>CTG_270</c:v>
                </c:pt>
                <c:pt idx="6">
                  <c:v>CTG_540 </c:v>
                </c:pt>
                <c:pt idx="7">
                  <c:v>CTG_900 </c:v>
                </c:pt>
                <c:pt idx="8">
                  <c:v>CTG_1800 </c:v>
                </c:pt>
              </c:strCache>
            </c:strRef>
          </c:xVal>
          <c:yVal>
            <c:numRef>
              <c:f>SD_3n_left!$K$303:$K$311</c:f>
              <c:numCache>
                <c:formatCode>General</c:formatCode>
                <c:ptCount val="9"/>
                <c:pt idx="0">
                  <c:v>1.5625</c:v>
                </c:pt>
                <c:pt idx="1">
                  <c:v>1.6305168006077198</c:v>
                </c:pt>
                <c:pt idx="2">
                  <c:v>1.7174356069586501</c:v>
                </c:pt>
                <c:pt idx="3">
                  <c:v>1.726016709502558</c:v>
                </c:pt>
                <c:pt idx="4">
                  <c:v>1.7270145946107069</c:v>
                </c:pt>
                <c:pt idx="5">
                  <c:v>1.691263675255934</c:v>
                </c:pt>
                <c:pt idx="6">
                  <c:v>1.710457324780249</c:v>
                </c:pt>
                <c:pt idx="7">
                  <c:v>1.7131145045919074</c:v>
                </c:pt>
                <c:pt idx="8">
                  <c:v>1.6392379854689181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95E-4341-9A83-06B534B06507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SD_3n_left!$J$313:$J$321</c:f>
              <c:strCache>
                <c:ptCount val="9"/>
                <c:pt idx="0">
                  <c:v>CTT_0 </c:v>
                </c:pt>
                <c:pt idx="1">
                  <c:v>CTT_3 </c:v>
                </c:pt>
                <c:pt idx="2">
                  <c:v>CTT_10 </c:v>
                </c:pt>
                <c:pt idx="3">
                  <c:v>CTT_30 </c:v>
                </c:pt>
                <c:pt idx="4">
                  <c:v>CTT_90</c:v>
                </c:pt>
                <c:pt idx="5">
                  <c:v>CTT_270</c:v>
                </c:pt>
                <c:pt idx="6">
                  <c:v>CTT_540 </c:v>
                </c:pt>
                <c:pt idx="7">
                  <c:v>CTT_900 </c:v>
                </c:pt>
                <c:pt idx="8">
                  <c:v>CTT_1800 </c:v>
                </c:pt>
              </c:strCache>
            </c:strRef>
          </c:xVal>
          <c:yVal>
            <c:numRef>
              <c:f>SD_3n_left!$K$313:$K$321</c:f>
              <c:numCache>
                <c:formatCode>General</c:formatCode>
                <c:ptCount val="9"/>
                <c:pt idx="0">
                  <c:v>1.5625</c:v>
                </c:pt>
                <c:pt idx="1">
                  <c:v>1.4434849261260072</c:v>
                </c:pt>
                <c:pt idx="2">
                  <c:v>1.3671299828151429</c:v>
                </c:pt>
                <c:pt idx="3">
                  <c:v>1.3604361538885179</c:v>
                </c:pt>
                <c:pt idx="4">
                  <c:v>1.3563900384108818</c:v>
                </c:pt>
                <c:pt idx="5">
                  <c:v>1.3766562021194415</c:v>
                </c:pt>
                <c:pt idx="6">
                  <c:v>1.3625254593006919</c:v>
                </c:pt>
                <c:pt idx="7">
                  <c:v>1.3732995388280531</c:v>
                </c:pt>
                <c:pt idx="8">
                  <c:v>1.4225892049097824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95E-4341-9A83-06B534B06507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SD_3n_left!$J$323:$J$331</c:f>
              <c:strCache>
                <c:ptCount val="9"/>
                <c:pt idx="0">
                  <c:v>GAA_0 </c:v>
                </c:pt>
                <c:pt idx="1">
                  <c:v>GAA_3 </c:v>
                </c:pt>
                <c:pt idx="2">
                  <c:v>GAA_10 </c:v>
                </c:pt>
                <c:pt idx="3">
                  <c:v>GAA_30 </c:v>
                </c:pt>
                <c:pt idx="4">
                  <c:v>GAA_90</c:v>
                </c:pt>
                <c:pt idx="5">
                  <c:v>GAA_270</c:v>
                </c:pt>
                <c:pt idx="6">
                  <c:v>GAA_540 </c:v>
                </c:pt>
                <c:pt idx="7">
                  <c:v>GAA_900 </c:v>
                </c:pt>
                <c:pt idx="8">
                  <c:v>GAA_1800 </c:v>
                </c:pt>
              </c:strCache>
            </c:strRef>
          </c:xVal>
          <c:yVal>
            <c:numRef>
              <c:f>SD_3n_left!$K$323:$K$331</c:f>
              <c:numCache>
                <c:formatCode>General</c:formatCode>
                <c:ptCount val="9"/>
                <c:pt idx="0">
                  <c:v>1.5625</c:v>
                </c:pt>
                <c:pt idx="1">
                  <c:v>1.5226509856097348</c:v>
                </c:pt>
                <c:pt idx="2">
                  <c:v>1.4605708871564205</c:v>
                </c:pt>
                <c:pt idx="3">
                  <c:v>1.4646501913436518</c:v>
                </c:pt>
                <c:pt idx="4">
                  <c:v>1.465002187798339</c:v>
                </c:pt>
                <c:pt idx="5">
                  <c:v>1.5097074557931793</c:v>
                </c:pt>
                <c:pt idx="6">
                  <c:v>1.4778270695669757</c:v>
                </c:pt>
                <c:pt idx="7">
                  <c:v>1.462518617351845</c:v>
                </c:pt>
                <c:pt idx="8">
                  <c:v>1.5174495721668999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95E-4341-9A83-06B534B06507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SD_3n_left!$J$333:$J$341</c:f>
              <c:strCache>
                <c:ptCount val="9"/>
                <c:pt idx="0">
                  <c:v>GAC_0 </c:v>
                </c:pt>
                <c:pt idx="1">
                  <c:v>GAC_3 </c:v>
                </c:pt>
                <c:pt idx="2">
                  <c:v>GAC_10 </c:v>
                </c:pt>
                <c:pt idx="3">
                  <c:v>GAC_30 </c:v>
                </c:pt>
                <c:pt idx="4">
                  <c:v>GAC_90</c:v>
                </c:pt>
                <c:pt idx="5">
                  <c:v>GAC_270</c:v>
                </c:pt>
                <c:pt idx="6">
                  <c:v>GAC_540 </c:v>
                </c:pt>
                <c:pt idx="7">
                  <c:v>GAC_900 </c:v>
                </c:pt>
                <c:pt idx="8">
                  <c:v>GAC_1800 </c:v>
                </c:pt>
              </c:strCache>
            </c:strRef>
          </c:xVal>
          <c:yVal>
            <c:numRef>
              <c:f>SD_3n_left!$K$333:$K$341</c:f>
              <c:numCache>
                <c:formatCode>General</c:formatCode>
                <c:ptCount val="9"/>
                <c:pt idx="0">
                  <c:v>1.5625</c:v>
                </c:pt>
                <c:pt idx="1">
                  <c:v>1.5652364756587598</c:v>
                </c:pt>
                <c:pt idx="2">
                  <c:v>1.5793966483996802</c:v>
                </c:pt>
                <c:pt idx="3">
                  <c:v>1.5786618679246165</c:v>
                </c:pt>
                <c:pt idx="4">
                  <c:v>1.5773986290205244</c:v>
                </c:pt>
                <c:pt idx="5">
                  <c:v>1.5581679126708035</c:v>
                </c:pt>
                <c:pt idx="6">
                  <c:v>1.5765574551939536</c:v>
                </c:pt>
                <c:pt idx="7">
                  <c:v>1.5750550415456201</c:v>
                </c:pt>
                <c:pt idx="8">
                  <c:v>1.5582677632026272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95E-4341-9A83-06B534B06507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SD_3n_left!$J$343:$J$351</c:f>
              <c:strCache>
                <c:ptCount val="9"/>
                <c:pt idx="0">
                  <c:v>GAG_0 </c:v>
                </c:pt>
                <c:pt idx="1">
                  <c:v>GAG_3 </c:v>
                </c:pt>
                <c:pt idx="2">
                  <c:v>GAG_10 </c:v>
                </c:pt>
                <c:pt idx="3">
                  <c:v>GAG_30 </c:v>
                </c:pt>
                <c:pt idx="4">
                  <c:v>GAG_90</c:v>
                </c:pt>
                <c:pt idx="5">
                  <c:v>GAG_270</c:v>
                </c:pt>
                <c:pt idx="6">
                  <c:v>GAG_540 </c:v>
                </c:pt>
                <c:pt idx="7">
                  <c:v>GAG_900 </c:v>
                </c:pt>
                <c:pt idx="8">
                  <c:v>GAG_1800 </c:v>
                </c:pt>
              </c:strCache>
            </c:strRef>
          </c:xVal>
          <c:yVal>
            <c:numRef>
              <c:f>SD_3n_left!$K$343:$K$351</c:f>
              <c:numCache>
                <c:formatCode>General</c:formatCode>
                <c:ptCount val="9"/>
                <c:pt idx="0">
                  <c:v>1.5625</c:v>
                </c:pt>
                <c:pt idx="1">
                  <c:v>1.6450632675624393</c:v>
                </c:pt>
                <c:pt idx="2">
                  <c:v>1.7157634790791296</c:v>
                </c:pt>
                <c:pt idx="3">
                  <c:v>1.7240492325308181</c:v>
                </c:pt>
                <c:pt idx="4">
                  <c:v>1.723293758454524</c:v>
                </c:pt>
                <c:pt idx="5">
                  <c:v>1.7117143579100222</c:v>
                </c:pt>
                <c:pt idx="6">
                  <c:v>1.716414241965857</c:v>
                </c:pt>
                <c:pt idx="7">
                  <c:v>1.7142532607981682</c:v>
                </c:pt>
                <c:pt idx="8">
                  <c:v>1.6740636279310865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95E-4341-9A83-06B534B06507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SD_3n_left!$J$353:$J$361</c:f>
              <c:strCache>
                <c:ptCount val="9"/>
                <c:pt idx="0">
                  <c:v>GAT_0 </c:v>
                </c:pt>
                <c:pt idx="1">
                  <c:v>GAT_3 </c:v>
                </c:pt>
                <c:pt idx="2">
                  <c:v>GAT_10 </c:v>
                </c:pt>
                <c:pt idx="3">
                  <c:v>GAT_30 </c:v>
                </c:pt>
                <c:pt idx="4">
                  <c:v>GAT_90</c:v>
                </c:pt>
                <c:pt idx="5">
                  <c:v>GAT_270</c:v>
                </c:pt>
                <c:pt idx="6">
                  <c:v>GAT_540 </c:v>
                </c:pt>
                <c:pt idx="7">
                  <c:v>GAT_900 </c:v>
                </c:pt>
                <c:pt idx="8">
                  <c:v>GAT_1800 </c:v>
                </c:pt>
              </c:strCache>
            </c:strRef>
          </c:xVal>
          <c:yVal>
            <c:numRef>
              <c:f>SD_3n_left!$K$353:$K$361</c:f>
              <c:numCache>
                <c:formatCode>General</c:formatCode>
                <c:ptCount val="9"/>
                <c:pt idx="0">
                  <c:v>1.5625</c:v>
                </c:pt>
                <c:pt idx="1">
                  <c:v>1.5019089097946967</c:v>
                </c:pt>
                <c:pt idx="2">
                  <c:v>1.4604488821311641</c:v>
                </c:pt>
                <c:pt idx="3">
                  <c:v>1.4522602052752154</c:v>
                </c:pt>
                <c:pt idx="4">
                  <c:v>1.4474204172505791</c:v>
                </c:pt>
                <c:pt idx="5">
                  <c:v>1.4616109565575748</c:v>
                </c:pt>
                <c:pt idx="6">
                  <c:v>1.4582728776056006</c:v>
                </c:pt>
                <c:pt idx="7">
                  <c:v>1.4603971756548471</c:v>
                </c:pt>
                <c:pt idx="8">
                  <c:v>1.5034383301286351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95E-4341-9A83-06B534B06507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SD_3n_left!$J$363:$J$371</c:f>
              <c:strCache>
                <c:ptCount val="9"/>
                <c:pt idx="0">
                  <c:v>GCA_0 </c:v>
                </c:pt>
                <c:pt idx="1">
                  <c:v>GCA_3 </c:v>
                </c:pt>
                <c:pt idx="2">
                  <c:v>GCA_10 </c:v>
                </c:pt>
                <c:pt idx="3">
                  <c:v>GCA_30 </c:v>
                </c:pt>
                <c:pt idx="4">
                  <c:v>GCA_90</c:v>
                </c:pt>
                <c:pt idx="5">
                  <c:v>GCA_270</c:v>
                </c:pt>
                <c:pt idx="6">
                  <c:v>GCA_540 </c:v>
                </c:pt>
                <c:pt idx="7">
                  <c:v>GCA_900 </c:v>
                </c:pt>
                <c:pt idx="8">
                  <c:v>GCA_1800 </c:v>
                </c:pt>
              </c:strCache>
            </c:strRef>
          </c:xVal>
          <c:yVal>
            <c:numRef>
              <c:f>SD_3n_left!$K$363:$K$371</c:f>
              <c:numCache>
                <c:formatCode>General</c:formatCode>
                <c:ptCount val="9"/>
                <c:pt idx="0">
                  <c:v>1.5625</c:v>
                </c:pt>
                <c:pt idx="1">
                  <c:v>1.6209136035521081</c:v>
                </c:pt>
                <c:pt idx="2">
                  <c:v>1.6746879765119973</c:v>
                </c:pt>
                <c:pt idx="3">
                  <c:v>1.6757459335914808</c:v>
                </c:pt>
                <c:pt idx="4">
                  <c:v>1.6761737071725169</c:v>
                </c:pt>
                <c:pt idx="5">
                  <c:v>1.6499369870679681</c:v>
                </c:pt>
                <c:pt idx="6">
                  <c:v>1.6745616470724332</c:v>
                </c:pt>
                <c:pt idx="7">
                  <c:v>1.6649674016934628</c:v>
                </c:pt>
                <c:pt idx="8">
                  <c:v>1.617896399505619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95E-4341-9A83-06B534B06507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SD_3n_left!$J$373:$J$381</c:f>
              <c:strCache>
                <c:ptCount val="9"/>
                <c:pt idx="0">
                  <c:v>GCC_0 </c:v>
                </c:pt>
                <c:pt idx="1">
                  <c:v>GCC_3 </c:v>
                </c:pt>
                <c:pt idx="2">
                  <c:v>GCC_10 </c:v>
                </c:pt>
                <c:pt idx="3">
                  <c:v>GCC_30 </c:v>
                </c:pt>
                <c:pt idx="4">
                  <c:v>GCC_90</c:v>
                </c:pt>
                <c:pt idx="5">
                  <c:v>GCC_270</c:v>
                </c:pt>
                <c:pt idx="6">
                  <c:v>GCC_540 </c:v>
                </c:pt>
                <c:pt idx="7">
                  <c:v>GCC_900 </c:v>
                </c:pt>
                <c:pt idx="8">
                  <c:v>GCC_1800 </c:v>
                </c:pt>
              </c:strCache>
            </c:strRef>
          </c:xVal>
          <c:yVal>
            <c:numRef>
              <c:f>SD_3n_left!$K$373:$K$381</c:f>
              <c:numCache>
                <c:formatCode>General</c:formatCode>
                <c:ptCount val="9"/>
                <c:pt idx="0">
                  <c:v>1.5625</c:v>
                </c:pt>
                <c:pt idx="1">
                  <c:v>1.5809453853660163</c:v>
                </c:pt>
                <c:pt idx="2">
                  <c:v>1.5965149838961348</c:v>
                </c:pt>
                <c:pt idx="3">
                  <c:v>1.5955292415795612</c:v>
                </c:pt>
                <c:pt idx="4">
                  <c:v>1.5966018812303338</c:v>
                </c:pt>
                <c:pt idx="5">
                  <c:v>1.5883292994740887</c:v>
                </c:pt>
                <c:pt idx="6">
                  <c:v>1.5949250084828535</c:v>
                </c:pt>
                <c:pt idx="7">
                  <c:v>1.5900934356277725</c:v>
                </c:pt>
                <c:pt idx="8">
                  <c:v>1.5759054916940662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95E-4341-9A83-06B534B06507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SD_3n_left!$J$383:$J$391</c:f>
              <c:strCache>
                <c:ptCount val="9"/>
                <c:pt idx="0">
                  <c:v>GCG_0 </c:v>
                </c:pt>
                <c:pt idx="1">
                  <c:v>GCG_3 </c:v>
                </c:pt>
                <c:pt idx="2">
                  <c:v>GCG_10 </c:v>
                </c:pt>
                <c:pt idx="3">
                  <c:v>GCG_30 </c:v>
                </c:pt>
                <c:pt idx="4">
                  <c:v>GCG_90</c:v>
                </c:pt>
                <c:pt idx="5">
                  <c:v>GCG_270</c:v>
                </c:pt>
                <c:pt idx="6">
                  <c:v>GCG_540 </c:v>
                </c:pt>
                <c:pt idx="7">
                  <c:v>GCG_900 </c:v>
                </c:pt>
                <c:pt idx="8">
                  <c:v>GCG_1800 </c:v>
                </c:pt>
              </c:strCache>
            </c:strRef>
          </c:xVal>
          <c:yVal>
            <c:numRef>
              <c:f>SD_3n_left!$K$383:$K$391</c:f>
              <c:numCache>
                <c:formatCode>General</c:formatCode>
                <c:ptCount val="9"/>
                <c:pt idx="0">
                  <c:v>1.5625</c:v>
                </c:pt>
                <c:pt idx="1">
                  <c:v>1.7039142508360792</c:v>
                </c:pt>
                <c:pt idx="2">
                  <c:v>1.8587392292979663</c:v>
                </c:pt>
                <c:pt idx="3">
                  <c:v>1.868137724106506</c:v>
                </c:pt>
                <c:pt idx="4">
                  <c:v>1.860988181550703</c:v>
                </c:pt>
                <c:pt idx="5">
                  <c:v>1.8317463020215987</c:v>
                </c:pt>
                <c:pt idx="6">
                  <c:v>1.8506198288838902</c:v>
                </c:pt>
                <c:pt idx="7">
                  <c:v>1.8405433034055094</c:v>
                </c:pt>
                <c:pt idx="8">
                  <c:v>1.7498300121527095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95E-4341-9A83-06B534B06507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SD_3n_left!$J$393:$J$401</c:f>
              <c:strCache>
                <c:ptCount val="9"/>
                <c:pt idx="0">
                  <c:v>GCT_0 </c:v>
                </c:pt>
                <c:pt idx="1">
                  <c:v>GCT_3 </c:v>
                </c:pt>
                <c:pt idx="2">
                  <c:v>GCT_10 </c:v>
                </c:pt>
                <c:pt idx="3">
                  <c:v>GCT_30 </c:v>
                </c:pt>
                <c:pt idx="4">
                  <c:v>GCT_90</c:v>
                </c:pt>
                <c:pt idx="5">
                  <c:v>GCT_270</c:v>
                </c:pt>
                <c:pt idx="6">
                  <c:v>GCT_540 </c:v>
                </c:pt>
                <c:pt idx="7">
                  <c:v>GCT_900 </c:v>
                </c:pt>
                <c:pt idx="8">
                  <c:v>GCT_1800 </c:v>
                </c:pt>
              </c:strCache>
            </c:strRef>
          </c:xVal>
          <c:yVal>
            <c:numRef>
              <c:f>SD_3n_left!$K$393:$K$401</c:f>
              <c:numCache>
                <c:formatCode>General</c:formatCode>
                <c:ptCount val="9"/>
                <c:pt idx="0">
                  <c:v>1.5625</c:v>
                </c:pt>
                <c:pt idx="1">
                  <c:v>1.5239789971824478</c:v>
                </c:pt>
                <c:pt idx="2">
                  <c:v>1.4984434554840589</c:v>
                </c:pt>
                <c:pt idx="3">
                  <c:v>1.4932169701139533</c:v>
                </c:pt>
                <c:pt idx="4">
                  <c:v>1.4878045984184105</c:v>
                </c:pt>
                <c:pt idx="5">
                  <c:v>1.4918221219121555</c:v>
                </c:pt>
                <c:pt idx="6">
                  <c:v>1.4928747914581391</c:v>
                </c:pt>
                <c:pt idx="7">
                  <c:v>1.4969375961650675</c:v>
                </c:pt>
                <c:pt idx="8">
                  <c:v>1.518844914185145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95E-4341-9A83-06B534B06507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SD_3n_left!$J$403:$J$411</c:f>
              <c:strCache>
                <c:ptCount val="9"/>
                <c:pt idx="0">
                  <c:v>GGA_0 </c:v>
                </c:pt>
                <c:pt idx="1">
                  <c:v>GGA_3 </c:v>
                </c:pt>
                <c:pt idx="2">
                  <c:v>GGA_10 </c:v>
                </c:pt>
                <c:pt idx="3">
                  <c:v>GGA_1800 </c:v>
                </c:pt>
                <c:pt idx="4">
                  <c:v>GGA_90</c:v>
                </c:pt>
                <c:pt idx="5">
                  <c:v>GGA_270</c:v>
                </c:pt>
                <c:pt idx="6">
                  <c:v>GGA_540 </c:v>
                </c:pt>
                <c:pt idx="7">
                  <c:v>GGA_900 </c:v>
                </c:pt>
                <c:pt idx="8">
                  <c:v>GGA_1800 </c:v>
                </c:pt>
              </c:strCache>
            </c:strRef>
          </c:xVal>
          <c:yVal>
            <c:numRef>
              <c:f>SD_3n_left!$K$403:$K$411</c:f>
              <c:numCache>
                <c:formatCode>General</c:formatCode>
                <c:ptCount val="9"/>
                <c:pt idx="0">
                  <c:v>1.5625</c:v>
                </c:pt>
                <c:pt idx="1">
                  <c:v>1.5990756159762292</c:v>
                </c:pt>
                <c:pt idx="2">
                  <c:v>1.6427295896503988</c:v>
                </c:pt>
                <c:pt idx="3">
                  <c:v>1.6380801524718471</c:v>
                </c:pt>
                <c:pt idx="4">
                  <c:v>1.6429001914144479</c:v>
                </c:pt>
                <c:pt idx="5">
                  <c:v>1.6330684388141692</c:v>
                </c:pt>
                <c:pt idx="6">
                  <c:v>1.6410080620263334</c:v>
                </c:pt>
                <c:pt idx="7">
                  <c:v>1.6378289271999482</c:v>
                </c:pt>
                <c:pt idx="8">
                  <c:v>1.6210313068351456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95E-4341-9A83-06B534B06507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SD_3n_left!$J$413:$J$421</c:f>
              <c:strCache>
                <c:ptCount val="9"/>
                <c:pt idx="0">
                  <c:v>GGC_0 </c:v>
                </c:pt>
                <c:pt idx="1">
                  <c:v>GGC_3 </c:v>
                </c:pt>
                <c:pt idx="2">
                  <c:v>GGC_10 </c:v>
                </c:pt>
                <c:pt idx="3">
                  <c:v>GGC_30 </c:v>
                </c:pt>
                <c:pt idx="4">
                  <c:v>GGC_90</c:v>
                </c:pt>
                <c:pt idx="5">
                  <c:v>GGC_270</c:v>
                </c:pt>
                <c:pt idx="6">
                  <c:v>GGC_540 </c:v>
                </c:pt>
                <c:pt idx="7">
                  <c:v>GGC_900 </c:v>
                </c:pt>
                <c:pt idx="8">
                  <c:v>GGC_1800 </c:v>
                </c:pt>
              </c:strCache>
            </c:strRef>
          </c:xVal>
          <c:yVal>
            <c:numRef>
              <c:f>SD_3n_left!$K$413:$K$421</c:f>
              <c:numCache>
                <c:formatCode>General</c:formatCode>
                <c:ptCount val="9"/>
                <c:pt idx="0">
                  <c:v>1.5625</c:v>
                </c:pt>
                <c:pt idx="1">
                  <c:v>1.6121799193731641</c:v>
                </c:pt>
                <c:pt idx="2">
                  <c:v>1.6659296982286285</c:v>
                </c:pt>
                <c:pt idx="3">
                  <c:v>1.6587126783992976</c:v>
                </c:pt>
                <c:pt idx="4">
                  <c:v>1.6618825266914889</c:v>
                </c:pt>
                <c:pt idx="5">
                  <c:v>1.637819826792865</c:v>
                </c:pt>
                <c:pt idx="6">
                  <c:v>1.6558834670078033</c:v>
                </c:pt>
                <c:pt idx="7">
                  <c:v>1.6578807613961575</c:v>
                </c:pt>
                <c:pt idx="8">
                  <c:v>1.6307893453026092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95E-4341-9A83-06B534B06507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SD_3n_left!$J$423:$J$431</c:f>
              <c:strCache>
                <c:ptCount val="9"/>
                <c:pt idx="0">
                  <c:v>GGG_0 </c:v>
                </c:pt>
                <c:pt idx="1">
                  <c:v>GGG_3 </c:v>
                </c:pt>
                <c:pt idx="2">
                  <c:v>GGG_10 </c:v>
                </c:pt>
                <c:pt idx="3">
                  <c:v>GGG_30 </c:v>
                </c:pt>
                <c:pt idx="4">
                  <c:v>GGG_90</c:v>
                </c:pt>
                <c:pt idx="5">
                  <c:v>GGG_270</c:v>
                </c:pt>
                <c:pt idx="6">
                  <c:v>GGG_540 </c:v>
                </c:pt>
                <c:pt idx="7">
                  <c:v>GGG_900 </c:v>
                </c:pt>
                <c:pt idx="8">
                  <c:v>GGG_1800 </c:v>
                </c:pt>
              </c:strCache>
            </c:strRef>
          </c:xVal>
          <c:yVal>
            <c:numRef>
              <c:f>SD_3n_left!$K$423:$K$431</c:f>
              <c:numCache>
                <c:formatCode>General</c:formatCode>
                <c:ptCount val="9"/>
                <c:pt idx="0">
                  <c:v>1.5625</c:v>
                </c:pt>
                <c:pt idx="1">
                  <c:v>1.6745465282174519</c:v>
                </c:pt>
                <c:pt idx="2">
                  <c:v>1.8116374141788156</c:v>
                </c:pt>
                <c:pt idx="3">
                  <c:v>1.811857431682554</c:v>
                </c:pt>
                <c:pt idx="4">
                  <c:v>1.8176749330026194</c:v>
                </c:pt>
                <c:pt idx="5">
                  <c:v>1.7883342950302903</c:v>
                </c:pt>
                <c:pt idx="6">
                  <c:v>1.8014981309862601</c:v>
                </c:pt>
                <c:pt idx="7">
                  <c:v>1.8049620778214606</c:v>
                </c:pt>
                <c:pt idx="8">
                  <c:v>1.7280424561493311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95E-4341-9A83-06B534B06507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SD_3n_left!$J$433:$J$441</c:f>
              <c:strCache>
                <c:ptCount val="9"/>
                <c:pt idx="0">
                  <c:v>GGT_0 </c:v>
                </c:pt>
                <c:pt idx="1">
                  <c:v>GGT_3 </c:v>
                </c:pt>
                <c:pt idx="2">
                  <c:v>GGT_10 </c:v>
                </c:pt>
                <c:pt idx="3">
                  <c:v>GGT_30 </c:v>
                </c:pt>
                <c:pt idx="4">
                  <c:v>GGT_90</c:v>
                </c:pt>
                <c:pt idx="5">
                  <c:v>GGT_270</c:v>
                </c:pt>
                <c:pt idx="6">
                  <c:v>GGT_540 </c:v>
                </c:pt>
                <c:pt idx="7">
                  <c:v>GGT_900 </c:v>
                </c:pt>
                <c:pt idx="8">
                  <c:v>GGT_1800 </c:v>
                </c:pt>
              </c:strCache>
            </c:strRef>
          </c:xVal>
          <c:yVal>
            <c:numRef>
              <c:f>SD_3n_left!$K$433:$K$441</c:f>
              <c:numCache>
                <c:formatCode>General</c:formatCode>
                <c:ptCount val="9"/>
                <c:pt idx="0">
                  <c:v>1.5625</c:v>
                </c:pt>
                <c:pt idx="1">
                  <c:v>1.5527409973019966</c:v>
                </c:pt>
                <c:pt idx="2">
                  <c:v>1.5651594000645539</c:v>
                </c:pt>
                <c:pt idx="3">
                  <c:v>1.5545278200394446</c:v>
                </c:pt>
                <c:pt idx="4">
                  <c:v>1.5603421886159805</c:v>
                </c:pt>
                <c:pt idx="5">
                  <c:v>1.5492513969649937</c:v>
                </c:pt>
                <c:pt idx="6">
                  <c:v>1.5549299392424105</c:v>
                </c:pt>
                <c:pt idx="7">
                  <c:v>1.5693543555957219</c:v>
                </c:pt>
                <c:pt idx="8">
                  <c:v>1.5765164355849792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95E-4341-9A83-06B534B06507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SD_3n_left!$J$443:$J$451</c:f>
              <c:strCache>
                <c:ptCount val="9"/>
                <c:pt idx="0">
                  <c:v>GTA_0 </c:v>
                </c:pt>
                <c:pt idx="1">
                  <c:v>GTA_3 </c:v>
                </c:pt>
                <c:pt idx="2">
                  <c:v>GTA_10 </c:v>
                </c:pt>
                <c:pt idx="3">
                  <c:v>GTA_30 </c:v>
                </c:pt>
                <c:pt idx="4">
                  <c:v>GTA_90</c:v>
                </c:pt>
                <c:pt idx="5">
                  <c:v>GTA_270</c:v>
                </c:pt>
                <c:pt idx="6">
                  <c:v>GTA_540 </c:v>
                </c:pt>
                <c:pt idx="7">
                  <c:v>GTA_900 </c:v>
                </c:pt>
                <c:pt idx="8">
                  <c:v>GTA_1800 </c:v>
                </c:pt>
              </c:strCache>
            </c:strRef>
          </c:xVal>
          <c:yVal>
            <c:numRef>
              <c:f>SD_3n_left!$K$443:$K$451</c:f>
              <c:numCache>
                <c:formatCode>General</c:formatCode>
                <c:ptCount val="9"/>
                <c:pt idx="0">
                  <c:v>1.5625</c:v>
                </c:pt>
                <c:pt idx="1">
                  <c:v>1.6140428913730995</c:v>
                </c:pt>
                <c:pt idx="2">
                  <c:v>1.6484464098773461</c:v>
                </c:pt>
                <c:pt idx="3">
                  <c:v>1.6482120606680821</c:v>
                </c:pt>
                <c:pt idx="4">
                  <c:v>1.6508018828006514</c:v>
                </c:pt>
                <c:pt idx="5">
                  <c:v>1.6338684369933825</c:v>
                </c:pt>
                <c:pt idx="6">
                  <c:v>1.6491681494877142</c:v>
                </c:pt>
                <c:pt idx="7">
                  <c:v>1.6427449839591479</c:v>
                </c:pt>
                <c:pt idx="8">
                  <c:v>1.618018790589417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95E-4341-9A83-06B534B06507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SD_3n_left!$J$453:$J$461</c:f>
              <c:strCache>
                <c:ptCount val="9"/>
                <c:pt idx="0">
                  <c:v>GTC_0 </c:v>
                </c:pt>
                <c:pt idx="1">
                  <c:v>GTC_3 </c:v>
                </c:pt>
                <c:pt idx="2">
                  <c:v>GTC_10 </c:v>
                </c:pt>
                <c:pt idx="3">
                  <c:v>GTC_30 </c:v>
                </c:pt>
                <c:pt idx="4">
                  <c:v>GTC_90</c:v>
                </c:pt>
                <c:pt idx="5">
                  <c:v>GTC_270</c:v>
                </c:pt>
                <c:pt idx="6">
                  <c:v>GTC_540 </c:v>
                </c:pt>
                <c:pt idx="7">
                  <c:v>GTC_900 </c:v>
                </c:pt>
                <c:pt idx="8">
                  <c:v>GTC_1800 </c:v>
                </c:pt>
              </c:strCache>
            </c:strRef>
          </c:xVal>
          <c:yVal>
            <c:numRef>
              <c:f>SD_3n_left!$K$453:$K$461</c:f>
              <c:numCache>
                <c:formatCode>General</c:formatCode>
                <c:ptCount val="9"/>
                <c:pt idx="0">
                  <c:v>1.5625</c:v>
                </c:pt>
                <c:pt idx="1">
                  <c:v>1.5545492264704865</c:v>
                </c:pt>
                <c:pt idx="2">
                  <c:v>1.5835378473314461</c:v>
                </c:pt>
                <c:pt idx="3">
                  <c:v>1.581278349699637</c:v>
                </c:pt>
                <c:pt idx="4">
                  <c:v>1.5819392908331029</c:v>
                </c:pt>
                <c:pt idx="5">
                  <c:v>1.5593332843309842</c:v>
                </c:pt>
                <c:pt idx="6">
                  <c:v>1.5758251237603602</c:v>
                </c:pt>
                <c:pt idx="7">
                  <c:v>1.5793322842463342</c:v>
                </c:pt>
                <c:pt idx="8">
                  <c:v>1.5547703665971131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95E-4341-9A83-06B534B06507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SD_3n_left!$J$463:$J$471</c:f>
              <c:strCache>
                <c:ptCount val="9"/>
                <c:pt idx="0">
                  <c:v>GTG_0 </c:v>
                </c:pt>
                <c:pt idx="1">
                  <c:v>GTG_3 </c:v>
                </c:pt>
                <c:pt idx="2">
                  <c:v>GTG_10 </c:v>
                </c:pt>
                <c:pt idx="3">
                  <c:v>GTG_30 </c:v>
                </c:pt>
                <c:pt idx="4">
                  <c:v>GTG_90</c:v>
                </c:pt>
                <c:pt idx="5">
                  <c:v>GTG_270</c:v>
                </c:pt>
                <c:pt idx="6">
                  <c:v>GTG_540 </c:v>
                </c:pt>
                <c:pt idx="7">
                  <c:v>GTG_900 </c:v>
                </c:pt>
                <c:pt idx="8">
                  <c:v>GTG_1800 </c:v>
                </c:pt>
              </c:strCache>
            </c:strRef>
          </c:xVal>
          <c:yVal>
            <c:numRef>
              <c:f>SD_3n_left!$K$463:$K$471</c:f>
              <c:numCache>
                <c:formatCode>General</c:formatCode>
                <c:ptCount val="9"/>
                <c:pt idx="0">
                  <c:v>1.5625</c:v>
                </c:pt>
                <c:pt idx="1">
                  <c:v>1.710372724803831</c:v>
                </c:pt>
                <c:pt idx="2">
                  <c:v>1.8750114997776646</c:v>
                </c:pt>
                <c:pt idx="3">
                  <c:v>1.8872146370846397</c:v>
                </c:pt>
                <c:pt idx="4">
                  <c:v>1.8905325303717433</c:v>
                </c:pt>
                <c:pt idx="5">
                  <c:v>1.8370837289283686</c:v>
                </c:pt>
                <c:pt idx="6">
                  <c:v>1.8601863397709364</c:v>
                </c:pt>
                <c:pt idx="7">
                  <c:v>1.8733284249088258</c:v>
                </c:pt>
                <c:pt idx="8">
                  <c:v>1.7601094217878916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95E-4341-9A83-06B534B06507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SD_3n_left!$J$473:$J$481</c:f>
              <c:strCache>
                <c:ptCount val="9"/>
                <c:pt idx="0">
                  <c:v>GTT_0 </c:v>
                </c:pt>
                <c:pt idx="1">
                  <c:v>GTT_3 </c:v>
                </c:pt>
                <c:pt idx="2">
                  <c:v>GTT_10 </c:v>
                </c:pt>
                <c:pt idx="3">
                  <c:v>GTT_30 </c:v>
                </c:pt>
                <c:pt idx="4">
                  <c:v>GTT_90</c:v>
                </c:pt>
                <c:pt idx="5">
                  <c:v>GTT_270</c:v>
                </c:pt>
                <c:pt idx="6">
                  <c:v>GTT_540 </c:v>
                </c:pt>
                <c:pt idx="7">
                  <c:v>GTT_900 </c:v>
                </c:pt>
                <c:pt idx="8">
                  <c:v>GTT_1800 </c:v>
                </c:pt>
              </c:strCache>
            </c:strRef>
          </c:xVal>
          <c:yVal>
            <c:numRef>
              <c:f>SD_3n_left!$K$473:$K$481</c:f>
              <c:numCache>
                <c:formatCode>General</c:formatCode>
                <c:ptCount val="9"/>
                <c:pt idx="0">
                  <c:v>1.5625</c:v>
                </c:pt>
                <c:pt idx="1">
                  <c:v>1.4887360542258445</c:v>
                </c:pt>
                <c:pt idx="2">
                  <c:v>1.4483984251256057</c:v>
                </c:pt>
                <c:pt idx="3">
                  <c:v>1.4414827254750693</c:v>
                </c:pt>
                <c:pt idx="4">
                  <c:v>1.4408332244485669</c:v>
                </c:pt>
                <c:pt idx="5">
                  <c:v>1.4440904835561423</c:v>
                </c:pt>
                <c:pt idx="6">
                  <c:v>1.439051877519411</c:v>
                </c:pt>
                <c:pt idx="7">
                  <c:v>1.4576948058281678</c:v>
                </c:pt>
                <c:pt idx="8">
                  <c:v>1.4892117971255323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95E-4341-9A83-06B534B06507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SD_3n_left!$J$483:$J$491</c:f>
              <c:strCache>
                <c:ptCount val="9"/>
                <c:pt idx="0">
                  <c:v>TAA_0 </c:v>
                </c:pt>
                <c:pt idx="1">
                  <c:v>TAA_3 </c:v>
                </c:pt>
                <c:pt idx="2">
                  <c:v>TAA_10 </c:v>
                </c:pt>
                <c:pt idx="3">
                  <c:v>TAA_30 </c:v>
                </c:pt>
                <c:pt idx="4">
                  <c:v>TAA_90</c:v>
                </c:pt>
                <c:pt idx="5">
                  <c:v>TAA_270</c:v>
                </c:pt>
                <c:pt idx="6">
                  <c:v>TAA_540 </c:v>
                </c:pt>
                <c:pt idx="7">
                  <c:v>TAA_900 </c:v>
                </c:pt>
                <c:pt idx="8">
                  <c:v>TAA_1800 </c:v>
                </c:pt>
              </c:strCache>
            </c:strRef>
          </c:xVal>
          <c:yVal>
            <c:numRef>
              <c:f>SD_3n_left!$K$483:$K$491</c:f>
              <c:numCache>
                <c:formatCode>General</c:formatCode>
                <c:ptCount val="9"/>
                <c:pt idx="0">
                  <c:v>1.5625</c:v>
                </c:pt>
                <c:pt idx="1">
                  <c:v>1.4974996310874424</c:v>
                </c:pt>
                <c:pt idx="2">
                  <c:v>1.3890016991856262</c:v>
                </c:pt>
                <c:pt idx="3">
                  <c:v>1.3905481479599313</c:v>
                </c:pt>
                <c:pt idx="4">
                  <c:v>1.3930771031761302</c:v>
                </c:pt>
                <c:pt idx="5">
                  <c:v>1.4486115689015127</c:v>
                </c:pt>
                <c:pt idx="6">
                  <c:v>1.4114448929613976</c:v>
                </c:pt>
                <c:pt idx="7">
                  <c:v>1.3943719006793103</c:v>
                </c:pt>
                <c:pt idx="8">
                  <c:v>1.4760803618163469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95E-4341-9A83-06B534B06507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SD_3n_left!$J$493:$J$501</c:f>
              <c:strCache>
                <c:ptCount val="9"/>
                <c:pt idx="0">
                  <c:v>TAC_0 </c:v>
                </c:pt>
                <c:pt idx="1">
                  <c:v>TAC_3 </c:v>
                </c:pt>
                <c:pt idx="2">
                  <c:v>TAC_10 </c:v>
                </c:pt>
                <c:pt idx="3">
                  <c:v>TAC_30 </c:v>
                </c:pt>
                <c:pt idx="4">
                  <c:v>TAC_90</c:v>
                </c:pt>
                <c:pt idx="5">
                  <c:v>TAC_270</c:v>
                </c:pt>
                <c:pt idx="6">
                  <c:v>TAC_540 </c:v>
                </c:pt>
                <c:pt idx="7">
                  <c:v>TAC_900 </c:v>
                </c:pt>
                <c:pt idx="8">
                  <c:v>TAC_1800 </c:v>
                </c:pt>
              </c:strCache>
            </c:strRef>
          </c:xVal>
          <c:yVal>
            <c:numRef>
              <c:f>SD_3n_left!$K$493:$K$501</c:f>
              <c:numCache>
                <c:formatCode>General</c:formatCode>
                <c:ptCount val="9"/>
                <c:pt idx="0">
                  <c:v>1.5625</c:v>
                </c:pt>
                <c:pt idx="1">
                  <c:v>1.5587191597326835</c:v>
                </c:pt>
                <c:pt idx="2">
                  <c:v>1.5506706272767707</c:v>
                </c:pt>
                <c:pt idx="3">
                  <c:v>1.5532221680738969</c:v>
                </c:pt>
                <c:pt idx="4">
                  <c:v>1.5489713498005362</c:v>
                </c:pt>
                <c:pt idx="5">
                  <c:v>1.5356262004019674</c:v>
                </c:pt>
                <c:pt idx="6">
                  <c:v>1.5503489950198572</c:v>
                </c:pt>
                <c:pt idx="7">
                  <c:v>1.5464482651808746</c:v>
                </c:pt>
                <c:pt idx="8">
                  <c:v>1.5344302454239882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95E-4341-9A83-06B534B06507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SD_3n_left!$J$503:$J$511</c:f>
              <c:strCache>
                <c:ptCount val="9"/>
                <c:pt idx="0">
                  <c:v>TAG_0 </c:v>
                </c:pt>
                <c:pt idx="1">
                  <c:v>TAG_3 </c:v>
                </c:pt>
                <c:pt idx="2">
                  <c:v>TAG_10 </c:v>
                </c:pt>
                <c:pt idx="3">
                  <c:v>TAG_30 </c:v>
                </c:pt>
                <c:pt idx="4">
                  <c:v>TAG_90</c:v>
                </c:pt>
                <c:pt idx="5">
                  <c:v>TAG_270</c:v>
                </c:pt>
                <c:pt idx="6">
                  <c:v>TAG_540 </c:v>
                </c:pt>
                <c:pt idx="7">
                  <c:v>TAG_900 </c:v>
                </c:pt>
                <c:pt idx="8">
                  <c:v>TAG_1800 </c:v>
                </c:pt>
              </c:strCache>
            </c:strRef>
          </c:xVal>
          <c:yVal>
            <c:numRef>
              <c:f>SD_3n_left!$K$503:$K$511</c:f>
              <c:numCache>
                <c:formatCode>General</c:formatCode>
                <c:ptCount val="9"/>
                <c:pt idx="0">
                  <c:v>1.5625</c:v>
                </c:pt>
                <c:pt idx="1">
                  <c:v>1.5967176811084114</c:v>
                </c:pt>
                <c:pt idx="2">
                  <c:v>1.6393220753595168</c:v>
                </c:pt>
                <c:pt idx="3">
                  <c:v>1.6520402010279827</c:v>
                </c:pt>
                <c:pt idx="4">
                  <c:v>1.6505874951682959</c:v>
                </c:pt>
                <c:pt idx="5">
                  <c:v>1.6364256180387264</c:v>
                </c:pt>
                <c:pt idx="6">
                  <c:v>1.6408089778751624</c:v>
                </c:pt>
                <c:pt idx="7">
                  <c:v>1.6408044531611101</c:v>
                </c:pt>
                <c:pt idx="8">
                  <c:v>1.6042425657941382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95E-4341-9A83-06B534B06507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SD_3n_left!$J$513:$J$521</c:f>
              <c:strCache>
                <c:ptCount val="9"/>
                <c:pt idx="0">
                  <c:v>TAT_0 </c:v>
                </c:pt>
                <c:pt idx="1">
                  <c:v>TAT_3 </c:v>
                </c:pt>
                <c:pt idx="2">
                  <c:v>TAT_10 </c:v>
                </c:pt>
                <c:pt idx="3">
                  <c:v>TAT_30 </c:v>
                </c:pt>
                <c:pt idx="4">
                  <c:v>TAT_90</c:v>
                </c:pt>
                <c:pt idx="5">
                  <c:v>TAT_270</c:v>
                </c:pt>
                <c:pt idx="6">
                  <c:v>TAT_540 </c:v>
                </c:pt>
                <c:pt idx="7">
                  <c:v>TAT_900 </c:v>
                </c:pt>
                <c:pt idx="8">
                  <c:v>TAT_1800 </c:v>
                </c:pt>
              </c:strCache>
            </c:strRef>
          </c:xVal>
          <c:yVal>
            <c:numRef>
              <c:f>SD_3n_left!$K$513:$K$521</c:f>
              <c:numCache>
                <c:formatCode>General</c:formatCode>
                <c:ptCount val="9"/>
                <c:pt idx="0">
                  <c:v>1.5625</c:v>
                </c:pt>
                <c:pt idx="1">
                  <c:v>1.5092216304245798</c:v>
                </c:pt>
                <c:pt idx="2">
                  <c:v>1.455963799056371</c:v>
                </c:pt>
                <c:pt idx="3">
                  <c:v>1.4505893856109719</c:v>
                </c:pt>
                <c:pt idx="4">
                  <c:v>1.4485290081093589</c:v>
                </c:pt>
                <c:pt idx="5">
                  <c:v>1.4599428503089786</c:v>
                </c:pt>
                <c:pt idx="6">
                  <c:v>1.4576147256800902</c:v>
                </c:pt>
                <c:pt idx="7">
                  <c:v>1.4590624436775055</c:v>
                </c:pt>
                <c:pt idx="8">
                  <c:v>1.4922040958968812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95E-4341-9A83-06B534B06507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SD_3n_left!$J$523:$J$531</c:f>
              <c:strCache>
                <c:ptCount val="9"/>
                <c:pt idx="0">
                  <c:v>TCA_0 </c:v>
                </c:pt>
                <c:pt idx="1">
                  <c:v>TCA_3 </c:v>
                </c:pt>
                <c:pt idx="2">
                  <c:v>TCA_10 </c:v>
                </c:pt>
                <c:pt idx="3">
                  <c:v>TCA_30 </c:v>
                </c:pt>
                <c:pt idx="4">
                  <c:v>TCA_90</c:v>
                </c:pt>
                <c:pt idx="5">
                  <c:v>TCA_270</c:v>
                </c:pt>
                <c:pt idx="6">
                  <c:v>TCA_540 </c:v>
                </c:pt>
                <c:pt idx="7">
                  <c:v>TCA_900 </c:v>
                </c:pt>
                <c:pt idx="8">
                  <c:v>TCA_1800 </c:v>
                </c:pt>
              </c:strCache>
            </c:strRef>
          </c:xVal>
          <c:yVal>
            <c:numRef>
              <c:f>SD_3n_left!$K$523:$K$531</c:f>
              <c:numCache>
                <c:formatCode>General</c:formatCode>
                <c:ptCount val="9"/>
                <c:pt idx="0">
                  <c:v>1.5625</c:v>
                </c:pt>
                <c:pt idx="1">
                  <c:v>1.5681146305397409</c:v>
                </c:pt>
                <c:pt idx="2">
                  <c:v>1.5562015013844914</c:v>
                </c:pt>
                <c:pt idx="3">
                  <c:v>1.5530991167184569</c:v>
                </c:pt>
                <c:pt idx="4">
                  <c:v>1.5550256665661042</c:v>
                </c:pt>
                <c:pt idx="5">
                  <c:v>1.5491492632769375</c:v>
                </c:pt>
                <c:pt idx="6">
                  <c:v>1.5583447976378362</c:v>
                </c:pt>
                <c:pt idx="7">
                  <c:v>1.5519743139142503</c:v>
                </c:pt>
                <c:pt idx="8">
                  <c:v>1.5513813777995107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95E-4341-9A83-06B534B06507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SD_3n_left!$J$533:$J$541</c:f>
              <c:strCache>
                <c:ptCount val="9"/>
                <c:pt idx="0">
                  <c:v>TCC_0 </c:v>
                </c:pt>
                <c:pt idx="1">
                  <c:v>TCC_3 </c:v>
                </c:pt>
                <c:pt idx="2">
                  <c:v>TCC_10 </c:v>
                </c:pt>
                <c:pt idx="3">
                  <c:v>TCC_30 </c:v>
                </c:pt>
                <c:pt idx="4">
                  <c:v>TCC_90</c:v>
                </c:pt>
                <c:pt idx="5">
                  <c:v>TCC_270</c:v>
                </c:pt>
                <c:pt idx="6">
                  <c:v>TCC_540 </c:v>
                </c:pt>
                <c:pt idx="7">
                  <c:v>TCC_900 </c:v>
                </c:pt>
                <c:pt idx="8">
                  <c:v>TCC_1800 </c:v>
                </c:pt>
              </c:strCache>
            </c:strRef>
          </c:xVal>
          <c:yVal>
            <c:numRef>
              <c:f>SD_3n_left!$K$533:$K$541</c:f>
              <c:numCache>
                <c:formatCode>General</c:formatCode>
                <c:ptCount val="9"/>
                <c:pt idx="0">
                  <c:v>1.5625</c:v>
                </c:pt>
                <c:pt idx="1">
                  <c:v>1.5189598700222029</c:v>
                </c:pt>
                <c:pt idx="2">
                  <c:v>1.4923813496626432</c:v>
                </c:pt>
                <c:pt idx="3">
                  <c:v>1.4889977306568054</c:v>
                </c:pt>
                <c:pt idx="4">
                  <c:v>1.4915752621996092</c:v>
                </c:pt>
                <c:pt idx="5">
                  <c:v>1.4919711284131438</c:v>
                </c:pt>
                <c:pt idx="6">
                  <c:v>1.4907590405574624</c:v>
                </c:pt>
                <c:pt idx="7">
                  <c:v>1.4916834464517659</c:v>
                </c:pt>
                <c:pt idx="8">
                  <c:v>1.4996756255687478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95E-4341-9A83-06B534B06507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SD_3n_left!$J$543:$J$551</c:f>
              <c:strCache>
                <c:ptCount val="9"/>
                <c:pt idx="0">
                  <c:v>TCG_0 </c:v>
                </c:pt>
                <c:pt idx="1">
                  <c:v>TCG_3 </c:v>
                </c:pt>
                <c:pt idx="2">
                  <c:v>TCG_10 </c:v>
                </c:pt>
                <c:pt idx="3">
                  <c:v>TCG_30 </c:v>
                </c:pt>
                <c:pt idx="4">
                  <c:v>TCG_90</c:v>
                </c:pt>
                <c:pt idx="5">
                  <c:v>TCG_270</c:v>
                </c:pt>
                <c:pt idx="6">
                  <c:v>TCG_540 </c:v>
                </c:pt>
                <c:pt idx="7">
                  <c:v>TCG_900 </c:v>
                </c:pt>
                <c:pt idx="8">
                  <c:v>TCG_1800 </c:v>
                </c:pt>
              </c:strCache>
            </c:strRef>
          </c:xVal>
          <c:yVal>
            <c:numRef>
              <c:f>SD_3n_left!$K$543:$K$551</c:f>
              <c:numCache>
                <c:formatCode>General</c:formatCode>
                <c:ptCount val="9"/>
                <c:pt idx="0">
                  <c:v>1.5625</c:v>
                </c:pt>
                <c:pt idx="1">
                  <c:v>1.6135643090359912</c:v>
                </c:pt>
                <c:pt idx="2">
                  <c:v>1.6739302284214603</c:v>
                </c:pt>
                <c:pt idx="3">
                  <c:v>1.6779051010520374</c:v>
                </c:pt>
                <c:pt idx="4">
                  <c:v>1.6778520068396643</c:v>
                </c:pt>
                <c:pt idx="5">
                  <c:v>1.6469140480815627</c:v>
                </c:pt>
                <c:pt idx="6">
                  <c:v>1.664971855260662</c:v>
                </c:pt>
                <c:pt idx="7">
                  <c:v>1.6702217467181546</c:v>
                </c:pt>
                <c:pt idx="8">
                  <c:v>1.6220006910620506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95E-4341-9A83-06B534B06507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SD_3n_left!$J$553:$J$561</c:f>
              <c:strCache>
                <c:ptCount val="9"/>
                <c:pt idx="0">
                  <c:v>TCT_0 </c:v>
                </c:pt>
                <c:pt idx="1">
                  <c:v>TCT_3 </c:v>
                </c:pt>
                <c:pt idx="2">
                  <c:v>TCT_10 </c:v>
                </c:pt>
                <c:pt idx="3">
                  <c:v>TCT_30 </c:v>
                </c:pt>
                <c:pt idx="4">
                  <c:v>TCT_90</c:v>
                </c:pt>
                <c:pt idx="5">
                  <c:v>TCT_270</c:v>
                </c:pt>
                <c:pt idx="6">
                  <c:v>TCT_540 </c:v>
                </c:pt>
                <c:pt idx="7">
                  <c:v>TCT_900 </c:v>
                </c:pt>
                <c:pt idx="8">
                  <c:v>TCT_1800 </c:v>
                </c:pt>
              </c:strCache>
            </c:strRef>
          </c:xVal>
          <c:yVal>
            <c:numRef>
              <c:f>SD_3n_left!$K$553:$K$561</c:f>
              <c:numCache>
                <c:formatCode>General</c:formatCode>
                <c:ptCount val="9"/>
                <c:pt idx="0">
                  <c:v>1.5625</c:v>
                </c:pt>
                <c:pt idx="1">
                  <c:v>1.4764425425642536</c:v>
                </c:pt>
                <c:pt idx="2">
                  <c:v>1.4185934686481052</c:v>
                </c:pt>
                <c:pt idx="3">
                  <c:v>1.4133310399354331</c:v>
                </c:pt>
                <c:pt idx="4">
                  <c:v>1.411653596148319</c:v>
                </c:pt>
                <c:pt idx="5">
                  <c:v>1.4212326300668225</c:v>
                </c:pt>
                <c:pt idx="6">
                  <c:v>1.4142949072468136</c:v>
                </c:pt>
                <c:pt idx="7">
                  <c:v>1.4246377057315271</c:v>
                </c:pt>
                <c:pt idx="8">
                  <c:v>1.4558709375366155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95E-4341-9A83-06B534B06507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SD_3n_left!$J$563:$J$571</c:f>
              <c:strCache>
                <c:ptCount val="9"/>
                <c:pt idx="0">
                  <c:v>TGA_0 </c:v>
                </c:pt>
                <c:pt idx="1">
                  <c:v>TGA_3 </c:v>
                </c:pt>
                <c:pt idx="2">
                  <c:v>TGA_10 </c:v>
                </c:pt>
                <c:pt idx="3">
                  <c:v>TGA_30 </c:v>
                </c:pt>
                <c:pt idx="4">
                  <c:v>TGA_90</c:v>
                </c:pt>
                <c:pt idx="5">
                  <c:v>TGA_270</c:v>
                </c:pt>
                <c:pt idx="6">
                  <c:v>TGA_540 </c:v>
                </c:pt>
                <c:pt idx="7">
                  <c:v>TGA_900 </c:v>
                </c:pt>
                <c:pt idx="8">
                  <c:v>TGA_1800 </c:v>
                </c:pt>
              </c:strCache>
            </c:strRef>
          </c:xVal>
          <c:yVal>
            <c:numRef>
              <c:f>SD_3n_left!$K$563:$K$571</c:f>
              <c:numCache>
                <c:formatCode>General</c:formatCode>
                <c:ptCount val="9"/>
                <c:pt idx="0">
                  <c:v>1.5625</c:v>
                </c:pt>
                <c:pt idx="1">
                  <c:v>1.5892181492919124</c:v>
                </c:pt>
                <c:pt idx="2">
                  <c:v>1.6077854736371826</c:v>
                </c:pt>
                <c:pt idx="3">
                  <c:v>1.6024829248873362</c:v>
                </c:pt>
                <c:pt idx="4">
                  <c:v>1.6047370782273707</c:v>
                </c:pt>
                <c:pt idx="5">
                  <c:v>1.5942290875118301</c:v>
                </c:pt>
                <c:pt idx="6">
                  <c:v>1.6079117227596358</c:v>
                </c:pt>
                <c:pt idx="7">
                  <c:v>1.6036482515351607</c:v>
                </c:pt>
                <c:pt idx="8">
                  <c:v>1.5980918487757636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95E-4341-9A83-06B534B06507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SD_3n_left!$J$573:$J$581</c:f>
              <c:strCache>
                <c:ptCount val="9"/>
                <c:pt idx="0">
                  <c:v>TGC_0 </c:v>
                </c:pt>
                <c:pt idx="1">
                  <c:v>TGC_3 </c:v>
                </c:pt>
                <c:pt idx="2">
                  <c:v>TGC_10 </c:v>
                </c:pt>
                <c:pt idx="3">
                  <c:v>TGC_30 </c:v>
                </c:pt>
                <c:pt idx="4">
                  <c:v>TGC_90</c:v>
                </c:pt>
                <c:pt idx="5">
                  <c:v>TGC_270</c:v>
                </c:pt>
                <c:pt idx="6">
                  <c:v>TGC_540 </c:v>
                </c:pt>
                <c:pt idx="7">
                  <c:v>TGC_900 </c:v>
                </c:pt>
                <c:pt idx="8">
                  <c:v>TGC_1800 </c:v>
                </c:pt>
              </c:strCache>
            </c:strRef>
          </c:xVal>
          <c:yVal>
            <c:numRef>
              <c:f>SD_3n_left!$K$573:$K$581</c:f>
              <c:numCache>
                <c:formatCode>General</c:formatCode>
                <c:ptCount val="9"/>
                <c:pt idx="0">
                  <c:v>1.5625</c:v>
                </c:pt>
                <c:pt idx="1">
                  <c:v>1.6042585501964297</c:v>
                </c:pt>
                <c:pt idx="2">
                  <c:v>1.6367758089945434</c:v>
                </c:pt>
                <c:pt idx="3">
                  <c:v>1.6384709427170954</c:v>
                </c:pt>
                <c:pt idx="4">
                  <c:v>1.6357103937764625</c:v>
                </c:pt>
                <c:pt idx="5">
                  <c:v>1.6131947432902782</c:v>
                </c:pt>
                <c:pt idx="6">
                  <c:v>1.631404669478099</c:v>
                </c:pt>
                <c:pt idx="7">
                  <c:v>1.6305462647596869</c:v>
                </c:pt>
                <c:pt idx="8">
                  <c:v>1.5988055437314679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95E-4341-9A83-06B534B06507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SD_3n_left!$J$583:$J$591</c:f>
              <c:strCache>
                <c:ptCount val="9"/>
                <c:pt idx="0">
                  <c:v>TGG_0 </c:v>
                </c:pt>
                <c:pt idx="1">
                  <c:v>TGG_3 </c:v>
                </c:pt>
                <c:pt idx="2">
                  <c:v>TGG_10 </c:v>
                </c:pt>
                <c:pt idx="3">
                  <c:v>TGG_30 </c:v>
                </c:pt>
                <c:pt idx="4">
                  <c:v>TGG_90</c:v>
                </c:pt>
                <c:pt idx="5">
                  <c:v>TGG_270</c:v>
                </c:pt>
                <c:pt idx="6">
                  <c:v>TGG_540 </c:v>
                </c:pt>
                <c:pt idx="7">
                  <c:v>TGG_900 </c:v>
                </c:pt>
                <c:pt idx="8">
                  <c:v>TGG_1800 </c:v>
                </c:pt>
              </c:strCache>
            </c:strRef>
          </c:xVal>
          <c:yVal>
            <c:numRef>
              <c:f>SD_3n_left!$K$583:$K$591</c:f>
              <c:numCache>
                <c:formatCode>General</c:formatCode>
                <c:ptCount val="9"/>
                <c:pt idx="0">
                  <c:v>1.5625</c:v>
                </c:pt>
                <c:pt idx="1">
                  <c:v>1.654061544176368</c:v>
                </c:pt>
                <c:pt idx="2">
                  <c:v>1.7484922917355896</c:v>
                </c:pt>
                <c:pt idx="3">
                  <c:v>1.7455397817030722</c:v>
                </c:pt>
                <c:pt idx="4">
                  <c:v>1.7551724674805222</c:v>
                </c:pt>
                <c:pt idx="5">
                  <c:v>1.7263977149446736</c:v>
                </c:pt>
                <c:pt idx="6">
                  <c:v>1.7411497049314404</c:v>
                </c:pt>
                <c:pt idx="7">
                  <c:v>1.7454308340610449</c:v>
                </c:pt>
                <c:pt idx="8">
                  <c:v>1.6871479743413458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95E-4341-9A83-06B534B06507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SD_3n_left!$J$593:$J$601</c:f>
              <c:strCache>
                <c:ptCount val="9"/>
                <c:pt idx="0">
                  <c:v>TGT_0 </c:v>
                </c:pt>
                <c:pt idx="1">
                  <c:v>TGT_3 </c:v>
                </c:pt>
                <c:pt idx="2">
                  <c:v>TGT_10 </c:v>
                </c:pt>
                <c:pt idx="3">
                  <c:v>TGT_30 </c:v>
                </c:pt>
                <c:pt idx="4">
                  <c:v>TGT_90</c:v>
                </c:pt>
                <c:pt idx="5">
                  <c:v>TGT_270</c:v>
                </c:pt>
                <c:pt idx="6">
                  <c:v>TGT_540 </c:v>
                </c:pt>
                <c:pt idx="7">
                  <c:v>TGT_900 </c:v>
                </c:pt>
                <c:pt idx="8">
                  <c:v>TGT_1800 </c:v>
                </c:pt>
              </c:strCache>
            </c:strRef>
          </c:xVal>
          <c:yVal>
            <c:numRef>
              <c:f>SD_3n_left!$K$593:$K$602</c:f>
              <c:numCache>
                <c:formatCode>General</c:formatCode>
                <c:ptCount val="10"/>
                <c:pt idx="0">
                  <c:v>1.5625</c:v>
                </c:pt>
                <c:pt idx="1">
                  <c:v>1.5867739060982089</c:v>
                </c:pt>
                <c:pt idx="2">
                  <c:v>1.5927019895203187</c:v>
                </c:pt>
                <c:pt idx="3">
                  <c:v>1.5861670678140776</c:v>
                </c:pt>
                <c:pt idx="4">
                  <c:v>1.5915408454429814</c:v>
                </c:pt>
                <c:pt idx="5">
                  <c:v>1.5768377779700582</c:v>
                </c:pt>
                <c:pt idx="6">
                  <c:v>1.5876016602900953</c:v>
                </c:pt>
                <c:pt idx="7">
                  <c:v>1.5994088051735951</c:v>
                </c:pt>
                <c:pt idx="8">
                  <c:v>1.5856438583411716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95E-4341-9A83-06B534B06507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SD_3n_left!$J$603:$J$611</c:f>
              <c:strCache>
                <c:ptCount val="9"/>
                <c:pt idx="0">
                  <c:v>TTA_0 </c:v>
                </c:pt>
                <c:pt idx="1">
                  <c:v>TTA_3 </c:v>
                </c:pt>
                <c:pt idx="2">
                  <c:v>TTA_10 </c:v>
                </c:pt>
                <c:pt idx="3">
                  <c:v>TTA_30 </c:v>
                </c:pt>
                <c:pt idx="4">
                  <c:v>TTA_90</c:v>
                </c:pt>
                <c:pt idx="5">
                  <c:v>TTA_270</c:v>
                </c:pt>
                <c:pt idx="6">
                  <c:v>TTA_540 </c:v>
                </c:pt>
                <c:pt idx="7">
                  <c:v>TTA_900 </c:v>
                </c:pt>
                <c:pt idx="8">
                  <c:v>TTA_1800 </c:v>
                </c:pt>
              </c:strCache>
            </c:strRef>
          </c:xVal>
          <c:yVal>
            <c:numRef>
              <c:f>SD_3n_left!$K$603:$K$611</c:f>
              <c:numCache>
                <c:formatCode>General</c:formatCode>
                <c:ptCount val="9"/>
                <c:pt idx="0">
                  <c:v>1.5625</c:v>
                </c:pt>
                <c:pt idx="1">
                  <c:v>1.5230925753110953</c:v>
                </c:pt>
                <c:pt idx="2">
                  <c:v>1.4749027921339608</c:v>
                </c:pt>
                <c:pt idx="3">
                  <c:v>1.4676968681880704</c:v>
                </c:pt>
                <c:pt idx="4">
                  <c:v>1.47128026703286</c:v>
                </c:pt>
                <c:pt idx="5">
                  <c:v>1.4754383285070529</c:v>
                </c:pt>
                <c:pt idx="6">
                  <c:v>1.4791034707754203</c:v>
                </c:pt>
                <c:pt idx="7">
                  <c:v>1.4773834712545462</c:v>
                </c:pt>
                <c:pt idx="8">
                  <c:v>1.5011569773793174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95E-4341-9A83-06B534B06507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SD_3n_left!$J$613:$J$621</c:f>
              <c:strCache>
                <c:ptCount val="9"/>
                <c:pt idx="0">
                  <c:v>TTC_0 </c:v>
                </c:pt>
                <c:pt idx="1">
                  <c:v>TTC_3 </c:v>
                </c:pt>
                <c:pt idx="2">
                  <c:v>TTC_10 </c:v>
                </c:pt>
                <c:pt idx="3">
                  <c:v>TTC_30 </c:v>
                </c:pt>
                <c:pt idx="4">
                  <c:v>TTC_90</c:v>
                </c:pt>
                <c:pt idx="5">
                  <c:v>TTC_270</c:v>
                </c:pt>
                <c:pt idx="6">
                  <c:v>TTC_540 </c:v>
                </c:pt>
                <c:pt idx="7">
                  <c:v>TTC_900 </c:v>
                </c:pt>
                <c:pt idx="8">
                  <c:v>TTC_1800 </c:v>
                </c:pt>
              </c:strCache>
            </c:strRef>
          </c:xVal>
          <c:yVal>
            <c:numRef>
              <c:f>SD_3n_left!$K$613:$K$621</c:f>
              <c:numCache>
                <c:formatCode>General</c:formatCode>
                <c:ptCount val="9"/>
                <c:pt idx="0">
                  <c:v>1.5625</c:v>
                </c:pt>
                <c:pt idx="1">
                  <c:v>1.475721299918094</c:v>
                </c:pt>
                <c:pt idx="2">
                  <c:v>1.4163145681768712</c:v>
                </c:pt>
                <c:pt idx="3">
                  <c:v>1.412461573825615</c:v>
                </c:pt>
                <c:pt idx="4">
                  <c:v>1.4114259179757827</c:v>
                </c:pt>
                <c:pt idx="5">
                  <c:v>1.4166350192300126</c:v>
                </c:pt>
                <c:pt idx="6">
                  <c:v>1.4136710732160065</c:v>
                </c:pt>
                <c:pt idx="7">
                  <c:v>1.4220488826018429</c:v>
                </c:pt>
                <c:pt idx="8">
                  <c:v>1.4480267712343999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95E-4341-9A83-06B534B06507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SD_3n_left!$J$623:$J$631</c:f>
              <c:strCache>
                <c:ptCount val="9"/>
                <c:pt idx="0">
                  <c:v>TTG_0 </c:v>
                </c:pt>
                <c:pt idx="1">
                  <c:v>TTG_3 </c:v>
                </c:pt>
                <c:pt idx="2">
                  <c:v>TTG_10 </c:v>
                </c:pt>
                <c:pt idx="3">
                  <c:v>TTG_30 </c:v>
                </c:pt>
                <c:pt idx="4">
                  <c:v>TTG_90</c:v>
                </c:pt>
                <c:pt idx="5">
                  <c:v>TTG_270</c:v>
                </c:pt>
                <c:pt idx="6">
                  <c:v>TTG_540 </c:v>
                </c:pt>
                <c:pt idx="7">
                  <c:v>TTG_900 </c:v>
                </c:pt>
                <c:pt idx="8">
                  <c:v>TTG_1800 </c:v>
                </c:pt>
              </c:strCache>
            </c:strRef>
          </c:xVal>
          <c:yVal>
            <c:numRef>
              <c:f>SD_3n_left!$K$623:$K$631</c:f>
              <c:numCache>
                <c:formatCode>General</c:formatCode>
                <c:ptCount val="9"/>
                <c:pt idx="0">
                  <c:v>1.5625</c:v>
                </c:pt>
                <c:pt idx="1">
                  <c:v>1.5649506433943379</c:v>
                </c:pt>
                <c:pt idx="2">
                  <c:v>1.5787141901130177</c:v>
                </c:pt>
                <c:pt idx="3">
                  <c:v>1.5764871924338941</c:v>
                </c:pt>
                <c:pt idx="4">
                  <c:v>1.5798869057066962</c:v>
                </c:pt>
                <c:pt idx="5">
                  <c:v>1.5653499420915804</c:v>
                </c:pt>
                <c:pt idx="6">
                  <c:v>1.5736741571756683</c:v>
                </c:pt>
                <c:pt idx="7">
                  <c:v>1.5806404846153383</c:v>
                </c:pt>
                <c:pt idx="8">
                  <c:v>1.5658039797465226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95E-4341-9A83-06B534B06507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SD_3n_left!$J$633:$J$641</c:f>
              <c:strCache>
                <c:ptCount val="9"/>
                <c:pt idx="0">
                  <c:v>TTT_0 </c:v>
                </c:pt>
                <c:pt idx="1">
                  <c:v>TTT_3 </c:v>
                </c:pt>
                <c:pt idx="2">
                  <c:v>TTT_10 </c:v>
                </c:pt>
                <c:pt idx="3">
                  <c:v>TTT_30 </c:v>
                </c:pt>
                <c:pt idx="4">
                  <c:v>TTT_90</c:v>
                </c:pt>
                <c:pt idx="5">
                  <c:v>TTT_270</c:v>
                </c:pt>
                <c:pt idx="6">
                  <c:v>TTT_540 </c:v>
                </c:pt>
                <c:pt idx="7">
                  <c:v>TTT_900 </c:v>
                </c:pt>
                <c:pt idx="8">
                  <c:v>TTT_1800 </c:v>
                </c:pt>
              </c:strCache>
            </c:strRef>
          </c:xVal>
          <c:yVal>
            <c:numRef>
              <c:f>SD_3n_left!$K$633:$K$641</c:f>
              <c:numCache>
                <c:formatCode>General</c:formatCode>
                <c:ptCount val="9"/>
                <c:pt idx="0">
                  <c:v>1.5625</c:v>
                </c:pt>
                <c:pt idx="1">
                  <c:v>1.4556625686029541</c:v>
                </c:pt>
                <c:pt idx="2">
                  <c:v>1.3676024505109674</c:v>
                </c:pt>
                <c:pt idx="3">
                  <c:v>1.3589048576297298</c:v>
                </c:pt>
                <c:pt idx="4">
                  <c:v>1.3633754645286522</c:v>
                </c:pt>
                <c:pt idx="5">
                  <c:v>1.3744975430591215</c:v>
                </c:pt>
                <c:pt idx="6">
                  <c:v>1.3633543848381837</c:v>
                </c:pt>
                <c:pt idx="7">
                  <c:v>1.3869978801848124</c:v>
                </c:pt>
                <c:pt idx="8">
                  <c:v>1.4284941309384624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95E-4341-9A83-06B534B0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08024"/>
        <c:axId val="518807368"/>
      </c:scatterChart>
      <c:valAx>
        <c:axId val="51880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7368"/>
        <c:crosses val="autoZero"/>
        <c:crossBetween val="midCat"/>
      </c:valAx>
      <c:valAx>
        <c:axId val="518807368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n_1_left!$H$83</c:f>
              <c:strCache>
                <c:ptCount val="1"/>
                <c:pt idx="0">
                  <c:v>Nucleotide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n_1_left!$G$84:$G$202</c:f>
              <c:strCache>
                <c:ptCount val="11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  <c:pt idx="10">
                  <c:v>C1_0 </c:v>
                </c:pt>
                <c:pt idx="11">
                  <c:v>C1_3 </c:v>
                </c:pt>
                <c:pt idx="12">
                  <c:v>C1_10 </c:v>
                </c:pt>
                <c:pt idx="13">
                  <c:v>C1_30 </c:v>
                </c:pt>
                <c:pt idx="14">
                  <c:v>C1_90</c:v>
                </c:pt>
                <c:pt idx="15">
                  <c:v>C1_270</c:v>
                </c:pt>
                <c:pt idx="16">
                  <c:v>C1_540 </c:v>
                </c:pt>
                <c:pt idx="17">
                  <c:v>C1_900 </c:v>
                </c:pt>
                <c:pt idx="18">
                  <c:v>C1_1800 </c:v>
                </c:pt>
                <c:pt idx="20">
                  <c:v>G1_0 </c:v>
                </c:pt>
                <c:pt idx="21">
                  <c:v>G1_3 </c:v>
                </c:pt>
                <c:pt idx="22">
                  <c:v>G1_10 </c:v>
                </c:pt>
                <c:pt idx="23">
                  <c:v>G1_30 </c:v>
                </c:pt>
                <c:pt idx="24">
                  <c:v>G1_90</c:v>
                </c:pt>
                <c:pt idx="25">
                  <c:v>G1_270</c:v>
                </c:pt>
                <c:pt idx="26">
                  <c:v>G1_540 </c:v>
                </c:pt>
                <c:pt idx="27">
                  <c:v>G1_900 </c:v>
                </c:pt>
                <c:pt idx="28">
                  <c:v>G1_1800 </c:v>
                </c:pt>
                <c:pt idx="30">
                  <c:v>T1_0 </c:v>
                </c:pt>
                <c:pt idx="31">
                  <c:v>T1_3 </c:v>
                </c:pt>
                <c:pt idx="32">
                  <c:v>T1_10 </c:v>
                </c:pt>
                <c:pt idx="33">
                  <c:v>T1_30 </c:v>
                </c:pt>
                <c:pt idx="34">
                  <c:v>T1_90</c:v>
                </c:pt>
                <c:pt idx="35">
                  <c:v>T1_270</c:v>
                </c:pt>
                <c:pt idx="36">
                  <c:v>T1_540 </c:v>
                </c:pt>
                <c:pt idx="37">
                  <c:v>T1_900 </c:v>
                </c:pt>
                <c:pt idx="38">
                  <c:v>T1_1800 </c:v>
                </c:pt>
                <c:pt idx="40">
                  <c:v>A2_0 </c:v>
                </c:pt>
                <c:pt idx="41">
                  <c:v>A2_3 </c:v>
                </c:pt>
                <c:pt idx="42">
                  <c:v>A2_10 </c:v>
                </c:pt>
                <c:pt idx="43">
                  <c:v>A2_30 </c:v>
                </c:pt>
                <c:pt idx="44">
                  <c:v>A2_90</c:v>
                </c:pt>
                <c:pt idx="45">
                  <c:v>A2_270</c:v>
                </c:pt>
                <c:pt idx="46">
                  <c:v>A2_540 </c:v>
                </c:pt>
                <c:pt idx="47">
                  <c:v>A2_900 </c:v>
                </c:pt>
                <c:pt idx="48">
                  <c:v>A2_1800 </c:v>
                </c:pt>
                <c:pt idx="50">
                  <c:v>C2_0 </c:v>
                </c:pt>
                <c:pt idx="51">
                  <c:v>C2_3 </c:v>
                </c:pt>
                <c:pt idx="52">
                  <c:v>C2_10 </c:v>
                </c:pt>
                <c:pt idx="53">
                  <c:v>C2_30 </c:v>
                </c:pt>
                <c:pt idx="54">
                  <c:v>C2_90</c:v>
                </c:pt>
                <c:pt idx="55">
                  <c:v>C2_270</c:v>
                </c:pt>
                <c:pt idx="56">
                  <c:v>C2_540 </c:v>
                </c:pt>
                <c:pt idx="57">
                  <c:v>C2_900 </c:v>
                </c:pt>
                <c:pt idx="58">
                  <c:v>C2_1800 </c:v>
                </c:pt>
                <c:pt idx="60">
                  <c:v>G2_0 </c:v>
                </c:pt>
                <c:pt idx="61">
                  <c:v>G2_3 </c:v>
                </c:pt>
                <c:pt idx="62">
                  <c:v>G2_10 </c:v>
                </c:pt>
                <c:pt idx="63">
                  <c:v>G2_30 </c:v>
                </c:pt>
                <c:pt idx="64">
                  <c:v>G2_90</c:v>
                </c:pt>
                <c:pt idx="65">
                  <c:v>G2_270</c:v>
                </c:pt>
                <c:pt idx="66">
                  <c:v>G2_540 </c:v>
                </c:pt>
                <c:pt idx="67">
                  <c:v>G2_900 </c:v>
                </c:pt>
                <c:pt idx="68">
                  <c:v>G2_1800 </c:v>
                </c:pt>
                <c:pt idx="70">
                  <c:v>T2_0 </c:v>
                </c:pt>
                <c:pt idx="71">
                  <c:v>T2_3 </c:v>
                </c:pt>
                <c:pt idx="72">
                  <c:v>T2_10 </c:v>
                </c:pt>
                <c:pt idx="73">
                  <c:v>T2_30 </c:v>
                </c:pt>
                <c:pt idx="74">
                  <c:v>T2_90</c:v>
                </c:pt>
                <c:pt idx="75">
                  <c:v>T2_270</c:v>
                </c:pt>
                <c:pt idx="76">
                  <c:v>T2_540 </c:v>
                </c:pt>
                <c:pt idx="77">
                  <c:v>T2_900 </c:v>
                </c:pt>
                <c:pt idx="78">
                  <c:v>T2_1800 </c:v>
                </c:pt>
                <c:pt idx="80">
                  <c:v>A3_0 </c:v>
                </c:pt>
                <c:pt idx="81">
                  <c:v>A3_3 </c:v>
                </c:pt>
                <c:pt idx="82">
                  <c:v>A3_10 </c:v>
                </c:pt>
                <c:pt idx="83">
                  <c:v>A3_30 </c:v>
                </c:pt>
                <c:pt idx="84">
                  <c:v>A3_90</c:v>
                </c:pt>
                <c:pt idx="85">
                  <c:v>A3_270</c:v>
                </c:pt>
                <c:pt idx="86">
                  <c:v>A3_540 </c:v>
                </c:pt>
                <c:pt idx="87">
                  <c:v>A3_900 </c:v>
                </c:pt>
                <c:pt idx="88">
                  <c:v>A3_1800 </c:v>
                </c:pt>
                <c:pt idx="90">
                  <c:v>C3_0 </c:v>
                </c:pt>
                <c:pt idx="91">
                  <c:v>C3_3 </c:v>
                </c:pt>
                <c:pt idx="92">
                  <c:v>C3_10 </c:v>
                </c:pt>
                <c:pt idx="93">
                  <c:v>C3_30 </c:v>
                </c:pt>
                <c:pt idx="94">
                  <c:v>C3_90</c:v>
                </c:pt>
                <c:pt idx="95">
                  <c:v>C3_270</c:v>
                </c:pt>
                <c:pt idx="96">
                  <c:v>C3_540 </c:v>
                </c:pt>
                <c:pt idx="97">
                  <c:v>C3_900 </c:v>
                </c:pt>
                <c:pt idx="98">
                  <c:v>C3_1800 </c:v>
                </c:pt>
                <c:pt idx="100">
                  <c:v>G3_0 </c:v>
                </c:pt>
                <c:pt idx="101">
                  <c:v>G3_3 </c:v>
                </c:pt>
                <c:pt idx="102">
                  <c:v>G3_10 </c:v>
                </c:pt>
                <c:pt idx="103">
                  <c:v>G3_30 </c:v>
                </c:pt>
                <c:pt idx="104">
                  <c:v>G3_90</c:v>
                </c:pt>
                <c:pt idx="105">
                  <c:v>G3_270</c:v>
                </c:pt>
                <c:pt idx="106">
                  <c:v>G3_540 </c:v>
                </c:pt>
                <c:pt idx="107">
                  <c:v>G3_900 </c:v>
                </c:pt>
                <c:pt idx="108">
                  <c:v>G3_1800 </c:v>
                </c:pt>
                <c:pt idx="110">
                  <c:v>T3_0 </c:v>
                </c:pt>
                <c:pt idx="111">
                  <c:v>T3_3 </c:v>
                </c:pt>
                <c:pt idx="112">
                  <c:v>T3_10 </c:v>
                </c:pt>
                <c:pt idx="113">
                  <c:v>T3_30 </c:v>
                </c:pt>
                <c:pt idx="114">
                  <c:v>T3_90</c:v>
                </c:pt>
                <c:pt idx="115">
                  <c:v>T3_270</c:v>
                </c:pt>
                <c:pt idx="116">
                  <c:v>T3_540 </c:v>
                </c:pt>
                <c:pt idx="117">
                  <c:v>T3_900 </c:v>
                </c:pt>
                <c:pt idx="118">
                  <c:v>T3_1800 </c:v>
                </c:pt>
              </c:strCache>
            </c:strRef>
          </c:cat>
          <c:val>
            <c:numRef>
              <c:f>n_1_left!$H$84:$H$202</c:f>
              <c:numCache>
                <c:formatCode>General</c:formatCode>
                <c:ptCount val="119"/>
                <c:pt idx="0">
                  <c:v>25</c:v>
                </c:pt>
                <c:pt idx="1">
                  <c:v>25.164918067678204</c:v>
                </c:pt>
                <c:pt idx="2">
                  <c:v>24.567541469139336</c:v>
                </c:pt>
                <c:pt idx="3">
                  <c:v>24.538993641066458</c:v>
                </c:pt>
                <c:pt idx="4">
                  <c:v>24.60350747329559</c:v>
                </c:pt>
                <c:pt idx="5">
                  <c:v>24.803142462175671</c:v>
                </c:pt>
                <c:pt idx="6">
                  <c:v>24.740657829527024</c:v>
                </c:pt>
                <c:pt idx="7">
                  <c:v>24.57121738141889</c:v>
                </c:pt>
                <c:pt idx="8">
                  <c:v>24.801545003161383</c:v>
                </c:pt>
                <c:pt idx="10">
                  <c:v>25</c:v>
                </c:pt>
                <c:pt idx="11">
                  <c:v>24.89918954465249</c:v>
                </c:pt>
                <c:pt idx="12">
                  <c:v>24.810101124016239</c:v>
                </c:pt>
                <c:pt idx="13">
                  <c:v>24.797819215061573</c:v>
                </c:pt>
                <c:pt idx="14">
                  <c:v>24.770797045545585</c:v>
                </c:pt>
                <c:pt idx="15">
                  <c:v>24.639406780202766</c:v>
                </c:pt>
                <c:pt idx="16">
                  <c:v>24.767762536127911</c:v>
                </c:pt>
                <c:pt idx="17">
                  <c:v>24.758307563165115</c:v>
                </c:pt>
                <c:pt idx="18">
                  <c:v>24.681820971172073</c:v>
                </c:pt>
                <c:pt idx="20">
                  <c:v>25</c:v>
                </c:pt>
                <c:pt idx="21">
                  <c:v>25.174428859347092</c:v>
                </c:pt>
                <c:pt idx="22">
                  <c:v>27.771810225569922</c:v>
                </c:pt>
                <c:pt idx="23">
                  <c:v>27.804139477824119</c:v>
                </c:pt>
                <c:pt idx="24">
                  <c:v>27.780212491278117</c:v>
                </c:pt>
                <c:pt idx="25">
                  <c:v>27.325843125613158</c:v>
                </c:pt>
                <c:pt idx="26">
                  <c:v>27.577788433049054</c:v>
                </c:pt>
                <c:pt idx="27">
                  <c:v>27.579322320155665</c:v>
                </c:pt>
                <c:pt idx="28">
                  <c:v>26.624819863974263</c:v>
                </c:pt>
                <c:pt idx="30">
                  <c:v>25</c:v>
                </c:pt>
                <c:pt idx="31">
                  <c:v>24.781130582238877</c:v>
                </c:pt>
                <c:pt idx="32">
                  <c:v>23.131401063724429</c:v>
                </c:pt>
                <c:pt idx="33">
                  <c:v>23.133299047551354</c:v>
                </c:pt>
                <c:pt idx="34">
                  <c:v>23.117687063412653</c:v>
                </c:pt>
                <c:pt idx="35">
                  <c:v>23.411723205818124</c:v>
                </c:pt>
                <c:pt idx="36">
                  <c:v>23.181268770054196</c:v>
                </c:pt>
                <c:pt idx="37">
                  <c:v>23.316718886873907</c:v>
                </c:pt>
                <c:pt idx="38">
                  <c:v>23.973547468650846</c:v>
                </c:pt>
                <c:pt idx="40">
                  <c:v>25</c:v>
                </c:pt>
                <c:pt idx="41">
                  <c:v>25.05466919030254</c:v>
                </c:pt>
                <c:pt idx="42">
                  <c:v>23.789453861288095</c:v>
                </c:pt>
                <c:pt idx="43">
                  <c:v>23.838871437886453</c:v>
                </c:pt>
                <c:pt idx="44">
                  <c:v>23.847540259826687</c:v>
                </c:pt>
                <c:pt idx="45">
                  <c:v>24.272715282328583</c:v>
                </c:pt>
                <c:pt idx="46">
                  <c:v>24.012911564537973</c:v>
                </c:pt>
                <c:pt idx="47">
                  <c:v>23.860961830183506</c:v>
                </c:pt>
                <c:pt idx="48">
                  <c:v>24.357854648878867</c:v>
                </c:pt>
                <c:pt idx="50">
                  <c:v>25</c:v>
                </c:pt>
                <c:pt idx="51">
                  <c:v>25.063499883651811</c:v>
                </c:pt>
                <c:pt idx="52">
                  <c:v>25.414835848881999</c:v>
                </c:pt>
                <c:pt idx="53">
                  <c:v>25.414019754166834</c:v>
                </c:pt>
                <c:pt idx="54">
                  <c:v>25.385279418018701</c:v>
                </c:pt>
                <c:pt idx="55">
                  <c:v>25.255572746199295</c:v>
                </c:pt>
                <c:pt idx="56">
                  <c:v>25.348724069730654</c:v>
                </c:pt>
                <c:pt idx="57">
                  <c:v>25.339890514267172</c:v>
                </c:pt>
                <c:pt idx="58">
                  <c:v>25.155782623317862</c:v>
                </c:pt>
                <c:pt idx="60">
                  <c:v>25</c:v>
                </c:pt>
                <c:pt idx="61">
                  <c:v>25.047793965992788</c:v>
                </c:pt>
                <c:pt idx="62">
                  <c:v>26.289155001548536</c:v>
                </c:pt>
                <c:pt idx="63">
                  <c:v>26.232580273932687</c:v>
                </c:pt>
                <c:pt idx="64">
                  <c:v>26.250677928824185</c:v>
                </c:pt>
                <c:pt idx="65">
                  <c:v>26.027174250322794</c:v>
                </c:pt>
                <c:pt idx="66">
                  <c:v>26.181999326785828</c:v>
                </c:pt>
                <c:pt idx="67">
                  <c:v>26.200790416049053</c:v>
                </c:pt>
                <c:pt idx="68">
                  <c:v>25.8361648994604</c:v>
                </c:pt>
                <c:pt idx="70">
                  <c:v>25</c:v>
                </c:pt>
                <c:pt idx="71">
                  <c:v>24.881225317490198</c:v>
                </c:pt>
                <c:pt idx="72">
                  <c:v>24.56145447248177</c:v>
                </c:pt>
                <c:pt idx="73">
                  <c:v>24.574218609140214</c:v>
                </c:pt>
                <c:pt idx="74">
                  <c:v>24.566854477418314</c:v>
                </c:pt>
                <c:pt idx="75">
                  <c:v>24.508079119693406</c:v>
                </c:pt>
                <c:pt idx="76">
                  <c:v>24.520276024399411</c:v>
                </c:pt>
                <c:pt idx="77">
                  <c:v>24.625322015966734</c:v>
                </c:pt>
                <c:pt idx="78">
                  <c:v>24.666211108671991</c:v>
                </c:pt>
                <c:pt idx="80">
                  <c:v>25</c:v>
                </c:pt>
                <c:pt idx="81">
                  <c:v>25.112833224785984</c:v>
                </c:pt>
                <c:pt idx="82">
                  <c:v>24.164510306206743</c:v>
                </c:pt>
                <c:pt idx="83">
                  <c:v>24.237304928611366</c:v>
                </c:pt>
                <c:pt idx="84">
                  <c:v>24.227606279495305</c:v>
                </c:pt>
                <c:pt idx="85">
                  <c:v>24.599667618745467</c:v>
                </c:pt>
                <c:pt idx="86">
                  <c:v>24.346560592655489</c:v>
                </c:pt>
                <c:pt idx="87">
                  <c:v>24.224355412395596</c:v>
                </c:pt>
                <c:pt idx="88">
                  <c:v>24.608486437622574</c:v>
                </c:pt>
                <c:pt idx="90">
                  <c:v>25</c:v>
                </c:pt>
                <c:pt idx="91">
                  <c:v>24.973055878878249</c:v>
                </c:pt>
                <c:pt idx="92">
                  <c:v>25.288763234071638</c:v>
                </c:pt>
                <c:pt idx="93">
                  <c:v>25.292308323953772</c:v>
                </c:pt>
                <c:pt idx="94">
                  <c:v>25.245963125262431</c:v>
                </c:pt>
                <c:pt idx="95">
                  <c:v>25.140924270573095</c:v>
                </c:pt>
                <c:pt idx="96">
                  <c:v>25.222650176313131</c:v>
                </c:pt>
                <c:pt idx="97">
                  <c:v>25.198603390151032</c:v>
                </c:pt>
                <c:pt idx="98">
                  <c:v>25.051785050094853</c:v>
                </c:pt>
                <c:pt idx="100">
                  <c:v>25</c:v>
                </c:pt>
                <c:pt idx="101">
                  <c:v>24.915994843803794</c:v>
                </c:pt>
                <c:pt idx="102">
                  <c:v>26.116558853932681</c:v>
                </c:pt>
                <c:pt idx="103">
                  <c:v>26.063379317723069</c:v>
                </c:pt>
                <c:pt idx="104">
                  <c:v>26.066378973974729</c:v>
                </c:pt>
                <c:pt idx="105">
                  <c:v>25.83813754682172</c:v>
                </c:pt>
                <c:pt idx="106">
                  <c:v>25.995097188300864</c:v>
                </c:pt>
                <c:pt idx="107">
                  <c:v>26.025644815571319</c:v>
                </c:pt>
                <c:pt idx="108">
                  <c:v>25.680165805788967</c:v>
                </c:pt>
                <c:pt idx="110">
                  <c:v>25</c:v>
                </c:pt>
                <c:pt idx="111">
                  <c:v>25.003087562349723</c:v>
                </c:pt>
                <c:pt idx="112">
                  <c:v>24.488919061132684</c:v>
                </c:pt>
                <c:pt idx="113">
                  <c:v>24.478828700119649</c:v>
                </c:pt>
                <c:pt idx="114">
                  <c:v>24.508311153696305</c:v>
                </c:pt>
                <c:pt idx="115">
                  <c:v>24.483700810368543</c:v>
                </c:pt>
                <c:pt idx="116">
                  <c:v>24.493451938751125</c:v>
                </c:pt>
                <c:pt idx="117">
                  <c:v>24.57237348141539</c:v>
                </c:pt>
                <c:pt idx="118">
                  <c:v>24.665302705553298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F-489A-AB9C-CE357B05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145920"/>
        <c:axId val="343142312"/>
      </c:barChart>
      <c:catAx>
        <c:axId val="3431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2312"/>
        <c:crosses val="autoZero"/>
        <c:auto val="1"/>
        <c:lblAlgn val="ctr"/>
        <c:lblOffset val="100"/>
        <c:noMultiLvlLbl val="0"/>
      </c:catAx>
      <c:valAx>
        <c:axId val="3431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TTNNN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SD_3n_right!$J$3:$J$11</c:f>
              <c:strCache>
                <c:ptCount val="9"/>
                <c:pt idx="0">
                  <c:v>AAA_0 </c:v>
                </c:pt>
                <c:pt idx="1">
                  <c:v>AAA_3 </c:v>
                </c:pt>
                <c:pt idx="2">
                  <c:v>AAA_10 </c:v>
                </c:pt>
                <c:pt idx="3">
                  <c:v>AAA_30 </c:v>
                </c:pt>
                <c:pt idx="4">
                  <c:v>AAA_90</c:v>
                </c:pt>
                <c:pt idx="5">
                  <c:v>AAA_270</c:v>
                </c:pt>
                <c:pt idx="6">
                  <c:v>AAA_540 </c:v>
                </c:pt>
                <c:pt idx="7">
                  <c:v>AAA_900 </c:v>
                </c:pt>
                <c:pt idx="8">
                  <c:v>AAA_1800 </c:v>
                </c:pt>
              </c:strCache>
            </c:strRef>
          </c:xVal>
          <c:yVal>
            <c:numRef>
              <c:f>SD_3n_right!$K$3:$K$11</c:f>
              <c:numCache>
                <c:formatCode>General</c:formatCode>
                <c:ptCount val="9"/>
                <c:pt idx="0">
                  <c:v>1.5625</c:v>
                </c:pt>
                <c:pt idx="1">
                  <c:v>1.504885724421966</c:v>
                </c:pt>
                <c:pt idx="2">
                  <c:v>1.3623423465440581</c:v>
                </c:pt>
                <c:pt idx="3">
                  <c:v>1.3743403901573255</c:v>
                </c:pt>
                <c:pt idx="4">
                  <c:v>1.3794029448419338</c:v>
                </c:pt>
                <c:pt idx="5">
                  <c:v>1.446722896707743</c:v>
                </c:pt>
                <c:pt idx="6">
                  <c:v>1.3964059795706614</c:v>
                </c:pt>
                <c:pt idx="7">
                  <c:v>1.3800593883836698</c:v>
                </c:pt>
                <c:pt idx="8">
                  <c:v>1.4669999649841512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4FAD-8F80-77FC66DB0218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SD_3n_right!$J$13:$J$21</c:f>
              <c:strCache>
                <c:ptCount val="9"/>
                <c:pt idx="0">
                  <c:v>AAC_0 </c:v>
                </c:pt>
                <c:pt idx="1">
                  <c:v>AAC_3 </c:v>
                </c:pt>
                <c:pt idx="2">
                  <c:v>AAC_10 </c:v>
                </c:pt>
                <c:pt idx="3">
                  <c:v>AAC_30 </c:v>
                </c:pt>
                <c:pt idx="4">
                  <c:v>AAC_90</c:v>
                </c:pt>
                <c:pt idx="5">
                  <c:v>AAC_270</c:v>
                </c:pt>
                <c:pt idx="6">
                  <c:v>AAC_540 </c:v>
                </c:pt>
                <c:pt idx="7">
                  <c:v>AAC_900 </c:v>
                </c:pt>
                <c:pt idx="8">
                  <c:v>AAC_1800 </c:v>
                </c:pt>
              </c:strCache>
            </c:strRef>
          </c:xVal>
          <c:yVal>
            <c:numRef>
              <c:f>SD_3n_right!$K$13:$K$21</c:f>
              <c:numCache>
                <c:formatCode>General</c:formatCode>
                <c:ptCount val="9"/>
                <c:pt idx="0">
                  <c:v>1.5625</c:v>
                </c:pt>
                <c:pt idx="1">
                  <c:v>1.5496046484245711</c:v>
                </c:pt>
                <c:pt idx="2">
                  <c:v>1.4917614058105122</c:v>
                </c:pt>
                <c:pt idx="3">
                  <c:v>1.4960849055207315</c:v>
                </c:pt>
                <c:pt idx="4">
                  <c:v>1.498818149197537</c:v>
                </c:pt>
                <c:pt idx="5">
                  <c:v>1.5351412397299065</c:v>
                </c:pt>
                <c:pt idx="6">
                  <c:v>1.5139249819259815</c:v>
                </c:pt>
                <c:pt idx="7">
                  <c:v>1.4918037797785648</c:v>
                </c:pt>
                <c:pt idx="8">
                  <c:v>1.5327465315269091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E7-4FAD-8F80-77FC66DB0218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SD_3n_right!$J$23:$J$31</c:f>
              <c:strCache>
                <c:ptCount val="9"/>
                <c:pt idx="0">
                  <c:v>AAG_0 </c:v>
                </c:pt>
                <c:pt idx="1">
                  <c:v>AAG_3 </c:v>
                </c:pt>
                <c:pt idx="2">
                  <c:v>AAG_10 </c:v>
                </c:pt>
                <c:pt idx="3">
                  <c:v>AAG_30 </c:v>
                </c:pt>
                <c:pt idx="4">
                  <c:v>AAG_90</c:v>
                </c:pt>
                <c:pt idx="5">
                  <c:v>AAG_270</c:v>
                </c:pt>
                <c:pt idx="6">
                  <c:v>AAG_540 </c:v>
                </c:pt>
                <c:pt idx="7">
                  <c:v>AAG_900 </c:v>
                </c:pt>
                <c:pt idx="8">
                  <c:v>AAG_1800 </c:v>
                </c:pt>
              </c:strCache>
            </c:strRef>
          </c:xVal>
          <c:yVal>
            <c:numRef>
              <c:f>SD_3n_right!$K$23:$K$31</c:f>
              <c:numCache>
                <c:formatCode>General</c:formatCode>
                <c:ptCount val="9"/>
                <c:pt idx="0">
                  <c:v>1.5625</c:v>
                </c:pt>
                <c:pt idx="1">
                  <c:v>1.5273555511008614</c:v>
                </c:pt>
                <c:pt idx="2">
                  <c:v>1.4612255566110577</c:v>
                </c:pt>
                <c:pt idx="3">
                  <c:v>1.4716426004357022</c:v>
                </c:pt>
                <c:pt idx="4">
                  <c:v>1.4711963569934046</c:v>
                </c:pt>
                <c:pt idx="5">
                  <c:v>1.5202894002208067</c:v>
                </c:pt>
                <c:pt idx="6">
                  <c:v>1.4822546129840348</c:v>
                </c:pt>
                <c:pt idx="7">
                  <c:v>1.4665722146800677</c:v>
                </c:pt>
                <c:pt idx="8">
                  <c:v>1.5216802863211663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E7-4FAD-8F80-77FC66DB0218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SD_3n_right!$J$33:$J$41</c:f>
              <c:strCache>
                <c:ptCount val="9"/>
                <c:pt idx="0">
                  <c:v>AAT_0 </c:v>
                </c:pt>
                <c:pt idx="1">
                  <c:v>AAT_3 </c:v>
                </c:pt>
                <c:pt idx="2">
                  <c:v>AAT_10 </c:v>
                </c:pt>
                <c:pt idx="3">
                  <c:v>AAT_30 </c:v>
                </c:pt>
                <c:pt idx="4">
                  <c:v>AAT_90</c:v>
                </c:pt>
                <c:pt idx="5">
                  <c:v>AAT_270</c:v>
                </c:pt>
                <c:pt idx="6">
                  <c:v>AAT_540 </c:v>
                </c:pt>
                <c:pt idx="7">
                  <c:v>AAT_900 </c:v>
                </c:pt>
                <c:pt idx="8">
                  <c:v>AAT_1800 </c:v>
                </c:pt>
              </c:strCache>
            </c:strRef>
          </c:xVal>
          <c:yVal>
            <c:numRef>
              <c:f>SD_3n_right!$K$33:$K$41</c:f>
              <c:numCache>
                <c:formatCode>General</c:formatCode>
                <c:ptCount val="9"/>
                <c:pt idx="0">
                  <c:v>1.5625</c:v>
                </c:pt>
                <c:pt idx="1">
                  <c:v>1.4984891004800027</c:v>
                </c:pt>
                <c:pt idx="2">
                  <c:v>1.3989541843696749</c:v>
                </c:pt>
                <c:pt idx="3">
                  <c:v>1.4017353173859561</c:v>
                </c:pt>
                <c:pt idx="4">
                  <c:v>1.405526862176929</c:v>
                </c:pt>
                <c:pt idx="5">
                  <c:v>1.4587507868648439</c:v>
                </c:pt>
                <c:pt idx="6">
                  <c:v>1.4217678783759671</c:v>
                </c:pt>
                <c:pt idx="7">
                  <c:v>1.4053054809502832</c:v>
                </c:pt>
                <c:pt idx="8">
                  <c:v>1.4791897097973323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E7-4FAD-8F80-77FC66DB0218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SD_3n_right!$J$43:$J$51</c:f>
              <c:strCache>
                <c:ptCount val="9"/>
                <c:pt idx="0">
                  <c:v>ACA_0 </c:v>
                </c:pt>
                <c:pt idx="1">
                  <c:v>ACA_3 </c:v>
                </c:pt>
                <c:pt idx="2">
                  <c:v>ACA_10 </c:v>
                </c:pt>
                <c:pt idx="3">
                  <c:v>ACA_30 </c:v>
                </c:pt>
                <c:pt idx="4">
                  <c:v>ACA_90</c:v>
                </c:pt>
                <c:pt idx="5">
                  <c:v>ACA_270</c:v>
                </c:pt>
                <c:pt idx="6">
                  <c:v>ACA_540 </c:v>
                </c:pt>
                <c:pt idx="7">
                  <c:v>ACA_900 </c:v>
                </c:pt>
                <c:pt idx="8">
                  <c:v>ACA_1800 </c:v>
                </c:pt>
              </c:strCache>
            </c:strRef>
          </c:xVal>
          <c:yVal>
            <c:numRef>
              <c:f>SD_3n_right!$K$43:$K$51</c:f>
              <c:numCache>
                <c:formatCode>General</c:formatCode>
                <c:ptCount val="9"/>
                <c:pt idx="0">
                  <c:v>1.5625</c:v>
                </c:pt>
                <c:pt idx="1">
                  <c:v>1.6082707198211224</c:v>
                </c:pt>
                <c:pt idx="2">
                  <c:v>1.6176612366633074</c:v>
                </c:pt>
                <c:pt idx="3">
                  <c:v>1.6220975481887827</c:v>
                </c:pt>
                <c:pt idx="4">
                  <c:v>1.6208197078942206</c:v>
                </c:pt>
                <c:pt idx="5">
                  <c:v>1.6242831659232535</c:v>
                </c:pt>
                <c:pt idx="6">
                  <c:v>1.6294466663177514</c:v>
                </c:pt>
                <c:pt idx="7">
                  <c:v>1.6092521309210492</c:v>
                </c:pt>
                <c:pt idx="8">
                  <c:v>1.5975717233573454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E7-4FAD-8F80-77FC66DB0218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SD_3n_right!$J$53:$J$61</c:f>
              <c:strCache>
                <c:ptCount val="9"/>
                <c:pt idx="0">
                  <c:v>ACC_0 </c:v>
                </c:pt>
                <c:pt idx="1">
                  <c:v>ACC_3 </c:v>
                </c:pt>
                <c:pt idx="2">
                  <c:v>ACC_10 </c:v>
                </c:pt>
                <c:pt idx="3">
                  <c:v>ACC_30 </c:v>
                </c:pt>
                <c:pt idx="4">
                  <c:v>ACC_90</c:v>
                </c:pt>
                <c:pt idx="5">
                  <c:v>ACC_270</c:v>
                </c:pt>
                <c:pt idx="6">
                  <c:v>ACC_540 </c:v>
                </c:pt>
                <c:pt idx="7">
                  <c:v>ACC_900 </c:v>
                </c:pt>
                <c:pt idx="8">
                  <c:v>ACC_1800 </c:v>
                </c:pt>
              </c:strCache>
            </c:strRef>
          </c:xVal>
          <c:yVal>
            <c:numRef>
              <c:f>SD_3n_right!$K$53:$K$61</c:f>
              <c:numCache>
                <c:formatCode>General</c:formatCode>
                <c:ptCount val="9"/>
                <c:pt idx="0">
                  <c:v>1.5625</c:v>
                </c:pt>
                <c:pt idx="1">
                  <c:v>1.5770661095864371</c:v>
                </c:pt>
                <c:pt idx="2">
                  <c:v>1.5890670228206887</c:v>
                </c:pt>
                <c:pt idx="3">
                  <c:v>1.5887783087398895</c:v>
                </c:pt>
                <c:pt idx="4">
                  <c:v>1.5889366728782741</c:v>
                </c:pt>
                <c:pt idx="5">
                  <c:v>1.5968187726393248</c:v>
                </c:pt>
                <c:pt idx="6">
                  <c:v>1.5952159965158832</c:v>
                </c:pt>
                <c:pt idx="7">
                  <c:v>1.5771347245550364</c:v>
                </c:pt>
                <c:pt idx="8">
                  <c:v>1.5737280334283676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E7-4FAD-8F80-77FC66DB0218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SD_3n_right!$J$63:$J$71</c:f>
              <c:strCache>
                <c:ptCount val="9"/>
                <c:pt idx="0">
                  <c:v>ACG_0 </c:v>
                </c:pt>
                <c:pt idx="1">
                  <c:v>ACG_3 </c:v>
                </c:pt>
                <c:pt idx="2">
                  <c:v>ACG_10 </c:v>
                </c:pt>
                <c:pt idx="3">
                  <c:v>ACG_30 </c:v>
                </c:pt>
                <c:pt idx="4">
                  <c:v>ACG_90</c:v>
                </c:pt>
                <c:pt idx="5">
                  <c:v>ACG_270</c:v>
                </c:pt>
                <c:pt idx="6">
                  <c:v>ACG_540 </c:v>
                </c:pt>
                <c:pt idx="7">
                  <c:v>ACG_900 </c:v>
                </c:pt>
                <c:pt idx="8">
                  <c:v>ACG_1800 </c:v>
                </c:pt>
              </c:strCache>
            </c:strRef>
          </c:xVal>
          <c:yVal>
            <c:numRef>
              <c:f>SD_3n_right!$K$63:$K$71</c:f>
              <c:numCache>
                <c:formatCode>General</c:formatCode>
                <c:ptCount val="9"/>
                <c:pt idx="0">
                  <c:v>1.5625</c:v>
                </c:pt>
                <c:pt idx="1">
                  <c:v>1.6508484742783791</c:v>
                </c:pt>
                <c:pt idx="2">
                  <c:v>1.7066753963695238</c:v>
                </c:pt>
                <c:pt idx="3">
                  <c:v>1.7076017529377847</c:v>
                </c:pt>
                <c:pt idx="4">
                  <c:v>1.7084771286178144</c:v>
                </c:pt>
                <c:pt idx="5">
                  <c:v>1.694269242122374</c:v>
                </c:pt>
                <c:pt idx="6">
                  <c:v>1.7078602868071477</c:v>
                </c:pt>
                <c:pt idx="7">
                  <c:v>1.6956839946540696</c:v>
                </c:pt>
                <c:pt idx="8">
                  <c:v>1.658762178074205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E7-4FAD-8F80-77FC66DB0218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SD_3n_right!$J$73:$J$81</c:f>
              <c:strCache>
                <c:ptCount val="9"/>
                <c:pt idx="0">
                  <c:v>ACT_0 </c:v>
                </c:pt>
                <c:pt idx="1">
                  <c:v>ACT_3 </c:v>
                </c:pt>
                <c:pt idx="2">
                  <c:v>ACT_10 </c:v>
                </c:pt>
                <c:pt idx="3">
                  <c:v>ACT_30 </c:v>
                </c:pt>
                <c:pt idx="4">
                  <c:v>ACT_90</c:v>
                </c:pt>
                <c:pt idx="5">
                  <c:v>ACT_270</c:v>
                </c:pt>
                <c:pt idx="6">
                  <c:v>ACT_540 </c:v>
                </c:pt>
                <c:pt idx="7">
                  <c:v>ACT_900 </c:v>
                </c:pt>
                <c:pt idx="8">
                  <c:v>ACT_1800 </c:v>
                </c:pt>
              </c:strCache>
            </c:strRef>
          </c:xVal>
          <c:yVal>
            <c:numRef>
              <c:f>SD_3n_right!$K$73:$K$81</c:f>
              <c:numCache>
                <c:formatCode>General</c:formatCode>
                <c:ptCount val="9"/>
                <c:pt idx="0">
                  <c:v>1.5625</c:v>
                </c:pt>
                <c:pt idx="1">
                  <c:v>1.5681043282269687</c:v>
                </c:pt>
                <c:pt idx="2">
                  <c:v>1.5636794216464027</c:v>
                </c:pt>
                <c:pt idx="3">
                  <c:v>1.5645558328709144</c:v>
                </c:pt>
                <c:pt idx="4">
                  <c:v>1.5644928784475525</c:v>
                </c:pt>
                <c:pt idx="5">
                  <c:v>1.5572864524879197</c:v>
                </c:pt>
                <c:pt idx="6">
                  <c:v>1.5674312051830737</c:v>
                </c:pt>
                <c:pt idx="7">
                  <c:v>1.5582933226900382</c:v>
                </c:pt>
                <c:pt idx="8">
                  <c:v>1.5468402076903303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E7-4FAD-8F80-77FC66DB0218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SD_3n_right!$J$83:$J$91</c:f>
              <c:strCache>
                <c:ptCount val="9"/>
                <c:pt idx="0">
                  <c:v>AGA_0 </c:v>
                </c:pt>
                <c:pt idx="1">
                  <c:v>AGA_3 </c:v>
                </c:pt>
                <c:pt idx="2">
                  <c:v>AGA_10 </c:v>
                </c:pt>
                <c:pt idx="3">
                  <c:v>AGA_1800 </c:v>
                </c:pt>
                <c:pt idx="4">
                  <c:v>AGA_90</c:v>
                </c:pt>
                <c:pt idx="5">
                  <c:v>AGA_270</c:v>
                </c:pt>
                <c:pt idx="6">
                  <c:v>AGA_540 </c:v>
                </c:pt>
                <c:pt idx="7">
                  <c:v>AGA_900 </c:v>
                </c:pt>
                <c:pt idx="8">
                  <c:v>AGA_1800 </c:v>
                </c:pt>
              </c:strCache>
            </c:strRef>
          </c:xVal>
          <c:yVal>
            <c:numRef>
              <c:f>SD_3n_right!$K$83:$K$91</c:f>
              <c:numCache>
                <c:formatCode>General</c:formatCode>
                <c:ptCount val="9"/>
                <c:pt idx="0">
                  <c:v>1.5625</c:v>
                </c:pt>
                <c:pt idx="1">
                  <c:v>1.585618106937281</c:v>
                </c:pt>
                <c:pt idx="2">
                  <c:v>1.5734865693147895</c:v>
                </c:pt>
                <c:pt idx="3">
                  <c:v>1.5825293377381304</c:v>
                </c:pt>
                <c:pt idx="4">
                  <c:v>1.5837762358418663</c:v>
                </c:pt>
                <c:pt idx="5">
                  <c:v>1.5951578314703085</c:v>
                </c:pt>
                <c:pt idx="6">
                  <c:v>1.5887727484076792</c:v>
                </c:pt>
                <c:pt idx="7">
                  <c:v>1.5771545938876173</c:v>
                </c:pt>
                <c:pt idx="8">
                  <c:v>1.5750837510621873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E7-4FAD-8F80-77FC66DB0218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SD_3n_right!$J$93:$J$101</c:f>
              <c:strCache>
                <c:ptCount val="9"/>
                <c:pt idx="0">
                  <c:v>AGC_0 </c:v>
                </c:pt>
                <c:pt idx="1">
                  <c:v>AGC_3 </c:v>
                </c:pt>
                <c:pt idx="2">
                  <c:v>AGC_10 </c:v>
                </c:pt>
                <c:pt idx="3">
                  <c:v>AGC_30 </c:v>
                </c:pt>
                <c:pt idx="4">
                  <c:v>AGC_90</c:v>
                </c:pt>
                <c:pt idx="5">
                  <c:v>AGC_270</c:v>
                </c:pt>
                <c:pt idx="6">
                  <c:v>AGC_540 </c:v>
                </c:pt>
                <c:pt idx="7">
                  <c:v>AGC_900 </c:v>
                </c:pt>
                <c:pt idx="8">
                  <c:v>AGC_1800 </c:v>
                </c:pt>
              </c:strCache>
            </c:strRef>
          </c:xVal>
          <c:yVal>
            <c:numRef>
              <c:f>SD_3n_right!$K$93:$K$101</c:f>
              <c:numCache>
                <c:formatCode>General</c:formatCode>
                <c:ptCount val="9"/>
                <c:pt idx="0">
                  <c:v>1.5625</c:v>
                </c:pt>
                <c:pt idx="1">
                  <c:v>1.6220022011874213</c:v>
                </c:pt>
                <c:pt idx="2">
                  <c:v>1.66893324644056</c:v>
                </c:pt>
                <c:pt idx="3">
                  <c:v>1.6766817172847226</c:v>
                </c:pt>
                <c:pt idx="4">
                  <c:v>1.6767872672720032</c:v>
                </c:pt>
                <c:pt idx="5">
                  <c:v>1.6694061611609385</c:v>
                </c:pt>
                <c:pt idx="6">
                  <c:v>1.676351553084197</c:v>
                </c:pt>
                <c:pt idx="7">
                  <c:v>1.6618441685278222</c:v>
                </c:pt>
                <c:pt idx="8">
                  <c:v>1.6230083118163845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E7-4FAD-8F80-77FC66DB0218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SD_3n_right!$J$103:$J$111</c:f>
              <c:strCache>
                <c:ptCount val="9"/>
                <c:pt idx="0">
                  <c:v>AGG_0 </c:v>
                </c:pt>
                <c:pt idx="1">
                  <c:v>AGG_3 </c:v>
                </c:pt>
                <c:pt idx="2">
                  <c:v>AGG_10 </c:v>
                </c:pt>
                <c:pt idx="3">
                  <c:v>AGG_30 </c:v>
                </c:pt>
                <c:pt idx="4">
                  <c:v>AGG_90</c:v>
                </c:pt>
                <c:pt idx="5">
                  <c:v>AGG_270</c:v>
                </c:pt>
                <c:pt idx="6">
                  <c:v>AGG_540 </c:v>
                </c:pt>
                <c:pt idx="7">
                  <c:v>AGG_900 </c:v>
                </c:pt>
                <c:pt idx="8">
                  <c:v>AGG_1800 </c:v>
                </c:pt>
              </c:strCache>
            </c:strRef>
          </c:xVal>
          <c:yVal>
            <c:numRef>
              <c:f>SD_3n_right!$K$103:$K$111</c:f>
              <c:numCache>
                <c:formatCode>General</c:formatCode>
                <c:ptCount val="9"/>
                <c:pt idx="0">
                  <c:v>1.5625</c:v>
                </c:pt>
                <c:pt idx="1">
                  <c:v>1.608564795240697</c:v>
                </c:pt>
                <c:pt idx="2">
                  <c:v>1.6554210960413358</c:v>
                </c:pt>
                <c:pt idx="3">
                  <c:v>1.6640597816229392</c:v>
                </c:pt>
                <c:pt idx="4">
                  <c:v>1.6664061096702152</c:v>
                </c:pt>
                <c:pt idx="5">
                  <c:v>1.6587180830295685</c:v>
                </c:pt>
                <c:pt idx="6">
                  <c:v>1.6577255621525597</c:v>
                </c:pt>
                <c:pt idx="7">
                  <c:v>1.6561367116496006</c:v>
                </c:pt>
                <c:pt idx="8">
                  <c:v>1.6259415834014934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E7-4FAD-8F80-77FC66DB0218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SD_3n_right!$J$113:$J$121</c:f>
              <c:strCache>
                <c:ptCount val="9"/>
                <c:pt idx="0">
                  <c:v>AGT_0 </c:v>
                </c:pt>
                <c:pt idx="1">
                  <c:v>AGT_3 </c:v>
                </c:pt>
                <c:pt idx="2">
                  <c:v>AGT_10 </c:v>
                </c:pt>
                <c:pt idx="3">
                  <c:v>AGT_30 </c:v>
                </c:pt>
                <c:pt idx="4">
                  <c:v>AGT_90</c:v>
                </c:pt>
                <c:pt idx="5">
                  <c:v>AGT_270</c:v>
                </c:pt>
                <c:pt idx="6">
                  <c:v>AGT_540 </c:v>
                </c:pt>
                <c:pt idx="7">
                  <c:v>AGT_900 </c:v>
                </c:pt>
                <c:pt idx="8">
                  <c:v>AGT_1800 </c:v>
                </c:pt>
              </c:strCache>
            </c:strRef>
          </c:xVal>
          <c:yVal>
            <c:numRef>
              <c:f>SD_3n_right!$K$113:$K$121</c:f>
              <c:numCache>
                <c:formatCode>General</c:formatCode>
                <c:ptCount val="9"/>
                <c:pt idx="0">
                  <c:v>1.5625</c:v>
                </c:pt>
                <c:pt idx="1">
                  <c:v>1.6117484004332945</c:v>
                </c:pt>
                <c:pt idx="2">
                  <c:v>1.6373187194592442</c:v>
                </c:pt>
                <c:pt idx="3">
                  <c:v>1.6475926463108364</c:v>
                </c:pt>
                <c:pt idx="4">
                  <c:v>1.6501928898805729</c:v>
                </c:pt>
                <c:pt idx="5">
                  <c:v>1.6367030910171794</c:v>
                </c:pt>
                <c:pt idx="6">
                  <c:v>1.6418596151800846</c:v>
                </c:pt>
                <c:pt idx="7">
                  <c:v>1.6410816694658283</c:v>
                </c:pt>
                <c:pt idx="8">
                  <c:v>1.6132032847107345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E7-4FAD-8F80-77FC66DB0218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SD_3n_right!$J$123:$J$131</c:f>
              <c:strCache>
                <c:ptCount val="9"/>
                <c:pt idx="0">
                  <c:v>ATA_0 </c:v>
                </c:pt>
                <c:pt idx="1">
                  <c:v>ATA_3 </c:v>
                </c:pt>
                <c:pt idx="2">
                  <c:v>ATA_10 </c:v>
                </c:pt>
                <c:pt idx="3">
                  <c:v>ATA_1800 </c:v>
                </c:pt>
                <c:pt idx="4">
                  <c:v>ATA_90</c:v>
                </c:pt>
                <c:pt idx="5">
                  <c:v>ATA_270</c:v>
                </c:pt>
                <c:pt idx="6">
                  <c:v>ATA_540 </c:v>
                </c:pt>
                <c:pt idx="7">
                  <c:v>ATA_900 </c:v>
                </c:pt>
                <c:pt idx="8">
                  <c:v>ATA_1800 </c:v>
                </c:pt>
              </c:strCache>
            </c:strRef>
          </c:xVal>
          <c:yVal>
            <c:numRef>
              <c:f>SD_3n_right!$K$123:$K$131</c:f>
              <c:numCache>
                <c:formatCode>General</c:formatCode>
                <c:ptCount val="9"/>
                <c:pt idx="0">
                  <c:v>1.5625</c:v>
                </c:pt>
                <c:pt idx="1">
                  <c:v>1.6961440730807675</c:v>
                </c:pt>
                <c:pt idx="2">
                  <c:v>1.680624406845372</c:v>
                </c:pt>
                <c:pt idx="3">
                  <c:v>1.6798231661433589</c:v>
                </c:pt>
                <c:pt idx="4">
                  <c:v>1.6973684413385826</c:v>
                </c:pt>
                <c:pt idx="5">
                  <c:v>1.6971492674670186</c:v>
                </c:pt>
                <c:pt idx="6">
                  <c:v>1.7023384068872229</c:v>
                </c:pt>
                <c:pt idx="7">
                  <c:v>1.6921624771367503</c:v>
                </c:pt>
                <c:pt idx="8">
                  <c:v>1.6683519397670943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E7-4FAD-8F80-77FC66DB0218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SD_3n_right!$J$133:$J$141</c:f>
              <c:strCache>
                <c:ptCount val="9"/>
                <c:pt idx="0">
                  <c:v>ATC_0 </c:v>
                </c:pt>
                <c:pt idx="1">
                  <c:v>ATC_3 </c:v>
                </c:pt>
                <c:pt idx="2">
                  <c:v>ATC_10 </c:v>
                </c:pt>
                <c:pt idx="3">
                  <c:v>ATC_30 </c:v>
                </c:pt>
                <c:pt idx="4">
                  <c:v>ATC_90</c:v>
                </c:pt>
                <c:pt idx="5">
                  <c:v>ATC_270</c:v>
                </c:pt>
                <c:pt idx="6">
                  <c:v>ATC_540 </c:v>
                </c:pt>
                <c:pt idx="7">
                  <c:v>ATC_900 </c:v>
                </c:pt>
                <c:pt idx="8">
                  <c:v>ATC_1800 </c:v>
                </c:pt>
              </c:strCache>
            </c:strRef>
          </c:xVal>
          <c:yVal>
            <c:numRef>
              <c:f>SD_3n_right!$K$133:$K$141</c:f>
              <c:numCache>
                <c:formatCode>General</c:formatCode>
                <c:ptCount val="9"/>
                <c:pt idx="0">
                  <c:v>1.5625</c:v>
                </c:pt>
                <c:pt idx="1">
                  <c:v>1.591843276485766</c:v>
                </c:pt>
                <c:pt idx="2">
                  <c:v>1.6043016867321001</c:v>
                </c:pt>
                <c:pt idx="3">
                  <c:v>1.5986868819447966</c:v>
                </c:pt>
                <c:pt idx="4">
                  <c:v>1.6067160681340407</c:v>
                </c:pt>
                <c:pt idx="5">
                  <c:v>1.5921154453470885</c:v>
                </c:pt>
                <c:pt idx="6">
                  <c:v>1.6076191931375359</c:v>
                </c:pt>
                <c:pt idx="7">
                  <c:v>1.5990863423705244</c:v>
                </c:pt>
                <c:pt idx="8">
                  <c:v>1.5810484966322962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2E7-4FAD-8F80-77FC66DB0218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SD_3n_right!$J$143:$J$151</c:f>
              <c:strCache>
                <c:ptCount val="9"/>
                <c:pt idx="0">
                  <c:v>ATG_0 </c:v>
                </c:pt>
                <c:pt idx="1">
                  <c:v>ATG_3 </c:v>
                </c:pt>
                <c:pt idx="2">
                  <c:v>ATG_10 </c:v>
                </c:pt>
                <c:pt idx="3">
                  <c:v>ATG_30 </c:v>
                </c:pt>
                <c:pt idx="4">
                  <c:v>ATG_90</c:v>
                </c:pt>
                <c:pt idx="5">
                  <c:v>ATG_270</c:v>
                </c:pt>
                <c:pt idx="6">
                  <c:v>ATG_540 </c:v>
                </c:pt>
                <c:pt idx="7">
                  <c:v>ATG_900 </c:v>
                </c:pt>
                <c:pt idx="8">
                  <c:v>ATG_1800 </c:v>
                </c:pt>
              </c:strCache>
            </c:strRef>
          </c:xVal>
          <c:yVal>
            <c:numRef>
              <c:f>SD_3n_right!$K$143:$K$151</c:f>
              <c:numCache>
                <c:formatCode>General</c:formatCode>
                <c:ptCount val="9"/>
                <c:pt idx="0">
                  <c:v>1.5625</c:v>
                </c:pt>
                <c:pt idx="1">
                  <c:v>1.638741310716898</c:v>
                </c:pt>
                <c:pt idx="2">
                  <c:v>1.6996842704546686</c:v>
                </c:pt>
                <c:pt idx="3">
                  <c:v>1.6991961548251231</c:v>
                </c:pt>
                <c:pt idx="4">
                  <c:v>1.7009120087247189</c:v>
                </c:pt>
                <c:pt idx="5">
                  <c:v>1.6834116636944185</c:v>
                </c:pt>
                <c:pt idx="6">
                  <c:v>1.6971884518942715</c:v>
                </c:pt>
                <c:pt idx="7">
                  <c:v>1.6909137638005958</c:v>
                </c:pt>
                <c:pt idx="8">
                  <c:v>1.6538600563504362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E7-4FAD-8F80-77FC66DB0218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SD_3n_right!$J$153:$J$161</c:f>
              <c:strCache>
                <c:ptCount val="9"/>
                <c:pt idx="0">
                  <c:v>ATT_0 </c:v>
                </c:pt>
                <c:pt idx="1">
                  <c:v>ATT_3 </c:v>
                </c:pt>
                <c:pt idx="2">
                  <c:v>ATT_10 </c:v>
                </c:pt>
                <c:pt idx="3">
                  <c:v>ATT_30 </c:v>
                </c:pt>
                <c:pt idx="4">
                  <c:v>ATT_90</c:v>
                </c:pt>
                <c:pt idx="5">
                  <c:v>ATT_270</c:v>
                </c:pt>
                <c:pt idx="6">
                  <c:v>ATT_540 </c:v>
                </c:pt>
                <c:pt idx="7">
                  <c:v>ATT_900 </c:v>
                </c:pt>
                <c:pt idx="8">
                  <c:v>ATT_1800 </c:v>
                </c:pt>
              </c:strCache>
            </c:strRef>
          </c:xVal>
          <c:yVal>
            <c:numRef>
              <c:f>SD_3n_right!$K$153:$K$161</c:f>
              <c:numCache>
                <c:formatCode>General</c:formatCode>
                <c:ptCount val="9"/>
                <c:pt idx="0">
                  <c:v>1.5625</c:v>
                </c:pt>
                <c:pt idx="1">
                  <c:v>1.5112772966079899</c:v>
                </c:pt>
                <c:pt idx="2">
                  <c:v>1.4578820913688162</c:v>
                </c:pt>
                <c:pt idx="3">
                  <c:v>1.4522942908388332</c:v>
                </c:pt>
                <c:pt idx="4">
                  <c:v>1.4563142497185755</c:v>
                </c:pt>
                <c:pt idx="5">
                  <c:v>1.4640930696608749</c:v>
                </c:pt>
                <c:pt idx="6">
                  <c:v>1.4636921705727719</c:v>
                </c:pt>
                <c:pt idx="7">
                  <c:v>1.4623483750733106</c:v>
                </c:pt>
                <c:pt idx="8">
                  <c:v>1.4901965764858247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E7-4FAD-8F80-77FC66DB0218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SD_3n_right!$J$163:$J$171</c:f>
              <c:strCache>
                <c:ptCount val="9"/>
                <c:pt idx="0">
                  <c:v>CAA_0 </c:v>
                </c:pt>
                <c:pt idx="1">
                  <c:v>CAA_3 </c:v>
                </c:pt>
                <c:pt idx="2">
                  <c:v>CAA_10 </c:v>
                </c:pt>
                <c:pt idx="3">
                  <c:v>CAA_30 </c:v>
                </c:pt>
                <c:pt idx="4">
                  <c:v>CAA_90</c:v>
                </c:pt>
                <c:pt idx="5">
                  <c:v>CAA_270</c:v>
                </c:pt>
                <c:pt idx="6">
                  <c:v>CAA_540 </c:v>
                </c:pt>
                <c:pt idx="7">
                  <c:v>CAA_900 </c:v>
                </c:pt>
                <c:pt idx="8">
                  <c:v>CAA_1800 </c:v>
                </c:pt>
              </c:strCache>
            </c:strRef>
          </c:xVal>
          <c:yVal>
            <c:numRef>
              <c:f>SD_3n_right!$K$163:$K$171</c:f>
              <c:numCache>
                <c:formatCode>General</c:formatCode>
                <c:ptCount val="9"/>
                <c:pt idx="0">
                  <c:v>1.5625</c:v>
                </c:pt>
                <c:pt idx="1">
                  <c:v>1.5053521953959592</c:v>
                </c:pt>
                <c:pt idx="2">
                  <c:v>1.4118467579249603</c:v>
                </c:pt>
                <c:pt idx="3">
                  <c:v>1.4160900586067111</c:v>
                </c:pt>
                <c:pt idx="4">
                  <c:v>1.4111739182799741</c:v>
                </c:pt>
                <c:pt idx="5">
                  <c:v>1.4509633403018063</c:v>
                </c:pt>
                <c:pt idx="6">
                  <c:v>1.4285349397420122</c:v>
                </c:pt>
                <c:pt idx="7">
                  <c:v>1.4159117335324887</c:v>
                </c:pt>
                <c:pt idx="8">
                  <c:v>1.4831308813103703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E7-4FAD-8F80-77FC66DB0218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SD_3n_right!$J$173:$J$181</c:f>
              <c:strCache>
                <c:ptCount val="9"/>
                <c:pt idx="0">
                  <c:v>CAC_0 </c:v>
                </c:pt>
                <c:pt idx="1">
                  <c:v>CAC_3 </c:v>
                </c:pt>
                <c:pt idx="2">
                  <c:v>CAC_10 </c:v>
                </c:pt>
                <c:pt idx="3">
                  <c:v>CAC_30 </c:v>
                </c:pt>
                <c:pt idx="4">
                  <c:v>CAC_90</c:v>
                </c:pt>
                <c:pt idx="5">
                  <c:v>CAC_270</c:v>
                </c:pt>
                <c:pt idx="6">
                  <c:v>CAC_540 </c:v>
                </c:pt>
                <c:pt idx="7">
                  <c:v>CAC_900 </c:v>
                </c:pt>
                <c:pt idx="8">
                  <c:v>CAC_1800 </c:v>
                </c:pt>
              </c:strCache>
            </c:strRef>
          </c:xVal>
          <c:yVal>
            <c:numRef>
              <c:f>SD_3n_right!$K$173:$K$181</c:f>
              <c:numCache>
                <c:formatCode>General</c:formatCode>
                <c:ptCount val="9"/>
                <c:pt idx="0">
                  <c:v>1.5625</c:v>
                </c:pt>
                <c:pt idx="1">
                  <c:v>1.5911277788992679</c:v>
                </c:pt>
                <c:pt idx="2">
                  <c:v>1.6060013591949649</c:v>
                </c:pt>
                <c:pt idx="3">
                  <c:v>1.6027566382414684</c:v>
                </c:pt>
                <c:pt idx="4">
                  <c:v>1.597990249613938</c:v>
                </c:pt>
                <c:pt idx="5">
                  <c:v>1.5846615722347925</c:v>
                </c:pt>
                <c:pt idx="6">
                  <c:v>1.604214520866746</c:v>
                </c:pt>
                <c:pt idx="7">
                  <c:v>1.5929591208362099</c:v>
                </c:pt>
                <c:pt idx="8">
                  <c:v>1.5769225807750298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2E7-4FAD-8F80-77FC66DB0218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SD_3n_right!$J$183:$J$191</c:f>
              <c:strCache>
                <c:ptCount val="9"/>
                <c:pt idx="0">
                  <c:v>CAG_0 </c:v>
                </c:pt>
                <c:pt idx="1">
                  <c:v>CAG_3 </c:v>
                </c:pt>
                <c:pt idx="2">
                  <c:v>CAG_10 </c:v>
                </c:pt>
                <c:pt idx="3">
                  <c:v>CAG_30 </c:v>
                </c:pt>
                <c:pt idx="4">
                  <c:v>CAG_90</c:v>
                </c:pt>
                <c:pt idx="5">
                  <c:v>CAG_270</c:v>
                </c:pt>
                <c:pt idx="6">
                  <c:v>CAG_540 </c:v>
                </c:pt>
                <c:pt idx="7">
                  <c:v>CAG_900 </c:v>
                </c:pt>
                <c:pt idx="8">
                  <c:v>CAG_1800 </c:v>
                </c:pt>
              </c:strCache>
            </c:strRef>
          </c:xVal>
          <c:yVal>
            <c:numRef>
              <c:f>SD_3n_right!$K$183:$K$191</c:f>
              <c:numCache>
                <c:formatCode>General</c:formatCode>
                <c:ptCount val="9"/>
                <c:pt idx="0">
                  <c:v>1.5625</c:v>
                </c:pt>
                <c:pt idx="1">
                  <c:v>1.57533262520884</c:v>
                </c:pt>
                <c:pt idx="2">
                  <c:v>1.5847924328261693</c:v>
                </c:pt>
                <c:pt idx="3">
                  <c:v>1.5857126675325404</c:v>
                </c:pt>
                <c:pt idx="4">
                  <c:v>1.5815578891759048</c:v>
                </c:pt>
                <c:pt idx="5">
                  <c:v>1.5686073604389175</c:v>
                </c:pt>
                <c:pt idx="6">
                  <c:v>1.582147323073146</c:v>
                </c:pt>
                <c:pt idx="7">
                  <c:v>1.580858051124284</c:v>
                </c:pt>
                <c:pt idx="8">
                  <c:v>1.5747052990270605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2E7-4FAD-8F80-77FC66DB0218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SD_3n_right!$J$193:$J$201</c:f>
              <c:strCache>
                <c:ptCount val="9"/>
                <c:pt idx="0">
                  <c:v>CAT_0 </c:v>
                </c:pt>
                <c:pt idx="1">
                  <c:v>CAT_3 </c:v>
                </c:pt>
                <c:pt idx="2">
                  <c:v>CAT_10 </c:v>
                </c:pt>
                <c:pt idx="3">
                  <c:v>CAT_30 </c:v>
                </c:pt>
                <c:pt idx="4">
                  <c:v>CAT_90</c:v>
                </c:pt>
                <c:pt idx="5">
                  <c:v>CAT_270</c:v>
                </c:pt>
                <c:pt idx="6">
                  <c:v>CAT_540 </c:v>
                </c:pt>
                <c:pt idx="7">
                  <c:v>CAT_900 </c:v>
                </c:pt>
                <c:pt idx="8">
                  <c:v>CAT_1800 </c:v>
                </c:pt>
              </c:strCache>
            </c:strRef>
          </c:xVal>
          <c:yVal>
            <c:numRef>
              <c:f>SD_3n_right!$K$193:$K$201</c:f>
              <c:numCache>
                <c:formatCode>General</c:formatCode>
                <c:ptCount val="9"/>
                <c:pt idx="0">
                  <c:v>1.5625</c:v>
                </c:pt>
                <c:pt idx="1">
                  <c:v>1.5557099115350197</c:v>
                </c:pt>
                <c:pt idx="2">
                  <c:v>1.5494124688047508</c:v>
                </c:pt>
                <c:pt idx="3">
                  <c:v>1.5457287050349502</c:v>
                </c:pt>
                <c:pt idx="4">
                  <c:v>1.5435896790856543</c:v>
                </c:pt>
                <c:pt idx="5">
                  <c:v>1.5381074490006601</c:v>
                </c:pt>
                <c:pt idx="6">
                  <c:v>1.5474754514525855</c:v>
                </c:pt>
                <c:pt idx="7">
                  <c:v>1.5434255513220907</c:v>
                </c:pt>
                <c:pt idx="8">
                  <c:v>1.5456863559354934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2E7-4FAD-8F80-77FC66DB0218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SD_3n_right!$J$203:$J$211</c:f>
              <c:strCache>
                <c:ptCount val="9"/>
                <c:pt idx="0">
                  <c:v>CCA_0 </c:v>
                </c:pt>
                <c:pt idx="1">
                  <c:v>CCA_3 </c:v>
                </c:pt>
                <c:pt idx="2">
                  <c:v>CCA_10 </c:v>
                </c:pt>
                <c:pt idx="3">
                  <c:v>CCA_30 </c:v>
                </c:pt>
                <c:pt idx="4">
                  <c:v>CCA_90</c:v>
                </c:pt>
                <c:pt idx="5">
                  <c:v>CCA_270</c:v>
                </c:pt>
                <c:pt idx="6">
                  <c:v>CCA_540 </c:v>
                </c:pt>
                <c:pt idx="7">
                  <c:v>CCA_900 </c:v>
                </c:pt>
                <c:pt idx="8">
                  <c:v>CCA_1800 </c:v>
                </c:pt>
              </c:strCache>
            </c:strRef>
          </c:xVal>
          <c:yVal>
            <c:numRef>
              <c:f>SD_3n_right!$K$203:$K$211</c:f>
              <c:numCache>
                <c:formatCode>General</c:formatCode>
                <c:ptCount val="9"/>
                <c:pt idx="0">
                  <c:v>1.5625</c:v>
                </c:pt>
                <c:pt idx="1">
                  <c:v>1.5665448674232705</c:v>
                </c:pt>
                <c:pt idx="2">
                  <c:v>1.5399909309158035</c:v>
                </c:pt>
                <c:pt idx="3">
                  <c:v>1.5395284451371349</c:v>
                </c:pt>
                <c:pt idx="4">
                  <c:v>1.5383139921160054</c:v>
                </c:pt>
                <c:pt idx="5">
                  <c:v>1.5510459949230662</c:v>
                </c:pt>
                <c:pt idx="6">
                  <c:v>1.5437015230992941</c:v>
                </c:pt>
                <c:pt idx="7">
                  <c:v>1.5374572390513923</c:v>
                </c:pt>
                <c:pt idx="8">
                  <c:v>1.5576916904451923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2E7-4FAD-8F80-77FC66DB0218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SD_3n_right!$J$213:$J$221</c:f>
              <c:strCache>
                <c:ptCount val="9"/>
                <c:pt idx="0">
                  <c:v>CCC_0 </c:v>
                </c:pt>
                <c:pt idx="1">
                  <c:v>CCC_3 </c:v>
                </c:pt>
                <c:pt idx="2">
                  <c:v>CCC_10 </c:v>
                </c:pt>
                <c:pt idx="3">
                  <c:v>CCC_30 </c:v>
                </c:pt>
                <c:pt idx="4">
                  <c:v>CCC_90</c:v>
                </c:pt>
                <c:pt idx="5">
                  <c:v>CCC_270</c:v>
                </c:pt>
                <c:pt idx="6">
                  <c:v>CCC_540 </c:v>
                </c:pt>
                <c:pt idx="7">
                  <c:v>CCC_900 </c:v>
                </c:pt>
                <c:pt idx="8">
                  <c:v>CCC_1800 </c:v>
                </c:pt>
              </c:strCache>
            </c:strRef>
          </c:xVal>
          <c:yVal>
            <c:numRef>
              <c:f>SD_3n_right!$K$213:$K$221</c:f>
              <c:numCache>
                <c:formatCode>General</c:formatCode>
                <c:ptCount val="9"/>
                <c:pt idx="0">
                  <c:v>1.5625</c:v>
                </c:pt>
                <c:pt idx="1">
                  <c:v>1.5576153792576695</c:v>
                </c:pt>
                <c:pt idx="2">
                  <c:v>1.5513342501344478</c:v>
                </c:pt>
                <c:pt idx="3">
                  <c:v>1.5510804279665353</c:v>
                </c:pt>
                <c:pt idx="4">
                  <c:v>1.5499615031174616</c:v>
                </c:pt>
                <c:pt idx="5">
                  <c:v>1.5478773223756743</c:v>
                </c:pt>
                <c:pt idx="6">
                  <c:v>1.5455710857391289</c:v>
                </c:pt>
                <c:pt idx="7">
                  <c:v>1.5494721542653782</c:v>
                </c:pt>
                <c:pt idx="8">
                  <c:v>1.5512395865044297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2E7-4FAD-8F80-77FC66DB0218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SD_3n_right!$J$223:$J$231</c:f>
              <c:strCache>
                <c:ptCount val="9"/>
                <c:pt idx="0">
                  <c:v>CCG_0 </c:v>
                </c:pt>
                <c:pt idx="1">
                  <c:v>CCG_3 </c:v>
                </c:pt>
                <c:pt idx="2">
                  <c:v>CCG_10 </c:v>
                </c:pt>
                <c:pt idx="3">
                  <c:v>CCG_30 </c:v>
                </c:pt>
                <c:pt idx="4">
                  <c:v>CCG_90</c:v>
                </c:pt>
                <c:pt idx="5">
                  <c:v>CCG_270</c:v>
                </c:pt>
                <c:pt idx="6">
                  <c:v>CCG_540 </c:v>
                </c:pt>
                <c:pt idx="7">
                  <c:v>CCG_900 </c:v>
                </c:pt>
                <c:pt idx="8">
                  <c:v>CCG_1800 </c:v>
                </c:pt>
              </c:strCache>
            </c:strRef>
          </c:xVal>
          <c:yVal>
            <c:numRef>
              <c:f>SD_3n_right!$K$223:$K$231</c:f>
              <c:numCache>
                <c:formatCode>General</c:formatCode>
                <c:ptCount val="9"/>
                <c:pt idx="0">
                  <c:v>1.5625</c:v>
                </c:pt>
                <c:pt idx="1">
                  <c:v>1.5463252804136645</c:v>
                </c:pt>
                <c:pt idx="2">
                  <c:v>1.5677603186938613</c:v>
                </c:pt>
                <c:pt idx="3">
                  <c:v>1.5614553269082601</c:v>
                </c:pt>
                <c:pt idx="4">
                  <c:v>1.558938714287859</c:v>
                </c:pt>
                <c:pt idx="5">
                  <c:v>1.5463982704066552</c:v>
                </c:pt>
                <c:pt idx="6">
                  <c:v>1.5598165726782294</c:v>
                </c:pt>
                <c:pt idx="7">
                  <c:v>1.5585790795166274</c:v>
                </c:pt>
                <c:pt idx="8">
                  <c:v>1.5511069615132929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2E7-4FAD-8F80-77FC66DB0218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SD_3n_right!$J$233:$J$241</c:f>
              <c:strCache>
                <c:ptCount val="9"/>
                <c:pt idx="0">
                  <c:v>CCT_0 </c:v>
                </c:pt>
                <c:pt idx="1">
                  <c:v>CCT_3 </c:v>
                </c:pt>
                <c:pt idx="2">
                  <c:v>CCT_10 </c:v>
                </c:pt>
                <c:pt idx="3">
                  <c:v>CCT_30 </c:v>
                </c:pt>
                <c:pt idx="4">
                  <c:v>CCT_90</c:v>
                </c:pt>
                <c:pt idx="5">
                  <c:v>CCT_270</c:v>
                </c:pt>
                <c:pt idx="6">
                  <c:v>CCT_540 </c:v>
                </c:pt>
                <c:pt idx="7">
                  <c:v>CCT_900 </c:v>
                </c:pt>
                <c:pt idx="8">
                  <c:v>CCT_1800 </c:v>
                </c:pt>
              </c:strCache>
            </c:strRef>
          </c:xVal>
          <c:yVal>
            <c:numRef>
              <c:f>SD_3n_right!$K$233:$K$241</c:f>
              <c:numCache>
                <c:formatCode>General</c:formatCode>
                <c:ptCount val="9"/>
                <c:pt idx="0">
                  <c:v>1.5625</c:v>
                </c:pt>
                <c:pt idx="1">
                  <c:v>1.5017411438142239</c:v>
                </c:pt>
                <c:pt idx="2">
                  <c:v>1.4779286362831221</c:v>
                </c:pt>
                <c:pt idx="3">
                  <c:v>1.4754239460117307</c:v>
                </c:pt>
                <c:pt idx="4">
                  <c:v>1.4720828709095271</c:v>
                </c:pt>
                <c:pt idx="5">
                  <c:v>1.472954262403517</c:v>
                </c:pt>
                <c:pt idx="6">
                  <c:v>1.473090482844893</c:v>
                </c:pt>
                <c:pt idx="7">
                  <c:v>1.4746077978203393</c:v>
                </c:pt>
                <c:pt idx="8">
                  <c:v>1.4853585015140895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2E7-4FAD-8F80-77FC66DB0218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SD_3n_right!$J$243:$J$251</c:f>
              <c:strCache>
                <c:ptCount val="9"/>
                <c:pt idx="0">
                  <c:v>CGA_0 </c:v>
                </c:pt>
                <c:pt idx="1">
                  <c:v>CGA_3 </c:v>
                </c:pt>
                <c:pt idx="2">
                  <c:v>CGA_10 </c:v>
                </c:pt>
                <c:pt idx="3">
                  <c:v>CGA_30 </c:v>
                </c:pt>
                <c:pt idx="4">
                  <c:v>CGA_90</c:v>
                </c:pt>
                <c:pt idx="5">
                  <c:v>CGA_270</c:v>
                </c:pt>
                <c:pt idx="6">
                  <c:v>CGA_540 </c:v>
                </c:pt>
                <c:pt idx="7">
                  <c:v>CGA_900 </c:v>
                </c:pt>
                <c:pt idx="8">
                  <c:v>CGA_1800 </c:v>
                </c:pt>
              </c:strCache>
            </c:strRef>
          </c:xVal>
          <c:yVal>
            <c:numRef>
              <c:f>SD_3n_right!$K$243:$K$251</c:f>
              <c:numCache>
                <c:formatCode>General</c:formatCode>
                <c:ptCount val="9"/>
                <c:pt idx="0">
                  <c:v>1.5625</c:v>
                </c:pt>
                <c:pt idx="1">
                  <c:v>1.5800995799185693</c:v>
                </c:pt>
                <c:pt idx="2">
                  <c:v>1.5778430895431983</c:v>
                </c:pt>
                <c:pt idx="3">
                  <c:v>1.567752021869004</c:v>
                </c:pt>
                <c:pt idx="4">
                  <c:v>1.5681884384195133</c:v>
                </c:pt>
                <c:pt idx="5">
                  <c:v>1.5634283216369564</c:v>
                </c:pt>
                <c:pt idx="6">
                  <c:v>1.5746325679769309</c:v>
                </c:pt>
                <c:pt idx="7">
                  <c:v>1.5729548350659388</c:v>
                </c:pt>
                <c:pt idx="8">
                  <c:v>1.5887919373504977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2E7-4FAD-8F80-77FC66DB0218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SD_3n_right!$J$253:$J$261</c:f>
              <c:strCache>
                <c:ptCount val="9"/>
                <c:pt idx="0">
                  <c:v>CGC_0 </c:v>
                </c:pt>
                <c:pt idx="1">
                  <c:v>CGC_3 </c:v>
                </c:pt>
                <c:pt idx="2">
                  <c:v>CGC_10 </c:v>
                </c:pt>
                <c:pt idx="3">
                  <c:v>CGC_30 </c:v>
                </c:pt>
                <c:pt idx="4">
                  <c:v>CGC_90</c:v>
                </c:pt>
                <c:pt idx="5">
                  <c:v>CGC_270</c:v>
                </c:pt>
                <c:pt idx="6">
                  <c:v>CGC_540 </c:v>
                </c:pt>
                <c:pt idx="7">
                  <c:v>CGC_900 </c:v>
                </c:pt>
                <c:pt idx="8">
                  <c:v>CGC_1800 </c:v>
                </c:pt>
              </c:strCache>
            </c:strRef>
          </c:xVal>
          <c:yVal>
            <c:numRef>
              <c:f>SD_3n_right!$K$253:$K$261</c:f>
              <c:numCache>
                <c:formatCode>General</c:formatCode>
                <c:ptCount val="9"/>
                <c:pt idx="0">
                  <c:v>1.5625</c:v>
                </c:pt>
                <c:pt idx="1">
                  <c:v>1.6142150650277172</c:v>
                </c:pt>
                <c:pt idx="2">
                  <c:v>1.6747536361184621</c:v>
                </c:pt>
                <c:pt idx="3">
                  <c:v>1.6698223849042451</c:v>
                </c:pt>
                <c:pt idx="4">
                  <c:v>1.6665272192189975</c:v>
                </c:pt>
                <c:pt idx="5">
                  <c:v>1.642328422735726</c:v>
                </c:pt>
                <c:pt idx="6">
                  <c:v>1.6645574414632258</c:v>
                </c:pt>
                <c:pt idx="7">
                  <c:v>1.6607394313079817</c:v>
                </c:pt>
                <c:pt idx="8">
                  <c:v>1.6221440726795229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2E7-4FAD-8F80-77FC66DB0218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SD_3n_right!$J$263:$J$271</c:f>
              <c:strCache>
                <c:ptCount val="9"/>
                <c:pt idx="0">
                  <c:v>CGG_0 </c:v>
                </c:pt>
                <c:pt idx="1">
                  <c:v>CGG_3 </c:v>
                </c:pt>
                <c:pt idx="2">
                  <c:v>CGG_10 </c:v>
                </c:pt>
                <c:pt idx="3">
                  <c:v>CGG_30 </c:v>
                </c:pt>
                <c:pt idx="4">
                  <c:v>CGG_90</c:v>
                </c:pt>
                <c:pt idx="5">
                  <c:v>CGG_270</c:v>
                </c:pt>
                <c:pt idx="6">
                  <c:v>CGG_540 </c:v>
                </c:pt>
                <c:pt idx="7">
                  <c:v>CGG_900 </c:v>
                </c:pt>
                <c:pt idx="8">
                  <c:v>CGG_1800 </c:v>
                </c:pt>
              </c:strCache>
            </c:strRef>
          </c:xVal>
          <c:yVal>
            <c:numRef>
              <c:f>SD_3n_right!$K$263:$K$271</c:f>
              <c:numCache>
                <c:formatCode>General</c:formatCode>
                <c:ptCount val="9"/>
                <c:pt idx="0">
                  <c:v>1.5625</c:v>
                </c:pt>
                <c:pt idx="1">
                  <c:v>1.5843136819487844</c:v>
                </c:pt>
                <c:pt idx="2">
                  <c:v>1.6343815694212571</c:v>
                </c:pt>
                <c:pt idx="3">
                  <c:v>1.6249039270289263</c:v>
                </c:pt>
                <c:pt idx="4">
                  <c:v>1.6250190897019134</c:v>
                </c:pt>
                <c:pt idx="5">
                  <c:v>1.5978528545739248</c:v>
                </c:pt>
                <c:pt idx="6">
                  <c:v>1.620849125154074</c:v>
                </c:pt>
                <c:pt idx="7">
                  <c:v>1.6254559225564091</c:v>
                </c:pt>
                <c:pt idx="8">
                  <c:v>1.6078028236397035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2E7-4FAD-8F80-77FC66DB0218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SD_3n_right!$J$273:$J$281</c:f>
              <c:strCache>
                <c:ptCount val="9"/>
                <c:pt idx="0">
                  <c:v>CGT_0 </c:v>
                </c:pt>
                <c:pt idx="1">
                  <c:v>CGT_3 </c:v>
                </c:pt>
                <c:pt idx="2">
                  <c:v>CGT_10 </c:v>
                </c:pt>
                <c:pt idx="3">
                  <c:v>CGT_30 </c:v>
                </c:pt>
                <c:pt idx="4">
                  <c:v>CGT_90</c:v>
                </c:pt>
                <c:pt idx="5">
                  <c:v>CGT_270</c:v>
                </c:pt>
                <c:pt idx="6">
                  <c:v>CGT_540 </c:v>
                </c:pt>
                <c:pt idx="7">
                  <c:v>CGT_900 </c:v>
                </c:pt>
                <c:pt idx="8">
                  <c:v>CGT_1800 </c:v>
                </c:pt>
              </c:strCache>
            </c:strRef>
          </c:xVal>
          <c:yVal>
            <c:numRef>
              <c:f>SD_3n_right!$K$273:$K$281</c:f>
              <c:numCache>
                <c:formatCode>General</c:formatCode>
                <c:ptCount val="9"/>
                <c:pt idx="0">
                  <c:v>1.5625</c:v>
                </c:pt>
                <c:pt idx="1">
                  <c:v>1.5943936091286708</c:v>
                </c:pt>
                <c:pt idx="2">
                  <c:v>1.6339841891146762</c:v>
                </c:pt>
                <c:pt idx="3">
                  <c:v>1.6293788051410316</c:v>
                </c:pt>
                <c:pt idx="4">
                  <c:v>1.6301510542389699</c:v>
                </c:pt>
                <c:pt idx="5">
                  <c:v>1.6009658415131898</c:v>
                </c:pt>
                <c:pt idx="6">
                  <c:v>1.6238285106989276</c:v>
                </c:pt>
                <c:pt idx="7">
                  <c:v>1.6284674454962951</c:v>
                </c:pt>
                <c:pt idx="8">
                  <c:v>1.5967698134931054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2E7-4FAD-8F80-77FC66DB0218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SD_3n_right!$J$283:$J$291</c:f>
              <c:strCache>
                <c:ptCount val="9"/>
                <c:pt idx="0">
                  <c:v>CTA_0 </c:v>
                </c:pt>
                <c:pt idx="1">
                  <c:v>CTA_3 </c:v>
                </c:pt>
                <c:pt idx="2">
                  <c:v>CTA_10 </c:v>
                </c:pt>
                <c:pt idx="3">
                  <c:v>CTA_30 </c:v>
                </c:pt>
                <c:pt idx="4">
                  <c:v>CTA_90</c:v>
                </c:pt>
                <c:pt idx="5">
                  <c:v>CTA_270</c:v>
                </c:pt>
                <c:pt idx="6">
                  <c:v>CTA_540 </c:v>
                </c:pt>
                <c:pt idx="7">
                  <c:v>CTA_900 </c:v>
                </c:pt>
                <c:pt idx="8">
                  <c:v>CTA_1800 </c:v>
                </c:pt>
              </c:strCache>
            </c:strRef>
          </c:xVal>
          <c:yVal>
            <c:numRef>
              <c:f>SD_3n_right!$K$283:$K$291</c:f>
              <c:numCache>
                <c:formatCode>General</c:formatCode>
                <c:ptCount val="9"/>
                <c:pt idx="0">
                  <c:v>1.5625</c:v>
                </c:pt>
                <c:pt idx="1">
                  <c:v>1.5271530965916775</c:v>
                </c:pt>
                <c:pt idx="2">
                  <c:v>1.4862344101300022</c:v>
                </c:pt>
                <c:pt idx="3">
                  <c:v>1.4887524106964154</c:v>
                </c:pt>
                <c:pt idx="4">
                  <c:v>1.4859220011715517</c:v>
                </c:pt>
                <c:pt idx="5">
                  <c:v>1.4929371724927369</c:v>
                </c:pt>
                <c:pt idx="6">
                  <c:v>1.4894312448667213</c:v>
                </c:pt>
                <c:pt idx="7">
                  <c:v>1.4871104857850019</c:v>
                </c:pt>
                <c:pt idx="8">
                  <c:v>1.5036843628970864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2E7-4FAD-8F80-77FC66DB0218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SD_3n_right!$J$293:$J$301</c:f>
              <c:strCache>
                <c:ptCount val="9"/>
                <c:pt idx="0">
                  <c:v>CTC_0 </c:v>
                </c:pt>
                <c:pt idx="1">
                  <c:v>CTC_3 </c:v>
                </c:pt>
                <c:pt idx="2">
                  <c:v>CTC_10 </c:v>
                </c:pt>
                <c:pt idx="3">
                  <c:v>CTC_30 </c:v>
                </c:pt>
                <c:pt idx="4">
                  <c:v>CTC_90</c:v>
                </c:pt>
                <c:pt idx="5">
                  <c:v>CTC_270</c:v>
                </c:pt>
                <c:pt idx="6">
                  <c:v>CTC_540 </c:v>
                </c:pt>
                <c:pt idx="7">
                  <c:v>CTC_900 </c:v>
                </c:pt>
                <c:pt idx="8">
                  <c:v>CTC_1800 </c:v>
                </c:pt>
              </c:strCache>
            </c:strRef>
          </c:xVal>
          <c:yVal>
            <c:numRef>
              <c:f>SD_3n_right!$K$293:$K$301</c:f>
              <c:numCache>
                <c:formatCode>General</c:formatCode>
                <c:ptCount val="9"/>
                <c:pt idx="0">
                  <c:v>1.5625</c:v>
                </c:pt>
                <c:pt idx="1">
                  <c:v>1.5110076868134237</c:v>
                </c:pt>
                <c:pt idx="2">
                  <c:v>1.4950499725136075</c:v>
                </c:pt>
                <c:pt idx="3">
                  <c:v>1.4929083921795228</c:v>
                </c:pt>
                <c:pt idx="4">
                  <c:v>1.4890048462662513</c:v>
                </c:pt>
                <c:pt idx="5">
                  <c:v>1.480086421024378</c:v>
                </c:pt>
                <c:pt idx="6">
                  <c:v>1.4893531761656256</c:v>
                </c:pt>
                <c:pt idx="7">
                  <c:v>1.4909849258507213</c:v>
                </c:pt>
                <c:pt idx="8">
                  <c:v>1.4872320193220188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2E7-4FAD-8F80-77FC66DB0218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SD_3n_right!$J$303:$J$311</c:f>
              <c:strCache>
                <c:ptCount val="9"/>
                <c:pt idx="0">
                  <c:v>CTG_0 </c:v>
                </c:pt>
                <c:pt idx="1">
                  <c:v>CTG_3 </c:v>
                </c:pt>
                <c:pt idx="2">
                  <c:v>CTG_10 </c:v>
                </c:pt>
                <c:pt idx="3">
                  <c:v>CTG_30 </c:v>
                </c:pt>
                <c:pt idx="4">
                  <c:v>CTG_90</c:v>
                </c:pt>
                <c:pt idx="5">
                  <c:v>CTG_270</c:v>
                </c:pt>
                <c:pt idx="6">
                  <c:v>CTG_540 </c:v>
                </c:pt>
                <c:pt idx="7">
                  <c:v>CTG_900 </c:v>
                </c:pt>
                <c:pt idx="8">
                  <c:v>CTG_1800 </c:v>
                </c:pt>
              </c:strCache>
            </c:strRef>
          </c:xVal>
          <c:yVal>
            <c:numRef>
              <c:f>SD_3n_right!$K$303:$K$311</c:f>
              <c:numCache>
                <c:formatCode>General</c:formatCode>
                <c:ptCount val="9"/>
                <c:pt idx="0">
                  <c:v>1.5625</c:v>
                </c:pt>
                <c:pt idx="1">
                  <c:v>1.5673154118470234</c:v>
                </c:pt>
                <c:pt idx="2">
                  <c:v>1.5885852534316289</c:v>
                </c:pt>
                <c:pt idx="3">
                  <c:v>1.5880771178570363</c:v>
                </c:pt>
                <c:pt idx="4">
                  <c:v>1.5888839610080083</c:v>
                </c:pt>
                <c:pt idx="5">
                  <c:v>1.5639144801651996</c:v>
                </c:pt>
                <c:pt idx="6">
                  <c:v>1.5809290923462678</c:v>
                </c:pt>
                <c:pt idx="7">
                  <c:v>1.5888297492144439</c:v>
                </c:pt>
                <c:pt idx="8">
                  <c:v>1.5623347883382555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2E7-4FAD-8F80-77FC66DB0218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SD_3n_right!$J$313:$J$321</c:f>
              <c:strCache>
                <c:ptCount val="9"/>
                <c:pt idx="0">
                  <c:v>CTT_0 </c:v>
                </c:pt>
                <c:pt idx="1">
                  <c:v>CTT_3 </c:v>
                </c:pt>
                <c:pt idx="2">
                  <c:v>CTT_10 </c:v>
                </c:pt>
                <c:pt idx="3">
                  <c:v>CTT_30 </c:v>
                </c:pt>
                <c:pt idx="4">
                  <c:v>CTT_90</c:v>
                </c:pt>
                <c:pt idx="5">
                  <c:v>CTT_270</c:v>
                </c:pt>
                <c:pt idx="6">
                  <c:v>CTT_540 </c:v>
                </c:pt>
                <c:pt idx="7">
                  <c:v>CTT_900 </c:v>
                </c:pt>
                <c:pt idx="8">
                  <c:v>CTT_1800 </c:v>
                </c:pt>
              </c:strCache>
            </c:strRef>
          </c:xVal>
          <c:yVal>
            <c:numRef>
              <c:f>SD_3n_right!$K$313:$K$321</c:f>
              <c:numCache>
                <c:formatCode>General</c:formatCode>
                <c:ptCount val="9"/>
                <c:pt idx="0">
                  <c:v>1.5625</c:v>
                </c:pt>
                <c:pt idx="1">
                  <c:v>1.4749963702463813</c:v>
                </c:pt>
                <c:pt idx="2">
                  <c:v>1.417298966616666</c:v>
                </c:pt>
                <c:pt idx="3">
                  <c:v>1.4115988863323485</c:v>
                </c:pt>
                <c:pt idx="4">
                  <c:v>1.4102355786354894</c:v>
                </c:pt>
                <c:pt idx="5">
                  <c:v>1.4168272071182091</c:v>
                </c:pt>
                <c:pt idx="6">
                  <c:v>1.4133613825041869</c:v>
                </c:pt>
                <c:pt idx="7">
                  <c:v>1.4205804010272765</c:v>
                </c:pt>
                <c:pt idx="8">
                  <c:v>1.4481506954510763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72E7-4FAD-8F80-77FC66DB0218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SD_3n_right!$J$323:$J$331</c:f>
              <c:strCache>
                <c:ptCount val="9"/>
                <c:pt idx="0">
                  <c:v>GAA_0 </c:v>
                </c:pt>
                <c:pt idx="1">
                  <c:v>GAA_3 </c:v>
                </c:pt>
                <c:pt idx="2">
                  <c:v>GAA_10 </c:v>
                </c:pt>
                <c:pt idx="3">
                  <c:v>GAA_30 </c:v>
                </c:pt>
                <c:pt idx="4">
                  <c:v>GAA_90</c:v>
                </c:pt>
                <c:pt idx="5">
                  <c:v>GAA_270</c:v>
                </c:pt>
                <c:pt idx="6">
                  <c:v>GAA_540 </c:v>
                </c:pt>
                <c:pt idx="7">
                  <c:v>GAA_900 </c:v>
                </c:pt>
                <c:pt idx="8">
                  <c:v>GAA_1800 </c:v>
                </c:pt>
              </c:strCache>
            </c:strRef>
          </c:xVal>
          <c:yVal>
            <c:numRef>
              <c:f>SD_3n_right!$K$323:$K$331</c:f>
              <c:numCache>
                <c:formatCode>General</c:formatCode>
                <c:ptCount val="9"/>
                <c:pt idx="0">
                  <c:v>1.5625</c:v>
                </c:pt>
                <c:pt idx="1">
                  <c:v>1.5584225766895479</c:v>
                </c:pt>
                <c:pt idx="2">
                  <c:v>1.5247051590397425</c:v>
                </c:pt>
                <c:pt idx="3">
                  <c:v>1.5319998865946638</c:v>
                </c:pt>
                <c:pt idx="4">
                  <c:v>1.5298149236702856</c:v>
                </c:pt>
                <c:pt idx="5">
                  <c:v>1.5649204521592401</c:v>
                </c:pt>
                <c:pt idx="6">
                  <c:v>1.541167148150171</c:v>
                </c:pt>
                <c:pt idx="7">
                  <c:v>1.5257086183181441</c:v>
                </c:pt>
                <c:pt idx="8">
                  <c:v>1.5585057649038139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72E7-4FAD-8F80-77FC66DB0218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SD_3n_right!$J$333:$J$341</c:f>
              <c:strCache>
                <c:ptCount val="9"/>
                <c:pt idx="0">
                  <c:v>GAC_0 </c:v>
                </c:pt>
                <c:pt idx="1">
                  <c:v>GAC_3 </c:v>
                </c:pt>
                <c:pt idx="2">
                  <c:v>GAC_10 </c:v>
                </c:pt>
                <c:pt idx="3">
                  <c:v>GAC_30 </c:v>
                </c:pt>
                <c:pt idx="4">
                  <c:v>GAC_90</c:v>
                </c:pt>
                <c:pt idx="5">
                  <c:v>GAC_270</c:v>
                </c:pt>
                <c:pt idx="6">
                  <c:v>GAC_540 </c:v>
                </c:pt>
                <c:pt idx="7">
                  <c:v>GAC_900 </c:v>
                </c:pt>
                <c:pt idx="8">
                  <c:v>GAC_1800 </c:v>
                </c:pt>
              </c:strCache>
            </c:strRef>
          </c:xVal>
          <c:yVal>
            <c:numRef>
              <c:f>SD_3n_right!$K$333:$K$341</c:f>
              <c:numCache>
                <c:formatCode>General</c:formatCode>
                <c:ptCount val="9"/>
                <c:pt idx="0">
                  <c:v>1.5625</c:v>
                </c:pt>
                <c:pt idx="1">
                  <c:v>1.6489424562665427</c:v>
                </c:pt>
                <c:pt idx="2">
                  <c:v>1.7237267647444099</c:v>
                </c:pt>
                <c:pt idx="3">
                  <c:v>1.7266544618314752</c:v>
                </c:pt>
                <c:pt idx="4">
                  <c:v>1.7254506821007924</c:v>
                </c:pt>
                <c:pt idx="5">
                  <c:v>1.7027787880951548</c:v>
                </c:pt>
                <c:pt idx="6">
                  <c:v>1.7236504356441584</c:v>
                </c:pt>
                <c:pt idx="7">
                  <c:v>1.7132194412493933</c:v>
                </c:pt>
                <c:pt idx="8">
                  <c:v>1.658767420291142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2E7-4FAD-8F80-77FC66DB0218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SD_3n_right!$J$343:$J$351</c:f>
              <c:strCache>
                <c:ptCount val="9"/>
                <c:pt idx="0">
                  <c:v>GAG_0 </c:v>
                </c:pt>
                <c:pt idx="1">
                  <c:v>GAG_3 </c:v>
                </c:pt>
                <c:pt idx="2">
                  <c:v>GAG_10 </c:v>
                </c:pt>
                <c:pt idx="3">
                  <c:v>GAG_30 </c:v>
                </c:pt>
                <c:pt idx="4">
                  <c:v>GAG_90</c:v>
                </c:pt>
                <c:pt idx="5">
                  <c:v>GAG_270</c:v>
                </c:pt>
                <c:pt idx="6">
                  <c:v>GAG_540 </c:v>
                </c:pt>
                <c:pt idx="7">
                  <c:v>GAG_900 </c:v>
                </c:pt>
                <c:pt idx="8">
                  <c:v>GAG_1800 </c:v>
                </c:pt>
              </c:strCache>
            </c:strRef>
          </c:xVal>
          <c:yVal>
            <c:numRef>
              <c:f>SD_3n_right!$K$343:$K$351</c:f>
              <c:numCache>
                <c:formatCode>General</c:formatCode>
                <c:ptCount val="9"/>
                <c:pt idx="0">
                  <c:v>1.5625</c:v>
                </c:pt>
                <c:pt idx="1">
                  <c:v>1.6319873175605175</c:v>
                </c:pt>
                <c:pt idx="2">
                  <c:v>1.7078570816864969</c:v>
                </c:pt>
                <c:pt idx="3">
                  <c:v>1.7156403845671306</c:v>
                </c:pt>
                <c:pt idx="4">
                  <c:v>1.7127956913428861</c:v>
                </c:pt>
                <c:pt idx="5">
                  <c:v>1.6944918599697285</c:v>
                </c:pt>
                <c:pt idx="6">
                  <c:v>1.7042254931672316</c:v>
                </c:pt>
                <c:pt idx="7">
                  <c:v>1.7046709914874847</c:v>
                </c:pt>
                <c:pt idx="8">
                  <c:v>1.6609394178820511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72E7-4FAD-8F80-77FC66DB0218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SD_3n_right!$J$353:$J$361</c:f>
              <c:strCache>
                <c:ptCount val="9"/>
                <c:pt idx="0">
                  <c:v>GAT_0 </c:v>
                </c:pt>
                <c:pt idx="1">
                  <c:v>GAT_3 </c:v>
                </c:pt>
                <c:pt idx="2">
                  <c:v>GAT_10 </c:v>
                </c:pt>
                <c:pt idx="3">
                  <c:v>GAT_30 </c:v>
                </c:pt>
                <c:pt idx="4">
                  <c:v>GAT_90</c:v>
                </c:pt>
                <c:pt idx="5">
                  <c:v>GAT_270</c:v>
                </c:pt>
                <c:pt idx="6">
                  <c:v>GAT_540 </c:v>
                </c:pt>
                <c:pt idx="7">
                  <c:v>GAT_900 </c:v>
                </c:pt>
                <c:pt idx="8">
                  <c:v>GAT_1800 </c:v>
                </c:pt>
              </c:strCache>
            </c:strRef>
          </c:xVal>
          <c:yVal>
            <c:numRef>
              <c:f>SD_3n_right!$K$353:$K$361</c:f>
              <c:numCache>
                <c:formatCode>General</c:formatCode>
                <c:ptCount val="9"/>
                <c:pt idx="0">
                  <c:v>1.5625</c:v>
                </c:pt>
                <c:pt idx="1">
                  <c:v>1.6057855947258268</c:v>
                </c:pt>
                <c:pt idx="2">
                  <c:v>1.6440771692629779</c:v>
                </c:pt>
                <c:pt idx="3">
                  <c:v>1.6420193247287598</c:v>
                </c:pt>
                <c:pt idx="4">
                  <c:v>1.6397031223156191</c:v>
                </c:pt>
                <c:pt idx="5">
                  <c:v>1.6238272802185465</c:v>
                </c:pt>
                <c:pt idx="6">
                  <c:v>1.6407934999673988</c:v>
                </c:pt>
                <c:pt idx="7">
                  <c:v>1.6364995444796877</c:v>
                </c:pt>
                <c:pt idx="8">
                  <c:v>1.6153888250788051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72E7-4FAD-8F80-77FC66DB0218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SD_3n_right!$J$363:$J$371</c:f>
              <c:strCache>
                <c:ptCount val="9"/>
                <c:pt idx="0">
                  <c:v>GCA_0 </c:v>
                </c:pt>
                <c:pt idx="1">
                  <c:v>GCA_3 </c:v>
                </c:pt>
                <c:pt idx="2">
                  <c:v>GCA_10 </c:v>
                </c:pt>
                <c:pt idx="3">
                  <c:v>GCA_30 </c:v>
                </c:pt>
                <c:pt idx="4">
                  <c:v>GCA_90</c:v>
                </c:pt>
                <c:pt idx="5">
                  <c:v>GCA_270</c:v>
                </c:pt>
                <c:pt idx="6">
                  <c:v>GCA_540 </c:v>
                </c:pt>
                <c:pt idx="7">
                  <c:v>GCA_900 </c:v>
                </c:pt>
                <c:pt idx="8">
                  <c:v>GCA_1800 </c:v>
                </c:pt>
              </c:strCache>
            </c:strRef>
          </c:xVal>
          <c:yVal>
            <c:numRef>
              <c:f>SD_3n_right!$K$363:$K$371</c:f>
              <c:numCache>
                <c:formatCode>General</c:formatCode>
                <c:ptCount val="9"/>
                <c:pt idx="0">
                  <c:v>1.5625</c:v>
                </c:pt>
                <c:pt idx="1">
                  <c:v>1.6892109143609839</c:v>
                </c:pt>
                <c:pt idx="2">
                  <c:v>1.7877347953372345</c:v>
                </c:pt>
                <c:pt idx="3">
                  <c:v>1.7964747211660383</c:v>
                </c:pt>
                <c:pt idx="4">
                  <c:v>1.792989466535146</c:v>
                </c:pt>
                <c:pt idx="5">
                  <c:v>1.7778496660701411</c:v>
                </c:pt>
                <c:pt idx="6">
                  <c:v>1.7883813206018893</c:v>
                </c:pt>
                <c:pt idx="7">
                  <c:v>1.7734464099396696</c:v>
                </c:pt>
                <c:pt idx="8">
                  <c:v>1.7106877082167389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72E7-4FAD-8F80-77FC66DB0218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SD_3n_right!$J$373:$J$381</c:f>
              <c:strCache>
                <c:ptCount val="9"/>
                <c:pt idx="0">
                  <c:v>GCC_0 </c:v>
                </c:pt>
                <c:pt idx="1">
                  <c:v>GCC_3 </c:v>
                </c:pt>
                <c:pt idx="2">
                  <c:v>GCC_10 </c:v>
                </c:pt>
                <c:pt idx="3">
                  <c:v>GCC_30 </c:v>
                </c:pt>
                <c:pt idx="4">
                  <c:v>GCC_90</c:v>
                </c:pt>
                <c:pt idx="5">
                  <c:v>GCC_270</c:v>
                </c:pt>
                <c:pt idx="6">
                  <c:v>GCC_540 </c:v>
                </c:pt>
                <c:pt idx="7">
                  <c:v>GCC_900 </c:v>
                </c:pt>
                <c:pt idx="8">
                  <c:v>GCC_1800 </c:v>
                </c:pt>
              </c:strCache>
            </c:strRef>
          </c:xVal>
          <c:yVal>
            <c:numRef>
              <c:f>SD_3n_right!$K$373:$K$381</c:f>
              <c:numCache>
                <c:formatCode>General</c:formatCode>
                <c:ptCount val="9"/>
                <c:pt idx="0">
                  <c:v>1.5625</c:v>
                </c:pt>
                <c:pt idx="1">
                  <c:v>1.659940236632836</c:v>
                </c:pt>
                <c:pt idx="2">
                  <c:v>1.7502835202964195</c:v>
                </c:pt>
                <c:pt idx="3">
                  <c:v>1.7555823883365425</c:v>
                </c:pt>
                <c:pt idx="4">
                  <c:v>1.7575735000731711</c:v>
                </c:pt>
                <c:pt idx="5">
                  <c:v>1.7350144004419583</c:v>
                </c:pt>
                <c:pt idx="6">
                  <c:v>1.7495613099733869</c:v>
                </c:pt>
                <c:pt idx="7">
                  <c:v>1.736915606781432</c:v>
                </c:pt>
                <c:pt idx="8">
                  <c:v>1.6678795830058575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72E7-4FAD-8F80-77FC66DB0218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SD_3n_right!$J$383:$J$391</c:f>
              <c:strCache>
                <c:ptCount val="9"/>
                <c:pt idx="0">
                  <c:v>GCG_0 </c:v>
                </c:pt>
                <c:pt idx="1">
                  <c:v>GCG_3 </c:v>
                </c:pt>
                <c:pt idx="2">
                  <c:v>GCG_10 </c:v>
                </c:pt>
                <c:pt idx="3">
                  <c:v>GCG_30 </c:v>
                </c:pt>
                <c:pt idx="4">
                  <c:v>GCG_90</c:v>
                </c:pt>
                <c:pt idx="5">
                  <c:v>GCG_270</c:v>
                </c:pt>
                <c:pt idx="6">
                  <c:v>GCG_540 </c:v>
                </c:pt>
                <c:pt idx="7">
                  <c:v>GCG_900 </c:v>
                </c:pt>
                <c:pt idx="8">
                  <c:v>GCG_1800 </c:v>
                </c:pt>
              </c:strCache>
            </c:strRef>
          </c:xVal>
          <c:yVal>
            <c:numRef>
              <c:f>SD_3n_right!$K$383:$K$391</c:f>
              <c:numCache>
                <c:formatCode>General</c:formatCode>
                <c:ptCount val="9"/>
                <c:pt idx="0">
                  <c:v>1.5625</c:v>
                </c:pt>
                <c:pt idx="1">
                  <c:v>1.6970035697912946</c:v>
                </c:pt>
                <c:pt idx="2">
                  <c:v>1.8395890688986307</c:v>
                </c:pt>
                <c:pt idx="3">
                  <c:v>1.8474159801828474</c:v>
                </c:pt>
                <c:pt idx="4">
                  <c:v>1.8389360902582206</c:v>
                </c:pt>
                <c:pt idx="5">
                  <c:v>1.813475534625502</c:v>
                </c:pt>
                <c:pt idx="6">
                  <c:v>1.8308457483755207</c:v>
                </c:pt>
                <c:pt idx="7">
                  <c:v>1.8196534670346796</c:v>
                </c:pt>
                <c:pt idx="8">
                  <c:v>1.7357859392998756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72E7-4FAD-8F80-77FC66DB0218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SD_3n_right!$J$393:$J$401</c:f>
              <c:strCache>
                <c:ptCount val="9"/>
                <c:pt idx="0">
                  <c:v>GCT_0 </c:v>
                </c:pt>
                <c:pt idx="1">
                  <c:v>GCT_3 </c:v>
                </c:pt>
                <c:pt idx="2">
                  <c:v>GCT_10 </c:v>
                </c:pt>
                <c:pt idx="3">
                  <c:v>GCT_30 </c:v>
                </c:pt>
                <c:pt idx="4">
                  <c:v>GCT_90</c:v>
                </c:pt>
                <c:pt idx="5">
                  <c:v>GCT_270</c:v>
                </c:pt>
                <c:pt idx="6">
                  <c:v>GCT_540 </c:v>
                </c:pt>
                <c:pt idx="7">
                  <c:v>GCT_900 </c:v>
                </c:pt>
                <c:pt idx="8">
                  <c:v>GCT_1800 </c:v>
                </c:pt>
              </c:strCache>
            </c:strRef>
          </c:xVal>
          <c:yVal>
            <c:numRef>
              <c:f>SD_3n_right!$K$393:$K$401</c:f>
              <c:numCache>
                <c:formatCode>General</c:formatCode>
                <c:ptCount val="9"/>
                <c:pt idx="0">
                  <c:v>1.5625</c:v>
                </c:pt>
                <c:pt idx="1">
                  <c:v>1.6272770740689597</c:v>
                </c:pt>
                <c:pt idx="2">
                  <c:v>1.7027057310662963</c:v>
                </c:pt>
                <c:pt idx="3">
                  <c:v>1.7085480953166208</c:v>
                </c:pt>
                <c:pt idx="4">
                  <c:v>1.7066279747791082</c:v>
                </c:pt>
                <c:pt idx="5">
                  <c:v>1.6727309518303914</c:v>
                </c:pt>
                <c:pt idx="6">
                  <c:v>1.6966828786307</c:v>
                </c:pt>
                <c:pt idx="7">
                  <c:v>1.6932169145264311</c:v>
                </c:pt>
                <c:pt idx="8">
                  <c:v>1.6240947055216886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72E7-4FAD-8F80-77FC66DB0218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SD_3n_right!$J$403:$J$411</c:f>
              <c:strCache>
                <c:ptCount val="9"/>
                <c:pt idx="0">
                  <c:v>GGA_0 </c:v>
                </c:pt>
                <c:pt idx="1">
                  <c:v>GGA_3 </c:v>
                </c:pt>
                <c:pt idx="2">
                  <c:v>GGA_10 </c:v>
                </c:pt>
                <c:pt idx="3">
                  <c:v>GGA_1800 </c:v>
                </c:pt>
                <c:pt idx="4">
                  <c:v>GGA_90</c:v>
                </c:pt>
                <c:pt idx="5">
                  <c:v>GGA_270</c:v>
                </c:pt>
                <c:pt idx="6">
                  <c:v>GGA_540 </c:v>
                </c:pt>
                <c:pt idx="7">
                  <c:v>GGA_900 </c:v>
                </c:pt>
                <c:pt idx="8">
                  <c:v>GGA_1800 </c:v>
                </c:pt>
              </c:strCache>
            </c:strRef>
          </c:xVal>
          <c:yVal>
            <c:numRef>
              <c:f>SD_3n_right!$K$403:$K$411</c:f>
              <c:numCache>
                <c:formatCode>General</c:formatCode>
                <c:ptCount val="9"/>
                <c:pt idx="0">
                  <c:v>1.5625</c:v>
                </c:pt>
                <c:pt idx="1">
                  <c:v>1.6229974136287573</c:v>
                </c:pt>
                <c:pt idx="2">
                  <c:v>1.6896059656040348</c:v>
                </c:pt>
                <c:pt idx="3">
                  <c:v>1.6920105464490507</c:v>
                </c:pt>
                <c:pt idx="4">
                  <c:v>1.6899609209222213</c:v>
                </c:pt>
                <c:pt idx="5">
                  <c:v>1.6905814019896319</c:v>
                </c:pt>
                <c:pt idx="6">
                  <c:v>1.6879965689987064</c:v>
                </c:pt>
                <c:pt idx="7">
                  <c:v>1.6815403031053862</c:v>
                </c:pt>
                <c:pt idx="8">
                  <c:v>1.6582829142605999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2E7-4FAD-8F80-77FC66DB0218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SD_3n_right!$J$413:$J$421</c:f>
              <c:strCache>
                <c:ptCount val="9"/>
                <c:pt idx="0">
                  <c:v>GGC_0 </c:v>
                </c:pt>
                <c:pt idx="1">
                  <c:v>GGC_3 </c:v>
                </c:pt>
                <c:pt idx="2">
                  <c:v>GGC_10 </c:v>
                </c:pt>
                <c:pt idx="3">
                  <c:v>GGC_30 </c:v>
                </c:pt>
                <c:pt idx="4">
                  <c:v>GGC_90</c:v>
                </c:pt>
                <c:pt idx="5">
                  <c:v>GGC_270</c:v>
                </c:pt>
                <c:pt idx="6">
                  <c:v>GGC_540 </c:v>
                </c:pt>
                <c:pt idx="7">
                  <c:v>GGC_900 </c:v>
                </c:pt>
                <c:pt idx="8">
                  <c:v>GGC_1800 </c:v>
                </c:pt>
              </c:strCache>
            </c:strRef>
          </c:xVal>
          <c:yVal>
            <c:numRef>
              <c:f>SD_3n_right!$K$413:$K$421</c:f>
              <c:numCache>
                <c:formatCode>General</c:formatCode>
                <c:ptCount val="9"/>
                <c:pt idx="0">
                  <c:v>1.5625</c:v>
                </c:pt>
                <c:pt idx="1">
                  <c:v>1.6719176427012179</c:v>
                </c:pt>
                <c:pt idx="2">
                  <c:v>1.7987578121805821</c:v>
                </c:pt>
                <c:pt idx="3">
                  <c:v>1.801219357251012</c:v>
                </c:pt>
                <c:pt idx="4">
                  <c:v>1.8050671668890557</c:v>
                </c:pt>
                <c:pt idx="5">
                  <c:v>1.7706058266150613</c:v>
                </c:pt>
                <c:pt idx="6">
                  <c:v>1.7906946358122147</c:v>
                </c:pt>
                <c:pt idx="7">
                  <c:v>1.7885169485305505</c:v>
                </c:pt>
                <c:pt idx="8">
                  <c:v>1.7074123154779031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72E7-4FAD-8F80-77FC66DB0218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SD_3n_right!$J$423:$J$431</c:f>
              <c:strCache>
                <c:ptCount val="9"/>
                <c:pt idx="0">
                  <c:v>GGG_0 </c:v>
                </c:pt>
                <c:pt idx="1">
                  <c:v>GGG_3 </c:v>
                </c:pt>
                <c:pt idx="2">
                  <c:v>GGG_10 </c:v>
                </c:pt>
                <c:pt idx="3">
                  <c:v>GGG_30 </c:v>
                </c:pt>
                <c:pt idx="4">
                  <c:v>GGG_90</c:v>
                </c:pt>
                <c:pt idx="5">
                  <c:v>GGG_270</c:v>
                </c:pt>
                <c:pt idx="6">
                  <c:v>GGG_540 </c:v>
                </c:pt>
                <c:pt idx="7">
                  <c:v>GGG_900 </c:v>
                </c:pt>
                <c:pt idx="8">
                  <c:v>GGG_1800 </c:v>
                </c:pt>
              </c:strCache>
            </c:strRef>
          </c:xVal>
          <c:yVal>
            <c:numRef>
              <c:f>SD_3n_right!$K$423:$K$431</c:f>
              <c:numCache>
                <c:formatCode>General</c:formatCode>
                <c:ptCount val="9"/>
                <c:pt idx="0">
                  <c:v>1.5625</c:v>
                </c:pt>
                <c:pt idx="1">
                  <c:v>1.6651418280200678</c:v>
                </c:pt>
                <c:pt idx="2">
                  <c:v>1.8139623149593029</c:v>
                </c:pt>
                <c:pt idx="3">
                  <c:v>1.8168578292443431</c:v>
                </c:pt>
                <c:pt idx="4">
                  <c:v>1.8149315510504067</c:v>
                </c:pt>
                <c:pt idx="5">
                  <c:v>1.7823551435576626</c:v>
                </c:pt>
                <c:pt idx="6">
                  <c:v>1.7948097327819499</c:v>
                </c:pt>
                <c:pt idx="7">
                  <c:v>1.803374245727988</c:v>
                </c:pt>
                <c:pt idx="8">
                  <c:v>1.7307621844293917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72E7-4FAD-8F80-77FC66DB0218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SD_3n_right!$J$433:$J$441</c:f>
              <c:strCache>
                <c:ptCount val="9"/>
                <c:pt idx="0">
                  <c:v>GGT_0 </c:v>
                </c:pt>
                <c:pt idx="1">
                  <c:v>GGT_3 </c:v>
                </c:pt>
                <c:pt idx="2">
                  <c:v>GGT_10 </c:v>
                </c:pt>
                <c:pt idx="3">
                  <c:v>GGT_30 </c:v>
                </c:pt>
                <c:pt idx="4">
                  <c:v>GGT_90</c:v>
                </c:pt>
                <c:pt idx="5">
                  <c:v>GGT_270</c:v>
                </c:pt>
                <c:pt idx="6">
                  <c:v>GGT_540 </c:v>
                </c:pt>
                <c:pt idx="7">
                  <c:v>GGT_900 </c:v>
                </c:pt>
                <c:pt idx="8">
                  <c:v>GGT_1800 </c:v>
                </c:pt>
              </c:strCache>
            </c:strRef>
          </c:xVal>
          <c:yVal>
            <c:numRef>
              <c:f>SD_3n_right!$K$433:$K$441</c:f>
              <c:numCache>
                <c:formatCode>General</c:formatCode>
                <c:ptCount val="9"/>
                <c:pt idx="0">
                  <c:v>1.5625</c:v>
                </c:pt>
                <c:pt idx="1">
                  <c:v>1.6447618604420873</c:v>
                </c:pt>
                <c:pt idx="2">
                  <c:v>1.7454988032574439</c:v>
                </c:pt>
                <c:pt idx="3">
                  <c:v>1.7444466903319733</c:v>
                </c:pt>
                <c:pt idx="4">
                  <c:v>1.748794207667125</c:v>
                </c:pt>
                <c:pt idx="5">
                  <c:v>1.7174058840635251</c:v>
                </c:pt>
                <c:pt idx="6">
                  <c:v>1.7348987965104059</c:v>
                </c:pt>
                <c:pt idx="7">
                  <c:v>1.7390700366455389</c:v>
                </c:pt>
                <c:pt idx="8">
                  <c:v>1.6810945872975069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72E7-4FAD-8F80-77FC66DB0218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SD_3n_right!$J$443:$J$451</c:f>
              <c:strCache>
                <c:ptCount val="9"/>
                <c:pt idx="0">
                  <c:v>GTA_0 </c:v>
                </c:pt>
                <c:pt idx="1">
                  <c:v>GTA_3 </c:v>
                </c:pt>
                <c:pt idx="2">
                  <c:v>GTA_10 </c:v>
                </c:pt>
                <c:pt idx="3">
                  <c:v>GTA_30 </c:v>
                </c:pt>
                <c:pt idx="4">
                  <c:v>GTA_90</c:v>
                </c:pt>
                <c:pt idx="5">
                  <c:v>GTA_270</c:v>
                </c:pt>
                <c:pt idx="6">
                  <c:v>GTA_540 </c:v>
                </c:pt>
                <c:pt idx="7">
                  <c:v>GTA_900 </c:v>
                </c:pt>
                <c:pt idx="8">
                  <c:v>GTA_1800 </c:v>
                </c:pt>
              </c:strCache>
            </c:strRef>
          </c:xVal>
          <c:yVal>
            <c:numRef>
              <c:f>SD_3n_right!$K$443:$K$451</c:f>
              <c:numCache>
                <c:formatCode>General</c:formatCode>
                <c:ptCount val="9"/>
                <c:pt idx="0">
                  <c:v>1.5625</c:v>
                </c:pt>
                <c:pt idx="1">
                  <c:v>1.6345470361482159</c:v>
                </c:pt>
                <c:pt idx="2">
                  <c:v>1.6965378533439059</c:v>
                </c:pt>
                <c:pt idx="3">
                  <c:v>1.703951432988424</c:v>
                </c:pt>
                <c:pt idx="4">
                  <c:v>1.7037280357812796</c:v>
                </c:pt>
                <c:pt idx="5">
                  <c:v>1.6940793176591178</c:v>
                </c:pt>
                <c:pt idx="6">
                  <c:v>1.697103541734585</c:v>
                </c:pt>
                <c:pt idx="7">
                  <c:v>1.6896792217441092</c:v>
                </c:pt>
                <c:pt idx="8">
                  <c:v>1.6506138870104623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72E7-4FAD-8F80-77FC66DB0218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SD_3n_right!$J$453:$J$461</c:f>
              <c:strCache>
                <c:ptCount val="9"/>
                <c:pt idx="0">
                  <c:v>GTC_0 </c:v>
                </c:pt>
                <c:pt idx="1">
                  <c:v>GTC_3 </c:v>
                </c:pt>
                <c:pt idx="2">
                  <c:v>GTC_10 </c:v>
                </c:pt>
                <c:pt idx="3">
                  <c:v>GTC_30 </c:v>
                </c:pt>
                <c:pt idx="4">
                  <c:v>GTC_90</c:v>
                </c:pt>
                <c:pt idx="5">
                  <c:v>GTC_270</c:v>
                </c:pt>
                <c:pt idx="6">
                  <c:v>GTC_540 </c:v>
                </c:pt>
                <c:pt idx="7">
                  <c:v>GTC_900 </c:v>
                </c:pt>
                <c:pt idx="8">
                  <c:v>GTC_1800 </c:v>
                </c:pt>
              </c:strCache>
            </c:strRef>
          </c:xVal>
          <c:yVal>
            <c:numRef>
              <c:f>SD_3n_right!$K$453:$K$461</c:f>
              <c:numCache>
                <c:formatCode>General</c:formatCode>
                <c:ptCount val="9"/>
                <c:pt idx="0">
                  <c:v>1.5625</c:v>
                </c:pt>
                <c:pt idx="1">
                  <c:v>1.6266695621946319</c:v>
                </c:pt>
                <c:pt idx="2">
                  <c:v>1.713563234567955</c:v>
                </c:pt>
                <c:pt idx="3">
                  <c:v>1.7178724803035594</c:v>
                </c:pt>
                <c:pt idx="4">
                  <c:v>1.7156645479301198</c:v>
                </c:pt>
                <c:pt idx="5">
                  <c:v>1.6924408477859327</c:v>
                </c:pt>
                <c:pt idx="6">
                  <c:v>1.7049625982570236</c:v>
                </c:pt>
                <c:pt idx="7">
                  <c:v>1.7011673343981726</c:v>
                </c:pt>
                <c:pt idx="8">
                  <c:v>1.6425272081703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72E7-4FAD-8F80-77FC66DB0218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SD_3n_right!$J$463:$J$471</c:f>
              <c:strCache>
                <c:ptCount val="9"/>
                <c:pt idx="0">
                  <c:v>GTG_0 </c:v>
                </c:pt>
                <c:pt idx="1">
                  <c:v>GTG_3 </c:v>
                </c:pt>
                <c:pt idx="2">
                  <c:v>GTG_10 </c:v>
                </c:pt>
                <c:pt idx="3">
                  <c:v>GTG_30 </c:v>
                </c:pt>
                <c:pt idx="4">
                  <c:v>GTG_90</c:v>
                </c:pt>
                <c:pt idx="5">
                  <c:v>GTG_270</c:v>
                </c:pt>
                <c:pt idx="6">
                  <c:v>GTG_540 </c:v>
                </c:pt>
                <c:pt idx="7">
                  <c:v>GTG_900 </c:v>
                </c:pt>
                <c:pt idx="8">
                  <c:v>GTG_1800 </c:v>
                </c:pt>
              </c:strCache>
            </c:strRef>
          </c:xVal>
          <c:yVal>
            <c:numRef>
              <c:f>SD_3n_right!$K$463:$K$471</c:f>
              <c:numCache>
                <c:formatCode>General</c:formatCode>
                <c:ptCount val="9"/>
                <c:pt idx="0">
                  <c:v>1.5625</c:v>
                </c:pt>
                <c:pt idx="1">
                  <c:v>1.6748209173495132</c:v>
                </c:pt>
                <c:pt idx="2">
                  <c:v>1.8196822391672955</c:v>
                </c:pt>
                <c:pt idx="3">
                  <c:v>1.8324032867229465</c:v>
                </c:pt>
                <c:pt idx="4">
                  <c:v>1.8370088776227482</c:v>
                </c:pt>
                <c:pt idx="5">
                  <c:v>1.7890556184273505</c:v>
                </c:pt>
                <c:pt idx="6">
                  <c:v>1.8047638816440585</c:v>
                </c:pt>
                <c:pt idx="7">
                  <c:v>1.8213162945849428</c:v>
                </c:pt>
                <c:pt idx="8">
                  <c:v>1.7246390888361121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2E7-4FAD-8F80-77FC66DB0218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SD_3n_right!$J$473:$J$481</c:f>
              <c:strCache>
                <c:ptCount val="9"/>
                <c:pt idx="0">
                  <c:v>GTT_0 </c:v>
                </c:pt>
                <c:pt idx="1">
                  <c:v>GTT_3 </c:v>
                </c:pt>
                <c:pt idx="2">
                  <c:v>GTT_10 </c:v>
                </c:pt>
                <c:pt idx="3">
                  <c:v>GTT_30 </c:v>
                </c:pt>
                <c:pt idx="4">
                  <c:v>GTT_90</c:v>
                </c:pt>
                <c:pt idx="5">
                  <c:v>GTT_270</c:v>
                </c:pt>
                <c:pt idx="6">
                  <c:v>GTT_540 </c:v>
                </c:pt>
                <c:pt idx="7">
                  <c:v>GTT_900 </c:v>
                </c:pt>
                <c:pt idx="8">
                  <c:v>GTT_1800 </c:v>
                </c:pt>
              </c:strCache>
            </c:strRef>
          </c:xVal>
          <c:yVal>
            <c:numRef>
              <c:f>SD_3n_right!$K$473:$K$481</c:f>
              <c:numCache>
                <c:formatCode>General</c:formatCode>
                <c:ptCount val="9"/>
                <c:pt idx="0">
                  <c:v>1.5625</c:v>
                </c:pt>
                <c:pt idx="1">
                  <c:v>1.5765069858275265</c:v>
                </c:pt>
                <c:pt idx="2">
                  <c:v>1.6033502791103018</c:v>
                </c:pt>
                <c:pt idx="3">
                  <c:v>1.6036748592693844</c:v>
                </c:pt>
                <c:pt idx="4">
                  <c:v>1.6049106419879138</c:v>
                </c:pt>
                <c:pt idx="5">
                  <c:v>1.585830211815036</c:v>
                </c:pt>
                <c:pt idx="6">
                  <c:v>1.5953181535753802</c:v>
                </c:pt>
                <c:pt idx="7">
                  <c:v>1.6036681481486994</c:v>
                </c:pt>
                <c:pt idx="8">
                  <c:v>1.5804564844815467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2E7-4FAD-8F80-77FC66DB0218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SD_3n_right!$J$483:$J$491</c:f>
              <c:strCache>
                <c:ptCount val="9"/>
                <c:pt idx="0">
                  <c:v>TAA_0 </c:v>
                </c:pt>
                <c:pt idx="1">
                  <c:v>TAA_3 </c:v>
                </c:pt>
                <c:pt idx="2">
                  <c:v>TAA_10 </c:v>
                </c:pt>
                <c:pt idx="3">
                  <c:v>TAA_30 </c:v>
                </c:pt>
                <c:pt idx="4">
                  <c:v>TAA_90</c:v>
                </c:pt>
                <c:pt idx="5">
                  <c:v>TAA_270</c:v>
                </c:pt>
                <c:pt idx="6">
                  <c:v>TAA_540 </c:v>
                </c:pt>
                <c:pt idx="7">
                  <c:v>TAA_900 </c:v>
                </c:pt>
                <c:pt idx="8">
                  <c:v>TAA_1800 </c:v>
                </c:pt>
              </c:strCache>
            </c:strRef>
          </c:xVal>
          <c:yVal>
            <c:numRef>
              <c:f>SD_3n_right!$K$483:$K$491</c:f>
              <c:numCache>
                <c:formatCode>General</c:formatCode>
                <c:ptCount val="9"/>
                <c:pt idx="0">
                  <c:v>1.5625</c:v>
                </c:pt>
                <c:pt idx="1">
                  <c:v>1.4212706168151183</c:v>
                </c:pt>
                <c:pt idx="2">
                  <c:v>1.2586036987075664</c:v>
                </c:pt>
                <c:pt idx="3">
                  <c:v>1.2629691131041771</c:v>
                </c:pt>
                <c:pt idx="4">
                  <c:v>1.260466440235164</c:v>
                </c:pt>
                <c:pt idx="5">
                  <c:v>1.3371603768506994</c:v>
                </c:pt>
                <c:pt idx="6">
                  <c:v>1.282522349913104</c:v>
                </c:pt>
                <c:pt idx="7">
                  <c:v>1.2740659226261224</c:v>
                </c:pt>
                <c:pt idx="8">
                  <c:v>1.3915829654056555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72E7-4FAD-8F80-77FC66DB0218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SD_3n_right!$J$493:$J$501</c:f>
              <c:strCache>
                <c:ptCount val="9"/>
                <c:pt idx="0">
                  <c:v>TAC_0 </c:v>
                </c:pt>
                <c:pt idx="1">
                  <c:v>TAC_3 </c:v>
                </c:pt>
                <c:pt idx="2">
                  <c:v>TAC_10 </c:v>
                </c:pt>
                <c:pt idx="3">
                  <c:v>TAC_30 </c:v>
                </c:pt>
                <c:pt idx="4">
                  <c:v>TAC_90</c:v>
                </c:pt>
                <c:pt idx="5">
                  <c:v>TAC_270</c:v>
                </c:pt>
                <c:pt idx="6">
                  <c:v>TAC_540 </c:v>
                </c:pt>
                <c:pt idx="7">
                  <c:v>TAC_900 </c:v>
                </c:pt>
                <c:pt idx="8">
                  <c:v>TAC_1800 </c:v>
                </c:pt>
              </c:strCache>
            </c:strRef>
          </c:xVal>
          <c:yVal>
            <c:numRef>
              <c:f>SD_3n_right!$K$493:$K$501</c:f>
              <c:numCache>
                <c:formatCode>General</c:formatCode>
                <c:ptCount val="9"/>
                <c:pt idx="0">
                  <c:v>1.5625</c:v>
                </c:pt>
                <c:pt idx="1">
                  <c:v>1.5338650474271929</c:v>
                </c:pt>
                <c:pt idx="2">
                  <c:v>1.4843935784260442</c:v>
                </c:pt>
                <c:pt idx="3">
                  <c:v>1.4784998541482186</c:v>
                </c:pt>
                <c:pt idx="4">
                  <c:v>1.4765436211380512</c:v>
                </c:pt>
                <c:pt idx="5">
                  <c:v>1.4919006120053118</c:v>
                </c:pt>
                <c:pt idx="6">
                  <c:v>1.4887286684977685</c:v>
                </c:pt>
                <c:pt idx="7">
                  <c:v>1.483444375032636</c:v>
                </c:pt>
                <c:pt idx="8">
                  <c:v>1.5147928961542996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72E7-4FAD-8F80-77FC66DB0218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SD_3n_right!$J$503:$J$511</c:f>
              <c:strCache>
                <c:ptCount val="9"/>
                <c:pt idx="0">
                  <c:v>TAG_0 </c:v>
                </c:pt>
                <c:pt idx="1">
                  <c:v>TAG_3 </c:v>
                </c:pt>
                <c:pt idx="2">
                  <c:v>TAG_10 </c:v>
                </c:pt>
                <c:pt idx="3">
                  <c:v>TAG_30 </c:v>
                </c:pt>
                <c:pt idx="4">
                  <c:v>TAG_90</c:v>
                </c:pt>
                <c:pt idx="5">
                  <c:v>TAG_270</c:v>
                </c:pt>
                <c:pt idx="6">
                  <c:v>TAG_540 </c:v>
                </c:pt>
                <c:pt idx="7">
                  <c:v>TAG_900 </c:v>
                </c:pt>
                <c:pt idx="8">
                  <c:v>TAG_1800 </c:v>
                </c:pt>
              </c:strCache>
            </c:strRef>
          </c:xVal>
          <c:yVal>
            <c:numRef>
              <c:f>SD_3n_right!$K$503:$K$511</c:f>
              <c:numCache>
                <c:formatCode>General</c:formatCode>
                <c:ptCount val="9"/>
                <c:pt idx="0">
                  <c:v>1.5625</c:v>
                </c:pt>
                <c:pt idx="1">
                  <c:v>1.5008236572698377</c:v>
                </c:pt>
                <c:pt idx="2">
                  <c:v>1.4438246237375538</c:v>
                </c:pt>
                <c:pt idx="3">
                  <c:v>1.4455678767595024</c:v>
                </c:pt>
                <c:pt idx="4">
                  <c:v>1.4428662632868892</c:v>
                </c:pt>
                <c:pt idx="5">
                  <c:v>1.4564059779019995</c:v>
                </c:pt>
                <c:pt idx="6">
                  <c:v>1.448246286779213</c:v>
                </c:pt>
                <c:pt idx="7">
                  <c:v>1.4519183623244776</c:v>
                </c:pt>
                <c:pt idx="8">
                  <c:v>1.4853660060493499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72E7-4FAD-8F80-77FC66DB0218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SD_3n_right!$J$513:$J$521</c:f>
              <c:strCache>
                <c:ptCount val="9"/>
                <c:pt idx="0">
                  <c:v>TAT_0 </c:v>
                </c:pt>
                <c:pt idx="1">
                  <c:v>TAT_3 </c:v>
                </c:pt>
                <c:pt idx="2">
                  <c:v>TAT_10 </c:v>
                </c:pt>
                <c:pt idx="3">
                  <c:v>TAT_30 </c:v>
                </c:pt>
                <c:pt idx="4">
                  <c:v>TAT_90</c:v>
                </c:pt>
                <c:pt idx="5">
                  <c:v>TAT_270</c:v>
                </c:pt>
                <c:pt idx="6">
                  <c:v>TAT_540 </c:v>
                </c:pt>
                <c:pt idx="7">
                  <c:v>TAT_900 </c:v>
                </c:pt>
                <c:pt idx="8">
                  <c:v>TAT_1800 </c:v>
                </c:pt>
              </c:strCache>
            </c:strRef>
          </c:xVal>
          <c:yVal>
            <c:numRef>
              <c:f>SD_3n_right!$K$513:$K$521</c:f>
              <c:numCache>
                <c:formatCode>General</c:formatCode>
                <c:ptCount val="9"/>
                <c:pt idx="0">
                  <c:v>1.5625</c:v>
                </c:pt>
                <c:pt idx="1">
                  <c:v>1.4947437641116912</c:v>
                </c:pt>
                <c:pt idx="2">
                  <c:v>1.4359488886889913</c:v>
                </c:pt>
                <c:pt idx="3">
                  <c:v>1.4296920412282677</c:v>
                </c:pt>
                <c:pt idx="4">
                  <c:v>1.4295063611846432</c:v>
                </c:pt>
                <c:pt idx="5">
                  <c:v>1.4441651690115085</c:v>
                </c:pt>
                <c:pt idx="6">
                  <c:v>1.4392814490318699</c:v>
                </c:pt>
                <c:pt idx="7">
                  <c:v>1.4401015228423555</c:v>
                </c:pt>
                <c:pt idx="8">
                  <c:v>1.4771393486465905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72E7-4FAD-8F80-77FC66DB0218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SD_3n_right!$J$523:$J$531</c:f>
              <c:strCache>
                <c:ptCount val="9"/>
                <c:pt idx="0">
                  <c:v>TCA_0 </c:v>
                </c:pt>
                <c:pt idx="1">
                  <c:v>TCA_3 </c:v>
                </c:pt>
                <c:pt idx="2">
                  <c:v>TCA_10 </c:v>
                </c:pt>
                <c:pt idx="3">
                  <c:v>TCA_30 </c:v>
                </c:pt>
                <c:pt idx="4">
                  <c:v>TCA_90</c:v>
                </c:pt>
                <c:pt idx="5">
                  <c:v>TCA_270</c:v>
                </c:pt>
                <c:pt idx="6">
                  <c:v>TCA_540 </c:v>
                </c:pt>
                <c:pt idx="7">
                  <c:v>TCA_900 </c:v>
                </c:pt>
                <c:pt idx="8">
                  <c:v>TCA_1800 </c:v>
                </c:pt>
              </c:strCache>
            </c:strRef>
          </c:xVal>
          <c:yVal>
            <c:numRef>
              <c:f>SD_3n_right!$K$523:$K$531</c:f>
              <c:numCache>
                <c:formatCode>General</c:formatCode>
                <c:ptCount val="9"/>
                <c:pt idx="0">
                  <c:v>1.5625</c:v>
                </c:pt>
                <c:pt idx="1">
                  <c:v>1.4750217479527157</c:v>
                </c:pt>
                <c:pt idx="2">
                  <c:v>1.401235272711242</c:v>
                </c:pt>
                <c:pt idx="3">
                  <c:v>1.3986531591560631</c:v>
                </c:pt>
                <c:pt idx="4">
                  <c:v>1.3931904587878026</c:v>
                </c:pt>
                <c:pt idx="5">
                  <c:v>1.4168538461587059</c:v>
                </c:pt>
                <c:pt idx="6">
                  <c:v>1.4043265525451192</c:v>
                </c:pt>
                <c:pt idx="7">
                  <c:v>1.4063570460917694</c:v>
                </c:pt>
                <c:pt idx="8">
                  <c:v>1.4585891284428256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2E7-4FAD-8F80-77FC66DB0218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SD_3n_right!$J$533:$J$541</c:f>
              <c:strCache>
                <c:ptCount val="9"/>
                <c:pt idx="0">
                  <c:v>TCC_0 </c:v>
                </c:pt>
                <c:pt idx="1">
                  <c:v>TCC_3 </c:v>
                </c:pt>
                <c:pt idx="2">
                  <c:v>TCC_10 </c:v>
                </c:pt>
                <c:pt idx="3">
                  <c:v>TCC_30 </c:v>
                </c:pt>
                <c:pt idx="4">
                  <c:v>TCC_90</c:v>
                </c:pt>
                <c:pt idx="5">
                  <c:v>TCC_270</c:v>
                </c:pt>
                <c:pt idx="6">
                  <c:v>TCC_540 </c:v>
                </c:pt>
                <c:pt idx="7">
                  <c:v>TCC_900 </c:v>
                </c:pt>
                <c:pt idx="8">
                  <c:v>TCC_1800 </c:v>
                </c:pt>
              </c:strCache>
            </c:strRef>
          </c:xVal>
          <c:yVal>
            <c:numRef>
              <c:f>SD_3n_right!$K$533:$K$541</c:f>
              <c:numCache>
                <c:formatCode>General</c:formatCode>
                <c:ptCount val="9"/>
                <c:pt idx="0">
                  <c:v>1.5625</c:v>
                </c:pt>
                <c:pt idx="1">
                  <c:v>1.4798659645644756</c:v>
                </c:pt>
                <c:pt idx="2">
                  <c:v>1.4229686509327897</c:v>
                </c:pt>
                <c:pt idx="3">
                  <c:v>1.4169483267230638</c:v>
                </c:pt>
                <c:pt idx="4">
                  <c:v>1.4109619665833737</c:v>
                </c:pt>
                <c:pt idx="5">
                  <c:v>1.4356228694069149</c:v>
                </c:pt>
                <c:pt idx="6">
                  <c:v>1.4191183486830188</c:v>
                </c:pt>
                <c:pt idx="7">
                  <c:v>1.4228386497239498</c:v>
                </c:pt>
                <c:pt idx="8">
                  <c:v>1.4698108981464195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72E7-4FAD-8F80-77FC66DB0218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SD_3n_right!$J$543:$J$551</c:f>
              <c:strCache>
                <c:ptCount val="9"/>
                <c:pt idx="0">
                  <c:v>TCG_0 </c:v>
                </c:pt>
                <c:pt idx="1">
                  <c:v>TCG_3 </c:v>
                </c:pt>
                <c:pt idx="2">
                  <c:v>TCG_10 </c:v>
                </c:pt>
                <c:pt idx="3">
                  <c:v>TCG_30 </c:v>
                </c:pt>
                <c:pt idx="4">
                  <c:v>TCG_90</c:v>
                </c:pt>
                <c:pt idx="5">
                  <c:v>TCG_270</c:v>
                </c:pt>
                <c:pt idx="6">
                  <c:v>TCG_540 </c:v>
                </c:pt>
                <c:pt idx="7">
                  <c:v>TCG_900 </c:v>
                </c:pt>
                <c:pt idx="8">
                  <c:v>TCG_1800 </c:v>
                </c:pt>
              </c:strCache>
            </c:strRef>
          </c:xVal>
          <c:yVal>
            <c:numRef>
              <c:f>SD_3n_right!$K$543:$K$551</c:f>
              <c:numCache>
                <c:formatCode>General</c:formatCode>
                <c:ptCount val="9"/>
                <c:pt idx="0">
                  <c:v>1.5625</c:v>
                </c:pt>
                <c:pt idx="1">
                  <c:v>1.5122385747428493</c:v>
                </c:pt>
                <c:pt idx="2">
                  <c:v>1.4870083698783709</c:v>
                </c:pt>
                <c:pt idx="3">
                  <c:v>1.477769687798522</c:v>
                </c:pt>
                <c:pt idx="4">
                  <c:v>1.4734757782381294</c:v>
                </c:pt>
                <c:pt idx="5">
                  <c:v>1.4732640330198512</c:v>
                </c:pt>
                <c:pt idx="6">
                  <c:v>1.475320542214807</c:v>
                </c:pt>
                <c:pt idx="7">
                  <c:v>1.4874861072921242</c:v>
                </c:pt>
                <c:pt idx="8">
                  <c:v>1.5140394534927777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2E7-4FAD-8F80-77FC66DB0218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SD_3n_right!$J$553:$J$561</c:f>
              <c:strCache>
                <c:ptCount val="9"/>
                <c:pt idx="0">
                  <c:v>TCT_0 </c:v>
                </c:pt>
                <c:pt idx="1">
                  <c:v>TCT_3 </c:v>
                </c:pt>
                <c:pt idx="2">
                  <c:v>TCT_10 </c:v>
                </c:pt>
                <c:pt idx="3">
                  <c:v>TCT_30 </c:v>
                </c:pt>
                <c:pt idx="4">
                  <c:v>TCT_90</c:v>
                </c:pt>
                <c:pt idx="5">
                  <c:v>TCT_270</c:v>
                </c:pt>
                <c:pt idx="6">
                  <c:v>TCT_540 </c:v>
                </c:pt>
                <c:pt idx="7">
                  <c:v>TCT_900 </c:v>
                </c:pt>
                <c:pt idx="8">
                  <c:v>TCT_1800 </c:v>
                </c:pt>
              </c:strCache>
            </c:strRef>
          </c:xVal>
          <c:yVal>
            <c:numRef>
              <c:f>SD_3n_right!$K$553:$K$561</c:f>
              <c:numCache>
                <c:formatCode>General</c:formatCode>
                <c:ptCount val="9"/>
                <c:pt idx="0">
                  <c:v>1.5625</c:v>
                </c:pt>
                <c:pt idx="1">
                  <c:v>1.4633467110514666</c:v>
                </c:pt>
                <c:pt idx="2">
                  <c:v>1.4042943468493734</c:v>
                </c:pt>
                <c:pt idx="3">
                  <c:v>1.4003788821435086</c:v>
                </c:pt>
                <c:pt idx="4">
                  <c:v>1.3996612792651697</c:v>
                </c:pt>
                <c:pt idx="5">
                  <c:v>1.4041743118591574</c:v>
                </c:pt>
                <c:pt idx="6">
                  <c:v>1.3994811364941842</c:v>
                </c:pt>
                <c:pt idx="7">
                  <c:v>1.4134443224369519</c:v>
                </c:pt>
                <c:pt idx="8">
                  <c:v>1.4394218862982362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2E7-4FAD-8F80-77FC66DB0218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SD_3n_right!$J$563:$K$571</c:f>
              <c:multiLvlStrCache>
                <c:ptCount val="9"/>
                <c:lvl>
                  <c:pt idx="0">
                    <c:v>1.5625</c:v>
                  </c:pt>
                  <c:pt idx="1">
                    <c:v>1.507906339</c:v>
                  </c:pt>
                  <c:pt idx="2">
                    <c:v>1.464331849</c:v>
                  </c:pt>
                  <c:pt idx="3">
                    <c:v>1.457993218</c:v>
                  </c:pt>
                  <c:pt idx="4">
                    <c:v>1.454437901</c:v>
                  </c:pt>
                  <c:pt idx="5">
                    <c:v>1.466277446</c:v>
                  </c:pt>
                  <c:pt idx="6">
                    <c:v>1.462212778</c:v>
                  </c:pt>
                  <c:pt idx="7">
                    <c:v>1.468088202</c:v>
                  </c:pt>
                  <c:pt idx="8">
                    <c:v>1.511445137</c:v>
                  </c:pt>
                </c:lvl>
                <c:lvl>
                  <c:pt idx="0">
                    <c:v>TGA_0 </c:v>
                  </c:pt>
                  <c:pt idx="1">
                    <c:v>TGA_3 </c:v>
                  </c:pt>
                  <c:pt idx="2">
                    <c:v>TGA_10 </c:v>
                  </c:pt>
                  <c:pt idx="3">
                    <c:v>TGA_30 </c:v>
                  </c:pt>
                  <c:pt idx="4">
                    <c:v>TGA_90</c:v>
                  </c:pt>
                  <c:pt idx="5">
                    <c:v>TGA_270</c:v>
                  </c:pt>
                  <c:pt idx="6">
                    <c:v>TGA_540 </c:v>
                  </c:pt>
                  <c:pt idx="7">
                    <c:v>TGA_900 </c:v>
                  </c:pt>
                  <c:pt idx="8">
                    <c:v>TGA_1800 </c:v>
                  </c:pt>
                </c:lvl>
              </c:multiLvlStrCache>
            </c:multiLvlStrRef>
          </c:xVal>
          <c:yVal>
            <c:numRef>
              <c:f>SD_3n_right!$K$563:$K$571</c:f>
              <c:numCache>
                <c:formatCode>General</c:formatCode>
                <c:ptCount val="9"/>
                <c:pt idx="0">
                  <c:v>1.5625</c:v>
                </c:pt>
                <c:pt idx="1">
                  <c:v>1.5079063391965879</c:v>
                </c:pt>
                <c:pt idx="2">
                  <c:v>1.4643318492965753</c:v>
                </c:pt>
                <c:pt idx="3">
                  <c:v>1.4579932177880102</c:v>
                </c:pt>
                <c:pt idx="4">
                  <c:v>1.4544379008498214</c:v>
                </c:pt>
                <c:pt idx="5">
                  <c:v>1.4662774459661043</c:v>
                </c:pt>
                <c:pt idx="6">
                  <c:v>1.4622127784847487</c:v>
                </c:pt>
                <c:pt idx="7">
                  <c:v>1.4680882023244228</c:v>
                </c:pt>
                <c:pt idx="8">
                  <c:v>1.5114451368186792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2E7-4FAD-8F80-77FC66DB0218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SD_3n_right!$J$573:$J$581</c:f>
              <c:strCache>
                <c:ptCount val="9"/>
                <c:pt idx="0">
                  <c:v>TGC_0 </c:v>
                </c:pt>
                <c:pt idx="1">
                  <c:v>TGC_3 </c:v>
                </c:pt>
                <c:pt idx="2">
                  <c:v>TGC_10 </c:v>
                </c:pt>
                <c:pt idx="3">
                  <c:v>TGC_30 </c:v>
                </c:pt>
                <c:pt idx="4">
                  <c:v>TGC_90</c:v>
                </c:pt>
                <c:pt idx="5">
                  <c:v>TGC_270</c:v>
                </c:pt>
                <c:pt idx="6">
                  <c:v>TGC_540 </c:v>
                </c:pt>
                <c:pt idx="7">
                  <c:v>TGC_900 </c:v>
                </c:pt>
                <c:pt idx="8">
                  <c:v>TGC_1800 </c:v>
                </c:pt>
              </c:strCache>
            </c:strRef>
          </c:xVal>
          <c:yVal>
            <c:numRef>
              <c:f>SD_3n_right!$K$573:$K$581</c:f>
              <c:numCache>
                <c:formatCode>General</c:formatCode>
                <c:ptCount val="9"/>
                <c:pt idx="0">
                  <c:v>1.5625</c:v>
                </c:pt>
                <c:pt idx="1">
                  <c:v>1.5664164357891965</c:v>
                </c:pt>
                <c:pt idx="2">
                  <c:v>1.5778487207644092</c:v>
                </c:pt>
                <c:pt idx="3">
                  <c:v>1.5727054288586619</c:v>
                </c:pt>
                <c:pt idx="4">
                  <c:v>1.5723247223843255</c:v>
                </c:pt>
                <c:pt idx="5">
                  <c:v>1.5632544448488441</c:v>
                </c:pt>
                <c:pt idx="6">
                  <c:v>1.5707589419478389</c:v>
                </c:pt>
                <c:pt idx="7">
                  <c:v>1.5751324906152946</c:v>
                </c:pt>
                <c:pt idx="8">
                  <c:v>1.5698283206121517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72E7-4FAD-8F80-77FC66DB0218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SD_3n_right!$J$583:$J$591</c:f>
              <c:strCache>
                <c:ptCount val="9"/>
                <c:pt idx="0">
                  <c:v>TGG_0 </c:v>
                </c:pt>
                <c:pt idx="1">
                  <c:v>TGG_3 </c:v>
                </c:pt>
                <c:pt idx="2">
                  <c:v>TGG_10 </c:v>
                </c:pt>
                <c:pt idx="3">
                  <c:v>TGG_30 </c:v>
                </c:pt>
                <c:pt idx="4">
                  <c:v>TGG_90</c:v>
                </c:pt>
                <c:pt idx="5">
                  <c:v>TGG_270</c:v>
                </c:pt>
                <c:pt idx="6">
                  <c:v>TGG_540 </c:v>
                </c:pt>
                <c:pt idx="7">
                  <c:v>TGG_900 </c:v>
                </c:pt>
                <c:pt idx="8">
                  <c:v>TGG_1800 </c:v>
                </c:pt>
              </c:strCache>
            </c:strRef>
          </c:xVal>
          <c:yVal>
            <c:numRef>
              <c:f>SD_3n_right!$K$583:$K$591</c:f>
              <c:numCache>
                <c:formatCode>General</c:formatCode>
                <c:ptCount val="9"/>
                <c:pt idx="0">
                  <c:v>1.5625</c:v>
                </c:pt>
                <c:pt idx="1">
                  <c:v>1.5655647818816847</c:v>
                </c:pt>
                <c:pt idx="2">
                  <c:v>1.5930830611629689</c:v>
                </c:pt>
                <c:pt idx="3">
                  <c:v>1.5826133262267741</c:v>
                </c:pt>
                <c:pt idx="4">
                  <c:v>1.5848405436327404</c:v>
                </c:pt>
                <c:pt idx="5">
                  <c:v>1.5652895551726149</c:v>
                </c:pt>
                <c:pt idx="6">
                  <c:v>1.5769043512677898</c:v>
                </c:pt>
                <c:pt idx="7">
                  <c:v>1.5948219705201132</c:v>
                </c:pt>
                <c:pt idx="8">
                  <c:v>1.5956808781642342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2E7-4FAD-8F80-77FC66DB0218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SD_3n_right!$J$593:$J$601</c:f>
              <c:strCache>
                <c:ptCount val="9"/>
                <c:pt idx="0">
                  <c:v>TGT_0 </c:v>
                </c:pt>
                <c:pt idx="1">
                  <c:v>TGT_3 </c:v>
                </c:pt>
                <c:pt idx="2">
                  <c:v>TGT_10 </c:v>
                </c:pt>
                <c:pt idx="3">
                  <c:v>TGT_30 </c:v>
                </c:pt>
                <c:pt idx="4">
                  <c:v>TGT_90</c:v>
                </c:pt>
                <c:pt idx="5">
                  <c:v>TGT_270</c:v>
                </c:pt>
                <c:pt idx="6">
                  <c:v>TGT_540 </c:v>
                </c:pt>
                <c:pt idx="7">
                  <c:v>TGT_900 </c:v>
                </c:pt>
                <c:pt idx="8">
                  <c:v>TGT_1800 </c:v>
                </c:pt>
              </c:strCache>
            </c:strRef>
          </c:xVal>
          <c:yVal>
            <c:numRef>
              <c:f>SD_3n_right!$K$593:$K$601</c:f>
              <c:numCache>
                <c:formatCode>General</c:formatCode>
                <c:ptCount val="9"/>
                <c:pt idx="0">
                  <c:v>1.5625</c:v>
                </c:pt>
                <c:pt idx="1">
                  <c:v>1.5494851040223998</c:v>
                </c:pt>
                <c:pt idx="2">
                  <c:v>1.5595377516045765</c:v>
                </c:pt>
                <c:pt idx="3">
                  <c:v>1.5562191792701696</c:v>
                </c:pt>
                <c:pt idx="4">
                  <c:v>1.5579007639599411</c:v>
                </c:pt>
                <c:pt idx="5">
                  <c:v>1.5421942446689232</c:v>
                </c:pt>
                <c:pt idx="6">
                  <c:v>1.5475379898088866</c:v>
                </c:pt>
                <c:pt idx="7">
                  <c:v>1.5654816146838817</c:v>
                </c:pt>
                <c:pt idx="8">
                  <c:v>1.5593281248088995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72E7-4FAD-8F80-77FC66DB0218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SD_3n_right!$J$603:$J$611</c:f>
              <c:strCache>
                <c:ptCount val="9"/>
                <c:pt idx="0">
                  <c:v>TTA_0 </c:v>
                </c:pt>
                <c:pt idx="1">
                  <c:v>TTA_3 </c:v>
                </c:pt>
                <c:pt idx="2">
                  <c:v>TTA_10 </c:v>
                </c:pt>
                <c:pt idx="3">
                  <c:v>TTA_30 </c:v>
                </c:pt>
                <c:pt idx="4">
                  <c:v>TTA_90</c:v>
                </c:pt>
                <c:pt idx="5">
                  <c:v>TTA_270</c:v>
                </c:pt>
                <c:pt idx="6">
                  <c:v>TTA_540 </c:v>
                </c:pt>
                <c:pt idx="7">
                  <c:v>TTA_900 </c:v>
                </c:pt>
                <c:pt idx="8">
                  <c:v>TTA_1800 </c:v>
                </c:pt>
              </c:strCache>
            </c:strRef>
          </c:xVal>
          <c:yVal>
            <c:numRef>
              <c:f>SD_3n_right!$K$603:$K$611</c:f>
              <c:numCache>
                <c:formatCode>General</c:formatCode>
                <c:ptCount val="9"/>
                <c:pt idx="0">
                  <c:v>1.5625</c:v>
                </c:pt>
                <c:pt idx="1">
                  <c:v>1.4526996667475573</c:v>
                </c:pt>
                <c:pt idx="2">
                  <c:v>1.3429330859402622</c:v>
                </c:pt>
                <c:pt idx="3">
                  <c:v>1.3398481275733196</c:v>
                </c:pt>
                <c:pt idx="4">
                  <c:v>1.3376886897027687</c:v>
                </c:pt>
                <c:pt idx="5">
                  <c:v>1.3743518210119168</c:v>
                </c:pt>
                <c:pt idx="6">
                  <c:v>1.3491949351753045</c:v>
                </c:pt>
                <c:pt idx="7">
                  <c:v>1.3560344026925151</c:v>
                </c:pt>
                <c:pt idx="8">
                  <c:v>1.4261639065770111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2E7-4FAD-8F80-77FC66DB0218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SD_3n_right!$J$613:$J$621</c:f>
              <c:strCache>
                <c:ptCount val="9"/>
                <c:pt idx="0">
                  <c:v>TTC_0 </c:v>
                </c:pt>
                <c:pt idx="1">
                  <c:v>TTC_3 </c:v>
                </c:pt>
                <c:pt idx="2">
                  <c:v>TTC_10 </c:v>
                </c:pt>
                <c:pt idx="3">
                  <c:v>TTC_30 </c:v>
                </c:pt>
                <c:pt idx="4">
                  <c:v>TTC_90</c:v>
                </c:pt>
                <c:pt idx="5">
                  <c:v>TTC_270</c:v>
                </c:pt>
                <c:pt idx="6">
                  <c:v>TTC_540 </c:v>
                </c:pt>
                <c:pt idx="7">
                  <c:v>TTC_900 </c:v>
                </c:pt>
                <c:pt idx="8">
                  <c:v>TTC_1800 </c:v>
                </c:pt>
              </c:strCache>
            </c:strRef>
          </c:xVal>
          <c:yVal>
            <c:numRef>
              <c:f>SD_3n_right!$K$613:$K$621</c:f>
              <c:numCache>
                <c:formatCode>General</c:formatCode>
                <c:ptCount val="9"/>
                <c:pt idx="0">
                  <c:v>1.5625</c:v>
                </c:pt>
                <c:pt idx="1">
                  <c:v>1.4484074335622876</c:v>
                </c:pt>
                <c:pt idx="2">
                  <c:v>1.3716871561396373</c:v>
                </c:pt>
                <c:pt idx="3">
                  <c:v>1.3647887538746972</c:v>
                </c:pt>
                <c:pt idx="4">
                  <c:v>1.3631417041342209</c:v>
                </c:pt>
                <c:pt idx="5">
                  <c:v>1.3788625682631812</c:v>
                </c:pt>
                <c:pt idx="6">
                  <c:v>1.3657248426999504</c:v>
                </c:pt>
                <c:pt idx="7">
                  <c:v>1.3824447090114969</c:v>
                </c:pt>
                <c:pt idx="8">
                  <c:v>1.4291854533375643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2E7-4FAD-8F80-77FC66DB0218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SD_3n_right!$J$623:$J$631</c:f>
              <c:strCache>
                <c:ptCount val="9"/>
                <c:pt idx="0">
                  <c:v>TTG_0 </c:v>
                </c:pt>
                <c:pt idx="1">
                  <c:v>TTG_3 </c:v>
                </c:pt>
                <c:pt idx="2">
                  <c:v>TTG_10 </c:v>
                </c:pt>
                <c:pt idx="3">
                  <c:v>TTG_30 </c:v>
                </c:pt>
                <c:pt idx="4">
                  <c:v>TTG_90</c:v>
                </c:pt>
                <c:pt idx="5">
                  <c:v>TTG_270</c:v>
                </c:pt>
                <c:pt idx="6">
                  <c:v>TTG_540 </c:v>
                </c:pt>
                <c:pt idx="7">
                  <c:v>TTG_900 </c:v>
                </c:pt>
                <c:pt idx="8">
                  <c:v>TTG_1800 </c:v>
                </c:pt>
              </c:strCache>
            </c:strRef>
          </c:xVal>
          <c:yVal>
            <c:numRef>
              <c:f>SD_3n_right!$K$623:$K$631</c:f>
              <c:numCache>
                <c:formatCode>General</c:formatCode>
                <c:ptCount val="9"/>
                <c:pt idx="0">
                  <c:v>1.5625</c:v>
                </c:pt>
                <c:pt idx="1">
                  <c:v>1.479584611520778</c:v>
                </c:pt>
                <c:pt idx="2">
                  <c:v>1.4361259971116844</c:v>
                </c:pt>
                <c:pt idx="3">
                  <c:v>1.4280350998530482</c:v>
                </c:pt>
                <c:pt idx="4">
                  <c:v>1.4260448214217443</c:v>
                </c:pt>
                <c:pt idx="5">
                  <c:v>1.4280761321446156</c:v>
                </c:pt>
                <c:pt idx="6">
                  <c:v>1.4261367735744241</c:v>
                </c:pt>
                <c:pt idx="7">
                  <c:v>1.4447119342682377</c:v>
                </c:pt>
                <c:pt idx="8">
                  <c:v>1.4781157442538442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2E7-4FAD-8F80-77FC66DB0218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SD_3n_right!$J$633:$J$641</c:f>
              <c:strCache>
                <c:ptCount val="9"/>
                <c:pt idx="0">
                  <c:v>TTT_0 </c:v>
                </c:pt>
                <c:pt idx="1">
                  <c:v>TTT_3 </c:v>
                </c:pt>
                <c:pt idx="2">
                  <c:v>TTT_10 </c:v>
                </c:pt>
                <c:pt idx="3">
                  <c:v>TTT_30 </c:v>
                </c:pt>
                <c:pt idx="4">
                  <c:v>TTT_90</c:v>
                </c:pt>
                <c:pt idx="5">
                  <c:v>TTT_270</c:v>
                </c:pt>
                <c:pt idx="6">
                  <c:v>TTT_540 </c:v>
                </c:pt>
                <c:pt idx="7">
                  <c:v>TTT_900 </c:v>
                </c:pt>
                <c:pt idx="8">
                  <c:v>TTT_1800 </c:v>
                </c:pt>
              </c:strCache>
            </c:strRef>
          </c:xVal>
          <c:yVal>
            <c:numRef>
              <c:f>SD_3n_right!$K$633:$K$641</c:f>
              <c:numCache>
                <c:formatCode>General</c:formatCode>
                <c:ptCount val="9"/>
                <c:pt idx="0">
                  <c:v>1.5625</c:v>
                </c:pt>
                <c:pt idx="1">
                  <c:v>1.4184740665761719</c:v>
                </c:pt>
                <c:pt idx="2">
                  <c:v>1.3258656606815145</c:v>
                </c:pt>
                <c:pt idx="3">
                  <c:v>1.3187923607498715</c:v>
                </c:pt>
                <c:pt idx="4">
                  <c:v>1.318719009483488</c:v>
                </c:pt>
                <c:pt idx="5">
                  <c:v>1.3354500377365019</c:v>
                </c:pt>
                <c:pt idx="6">
                  <c:v>1.318968832476165</c:v>
                </c:pt>
                <c:pt idx="7">
                  <c:v>1.3428075177628629</c:v>
                </c:pt>
                <c:pt idx="8">
                  <c:v>1.3977140417976668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2E7-4FAD-8F80-77FC66DB0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92736"/>
        <c:axId val="602591096"/>
      </c:scatterChart>
      <c:valAx>
        <c:axId val="6025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91096"/>
        <c:crosses val="autoZero"/>
        <c:crossBetween val="midCat"/>
      </c:valAx>
      <c:valAx>
        <c:axId val="60259109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Motif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9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n_1_left!$G$84:$G$92</c:f>
              <c:strCache>
                <c:ptCount val="9"/>
                <c:pt idx="0">
                  <c:v>A1_0 </c:v>
                </c:pt>
                <c:pt idx="1">
                  <c:v>A1_3 </c:v>
                </c:pt>
                <c:pt idx="2">
                  <c:v>A1_10 </c:v>
                </c:pt>
                <c:pt idx="3">
                  <c:v>A1_30 </c:v>
                </c:pt>
                <c:pt idx="4">
                  <c:v>A1_90</c:v>
                </c:pt>
                <c:pt idx="5">
                  <c:v>A1_270</c:v>
                </c:pt>
                <c:pt idx="6">
                  <c:v>A1_540 </c:v>
                </c:pt>
                <c:pt idx="7">
                  <c:v>A1_900 </c:v>
                </c:pt>
                <c:pt idx="8">
                  <c:v>A1_1800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n_1_left!$H$84:$H$92</c:f>
              <c:numCache>
                <c:formatCode>General</c:formatCode>
                <c:ptCount val="9"/>
                <c:pt idx="0">
                  <c:v>25</c:v>
                </c:pt>
                <c:pt idx="1">
                  <c:v>25.164918067678204</c:v>
                </c:pt>
                <c:pt idx="2">
                  <c:v>24.567541469139336</c:v>
                </c:pt>
                <c:pt idx="3">
                  <c:v>24.538993641066458</c:v>
                </c:pt>
                <c:pt idx="4">
                  <c:v>24.60350747329559</c:v>
                </c:pt>
                <c:pt idx="5">
                  <c:v>24.803142462175671</c:v>
                </c:pt>
                <c:pt idx="6">
                  <c:v>24.740657829527024</c:v>
                </c:pt>
                <c:pt idx="7">
                  <c:v>24.57121738141889</c:v>
                </c:pt>
                <c:pt idx="8">
                  <c:v>24.801545003161383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0D-4967-9047-E2D3CD1EE306}"/>
            </c:ext>
          </c:extLst>
        </c:ser>
        <c:ser>
          <c:idx val="1"/>
          <c:order val="1"/>
          <c:tx>
            <c:strRef>
              <c:f>n_1_left!$G$94:$G$102</c:f>
              <c:strCache>
                <c:ptCount val="9"/>
                <c:pt idx="0">
                  <c:v>C1_0 </c:v>
                </c:pt>
                <c:pt idx="1">
                  <c:v>C1_3 </c:v>
                </c:pt>
                <c:pt idx="2">
                  <c:v>C1_10 </c:v>
                </c:pt>
                <c:pt idx="3">
                  <c:v>C1_30 </c:v>
                </c:pt>
                <c:pt idx="4">
                  <c:v>C1_90</c:v>
                </c:pt>
                <c:pt idx="5">
                  <c:v>C1_270</c:v>
                </c:pt>
                <c:pt idx="6">
                  <c:v>C1_540 </c:v>
                </c:pt>
                <c:pt idx="7">
                  <c:v>C1_900 </c:v>
                </c:pt>
                <c:pt idx="8">
                  <c:v>C1_1800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n_1_left!$H$94:$H$102</c:f>
              <c:numCache>
                <c:formatCode>General</c:formatCode>
                <c:ptCount val="9"/>
                <c:pt idx="0">
                  <c:v>25</c:v>
                </c:pt>
                <c:pt idx="1">
                  <c:v>24.89918954465249</c:v>
                </c:pt>
                <c:pt idx="2">
                  <c:v>24.810101124016239</c:v>
                </c:pt>
                <c:pt idx="3">
                  <c:v>24.797819215061573</c:v>
                </c:pt>
                <c:pt idx="4">
                  <c:v>24.770797045545585</c:v>
                </c:pt>
                <c:pt idx="5">
                  <c:v>24.639406780202766</c:v>
                </c:pt>
                <c:pt idx="6">
                  <c:v>24.767762536127911</c:v>
                </c:pt>
                <c:pt idx="7">
                  <c:v>24.758307563165115</c:v>
                </c:pt>
                <c:pt idx="8">
                  <c:v>24.681820971172073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0D-4967-9047-E2D3CD1EE306}"/>
            </c:ext>
          </c:extLst>
        </c:ser>
        <c:ser>
          <c:idx val="2"/>
          <c:order val="2"/>
          <c:tx>
            <c:strRef>
              <c:f>n_1_left!$G$104:$G$112</c:f>
              <c:strCache>
                <c:ptCount val="9"/>
                <c:pt idx="0">
                  <c:v>G1_0 </c:v>
                </c:pt>
                <c:pt idx="1">
                  <c:v>G1_3 </c:v>
                </c:pt>
                <c:pt idx="2">
                  <c:v>G1_10 </c:v>
                </c:pt>
                <c:pt idx="3">
                  <c:v>G1_30 </c:v>
                </c:pt>
                <c:pt idx="4">
                  <c:v>G1_90</c:v>
                </c:pt>
                <c:pt idx="5">
                  <c:v>G1_270</c:v>
                </c:pt>
                <c:pt idx="6">
                  <c:v>G1_540 </c:v>
                </c:pt>
                <c:pt idx="7">
                  <c:v>G1_900 </c:v>
                </c:pt>
                <c:pt idx="8">
                  <c:v>G1_1800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n_1_left!$H$104:$H$112</c:f>
              <c:numCache>
                <c:formatCode>General</c:formatCode>
                <c:ptCount val="9"/>
                <c:pt idx="0">
                  <c:v>25</c:v>
                </c:pt>
                <c:pt idx="1">
                  <c:v>25.174428859347092</c:v>
                </c:pt>
                <c:pt idx="2">
                  <c:v>27.771810225569922</c:v>
                </c:pt>
                <c:pt idx="3">
                  <c:v>27.804139477824119</c:v>
                </c:pt>
                <c:pt idx="4">
                  <c:v>27.780212491278117</c:v>
                </c:pt>
                <c:pt idx="5">
                  <c:v>27.325843125613158</c:v>
                </c:pt>
                <c:pt idx="6">
                  <c:v>27.577788433049054</c:v>
                </c:pt>
                <c:pt idx="7">
                  <c:v>27.579322320155665</c:v>
                </c:pt>
                <c:pt idx="8">
                  <c:v>26.624819863974263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0D-4967-9047-E2D3CD1EE306}"/>
            </c:ext>
          </c:extLst>
        </c:ser>
        <c:ser>
          <c:idx val="3"/>
          <c:order val="3"/>
          <c:tx>
            <c:strRef>
              <c:f>n_1_left!$G$114:$G$122</c:f>
              <c:strCache>
                <c:ptCount val="9"/>
                <c:pt idx="0">
                  <c:v>T1_0 </c:v>
                </c:pt>
                <c:pt idx="1">
                  <c:v>T1_3 </c:v>
                </c:pt>
                <c:pt idx="2">
                  <c:v>T1_10 </c:v>
                </c:pt>
                <c:pt idx="3">
                  <c:v>T1_30 </c:v>
                </c:pt>
                <c:pt idx="4">
                  <c:v>T1_90</c:v>
                </c:pt>
                <c:pt idx="5">
                  <c:v>T1_270</c:v>
                </c:pt>
                <c:pt idx="6">
                  <c:v>T1_540 </c:v>
                </c:pt>
                <c:pt idx="7">
                  <c:v>T1_900 </c:v>
                </c:pt>
                <c:pt idx="8">
                  <c:v>T1_1800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n_1_left!$H$114:$H$122</c:f>
              <c:numCache>
                <c:formatCode>General</c:formatCode>
                <c:ptCount val="9"/>
                <c:pt idx="0">
                  <c:v>25</c:v>
                </c:pt>
                <c:pt idx="1">
                  <c:v>24.781130582238877</c:v>
                </c:pt>
                <c:pt idx="2">
                  <c:v>23.131401063724429</c:v>
                </c:pt>
                <c:pt idx="3">
                  <c:v>23.133299047551354</c:v>
                </c:pt>
                <c:pt idx="4">
                  <c:v>23.117687063412653</c:v>
                </c:pt>
                <c:pt idx="5">
                  <c:v>23.411723205818124</c:v>
                </c:pt>
                <c:pt idx="6">
                  <c:v>23.181268770054196</c:v>
                </c:pt>
                <c:pt idx="7">
                  <c:v>23.316718886873907</c:v>
                </c:pt>
                <c:pt idx="8">
                  <c:v>23.973547468650846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0D-4967-9047-E2D3CD1EE306}"/>
            </c:ext>
          </c:extLst>
        </c:ser>
        <c:ser>
          <c:idx val="4"/>
          <c:order val="4"/>
          <c:tx>
            <c:strRef>
              <c:f>n_1_left!$G$124:$G$132</c:f>
              <c:strCache>
                <c:ptCount val="9"/>
                <c:pt idx="0">
                  <c:v>A2_0 </c:v>
                </c:pt>
                <c:pt idx="1">
                  <c:v>A2_3 </c:v>
                </c:pt>
                <c:pt idx="2">
                  <c:v>A2_10 </c:v>
                </c:pt>
                <c:pt idx="3">
                  <c:v>A2_30 </c:v>
                </c:pt>
                <c:pt idx="4">
                  <c:v>A2_90</c:v>
                </c:pt>
                <c:pt idx="5">
                  <c:v>A2_270</c:v>
                </c:pt>
                <c:pt idx="6">
                  <c:v>A2_540 </c:v>
                </c:pt>
                <c:pt idx="7">
                  <c:v>A2_900 </c:v>
                </c:pt>
                <c:pt idx="8">
                  <c:v>A2_1800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n_1_left!$H$124:$H$132</c:f>
              <c:numCache>
                <c:formatCode>General</c:formatCode>
                <c:ptCount val="9"/>
                <c:pt idx="0">
                  <c:v>25</c:v>
                </c:pt>
                <c:pt idx="1">
                  <c:v>25.05466919030254</c:v>
                </c:pt>
                <c:pt idx="2">
                  <c:v>23.789453861288095</c:v>
                </c:pt>
                <c:pt idx="3">
                  <c:v>23.838871437886453</c:v>
                </c:pt>
                <c:pt idx="4">
                  <c:v>23.847540259826687</c:v>
                </c:pt>
                <c:pt idx="5">
                  <c:v>24.272715282328583</c:v>
                </c:pt>
                <c:pt idx="6">
                  <c:v>24.012911564537973</c:v>
                </c:pt>
                <c:pt idx="7">
                  <c:v>23.860961830183506</c:v>
                </c:pt>
                <c:pt idx="8">
                  <c:v>24.357854648878867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0D-4967-9047-E2D3CD1EE306}"/>
            </c:ext>
          </c:extLst>
        </c:ser>
        <c:ser>
          <c:idx val="5"/>
          <c:order val="5"/>
          <c:tx>
            <c:strRef>
              <c:f>n_1_left!$G$134:$G$142</c:f>
              <c:strCache>
                <c:ptCount val="9"/>
                <c:pt idx="0">
                  <c:v>C2_0 </c:v>
                </c:pt>
                <c:pt idx="1">
                  <c:v>C2_3 </c:v>
                </c:pt>
                <c:pt idx="2">
                  <c:v>C2_10 </c:v>
                </c:pt>
                <c:pt idx="3">
                  <c:v>C2_30 </c:v>
                </c:pt>
                <c:pt idx="4">
                  <c:v>C2_90</c:v>
                </c:pt>
                <c:pt idx="5">
                  <c:v>C2_270</c:v>
                </c:pt>
                <c:pt idx="6">
                  <c:v>C2_540 </c:v>
                </c:pt>
                <c:pt idx="7">
                  <c:v>C2_900 </c:v>
                </c:pt>
                <c:pt idx="8">
                  <c:v>C2_1800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n_1_left!$H$134:$H$142</c:f>
              <c:numCache>
                <c:formatCode>General</c:formatCode>
                <c:ptCount val="9"/>
                <c:pt idx="0">
                  <c:v>25</c:v>
                </c:pt>
                <c:pt idx="1">
                  <c:v>25.063499883651811</c:v>
                </c:pt>
                <c:pt idx="2">
                  <c:v>25.414835848881999</c:v>
                </c:pt>
                <c:pt idx="3">
                  <c:v>25.414019754166834</c:v>
                </c:pt>
                <c:pt idx="4">
                  <c:v>25.385279418018701</c:v>
                </c:pt>
                <c:pt idx="5">
                  <c:v>25.255572746199295</c:v>
                </c:pt>
                <c:pt idx="6">
                  <c:v>25.348724069730654</c:v>
                </c:pt>
                <c:pt idx="7">
                  <c:v>25.339890514267172</c:v>
                </c:pt>
                <c:pt idx="8">
                  <c:v>25.155782623317862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0D-4967-9047-E2D3CD1EE306}"/>
            </c:ext>
          </c:extLst>
        </c:ser>
        <c:ser>
          <c:idx val="6"/>
          <c:order val="6"/>
          <c:tx>
            <c:strRef>
              <c:f>n_1_left!$G$144:$G$152</c:f>
              <c:strCache>
                <c:ptCount val="9"/>
                <c:pt idx="0">
                  <c:v>G2_0 </c:v>
                </c:pt>
                <c:pt idx="1">
                  <c:v>G2_3 </c:v>
                </c:pt>
                <c:pt idx="2">
                  <c:v>G2_10 </c:v>
                </c:pt>
                <c:pt idx="3">
                  <c:v>G2_30 </c:v>
                </c:pt>
                <c:pt idx="4">
                  <c:v>G2_90</c:v>
                </c:pt>
                <c:pt idx="5">
                  <c:v>G2_270</c:v>
                </c:pt>
                <c:pt idx="6">
                  <c:v>G2_540 </c:v>
                </c:pt>
                <c:pt idx="7">
                  <c:v>G2_900 </c:v>
                </c:pt>
                <c:pt idx="8">
                  <c:v>G2_1800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n_1_left!$H$144:$H$152</c:f>
              <c:numCache>
                <c:formatCode>General</c:formatCode>
                <c:ptCount val="9"/>
                <c:pt idx="0">
                  <c:v>25</c:v>
                </c:pt>
                <c:pt idx="1">
                  <c:v>25.047793965992788</c:v>
                </c:pt>
                <c:pt idx="2">
                  <c:v>26.289155001548536</c:v>
                </c:pt>
                <c:pt idx="3">
                  <c:v>26.232580273932687</c:v>
                </c:pt>
                <c:pt idx="4">
                  <c:v>26.250677928824185</c:v>
                </c:pt>
                <c:pt idx="5">
                  <c:v>26.027174250322794</c:v>
                </c:pt>
                <c:pt idx="6">
                  <c:v>26.181999326785828</c:v>
                </c:pt>
                <c:pt idx="7">
                  <c:v>26.200790416049053</c:v>
                </c:pt>
                <c:pt idx="8">
                  <c:v>25.8361648994604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0D-4967-9047-E2D3CD1EE306}"/>
            </c:ext>
          </c:extLst>
        </c:ser>
        <c:ser>
          <c:idx val="7"/>
          <c:order val="7"/>
          <c:tx>
            <c:strRef>
              <c:f>n_1_left!$G$154:$G$162</c:f>
              <c:strCache>
                <c:ptCount val="9"/>
                <c:pt idx="0">
                  <c:v>T2_0 </c:v>
                </c:pt>
                <c:pt idx="1">
                  <c:v>T2_3 </c:v>
                </c:pt>
                <c:pt idx="2">
                  <c:v>T2_10 </c:v>
                </c:pt>
                <c:pt idx="3">
                  <c:v>T2_30 </c:v>
                </c:pt>
                <c:pt idx="4">
                  <c:v>T2_90</c:v>
                </c:pt>
                <c:pt idx="5">
                  <c:v>T2_270</c:v>
                </c:pt>
                <c:pt idx="6">
                  <c:v>T2_540 </c:v>
                </c:pt>
                <c:pt idx="7">
                  <c:v>T2_900 </c:v>
                </c:pt>
                <c:pt idx="8">
                  <c:v>T2_1800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n_1_left!$H$154:$H$162</c:f>
              <c:numCache>
                <c:formatCode>General</c:formatCode>
                <c:ptCount val="9"/>
                <c:pt idx="0">
                  <c:v>25</c:v>
                </c:pt>
                <c:pt idx="1">
                  <c:v>24.881225317490198</c:v>
                </c:pt>
                <c:pt idx="2">
                  <c:v>24.56145447248177</c:v>
                </c:pt>
                <c:pt idx="3">
                  <c:v>24.574218609140214</c:v>
                </c:pt>
                <c:pt idx="4">
                  <c:v>24.566854477418314</c:v>
                </c:pt>
                <c:pt idx="5">
                  <c:v>24.508079119693406</c:v>
                </c:pt>
                <c:pt idx="6">
                  <c:v>24.520276024399411</c:v>
                </c:pt>
                <c:pt idx="7">
                  <c:v>24.625322015966734</c:v>
                </c:pt>
                <c:pt idx="8">
                  <c:v>24.666211108671991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D-4967-9047-E2D3CD1EE306}"/>
            </c:ext>
          </c:extLst>
        </c:ser>
        <c:ser>
          <c:idx val="8"/>
          <c:order val="8"/>
          <c:tx>
            <c:strRef>
              <c:f>n_1_left!$G$164:$G$172</c:f>
              <c:strCache>
                <c:ptCount val="9"/>
                <c:pt idx="0">
                  <c:v>A3_0 </c:v>
                </c:pt>
                <c:pt idx="1">
                  <c:v>A3_3 </c:v>
                </c:pt>
                <c:pt idx="2">
                  <c:v>A3_10 </c:v>
                </c:pt>
                <c:pt idx="3">
                  <c:v>A3_30 </c:v>
                </c:pt>
                <c:pt idx="4">
                  <c:v>A3_90</c:v>
                </c:pt>
                <c:pt idx="5">
                  <c:v>A3_270</c:v>
                </c:pt>
                <c:pt idx="6">
                  <c:v>A3_540 </c:v>
                </c:pt>
                <c:pt idx="7">
                  <c:v>A3_900 </c:v>
                </c:pt>
                <c:pt idx="8">
                  <c:v>A3_1800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n_1_left!$H$164:$H$172</c:f>
              <c:numCache>
                <c:formatCode>General</c:formatCode>
                <c:ptCount val="9"/>
                <c:pt idx="0">
                  <c:v>25</c:v>
                </c:pt>
                <c:pt idx="1">
                  <c:v>25.112833224785984</c:v>
                </c:pt>
                <c:pt idx="2">
                  <c:v>24.164510306206743</c:v>
                </c:pt>
                <c:pt idx="3">
                  <c:v>24.237304928611366</c:v>
                </c:pt>
                <c:pt idx="4">
                  <c:v>24.227606279495305</c:v>
                </c:pt>
                <c:pt idx="5">
                  <c:v>24.599667618745467</c:v>
                </c:pt>
                <c:pt idx="6">
                  <c:v>24.346560592655489</c:v>
                </c:pt>
                <c:pt idx="7">
                  <c:v>24.224355412395596</c:v>
                </c:pt>
                <c:pt idx="8">
                  <c:v>24.608486437622574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D-4967-9047-E2D3CD1EE306}"/>
            </c:ext>
          </c:extLst>
        </c:ser>
        <c:ser>
          <c:idx val="9"/>
          <c:order val="9"/>
          <c:tx>
            <c:strRef>
              <c:f>n_1_left!$G$174:$G$182</c:f>
              <c:strCache>
                <c:ptCount val="9"/>
                <c:pt idx="0">
                  <c:v>C3_0 </c:v>
                </c:pt>
                <c:pt idx="1">
                  <c:v>C3_3 </c:v>
                </c:pt>
                <c:pt idx="2">
                  <c:v>C3_10 </c:v>
                </c:pt>
                <c:pt idx="3">
                  <c:v>C3_30 </c:v>
                </c:pt>
                <c:pt idx="4">
                  <c:v>C3_90</c:v>
                </c:pt>
                <c:pt idx="5">
                  <c:v>C3_270</c:v>
                </c:pt>
                <c:pt idx="6">
                  <c:v>C3_540 </c:v>
                </c:pt>
                <c:pt idx="7">
                  <c:v>C3_900 </c:v>
                </c:pt>
                <c:pt idx="8">
                  <c:v>C3_1800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n_1_left!$H$174:$H$182</c:f>
              <c:numCache>
                <c:formatCode>General</c:formatCode>
                <c:ptCount val="9"/>
                <c:pt idx="0">
                  <c:v>25</c:v>
                </c:pt>
                <c:pt idx="1">
                  <c:v>24.973055878878249</c:v>
                </c:pt>
                <c:pt idx="2">
                  <c:v>25.288763234071638</c:v>
                </c:pt>
                <c:pt idx="3">
                  <c:v>25.292308323953772</c:v>
                </c:pt>
                <c:pt idx="4">
                  <c:v>25.245963125262431</c:v>
                </c:pt>
                <c:pt idx="5">
                  <c:v>25.140924270573095</c:v>
                </c:pt>
                <c:pt idx="6">
                  <c:v>25.222650176313131</c:v>
                </c:pt>
                <c:pt idx="7">
                  <c:v>25.198603390151032</c:v>
                </c:pt>
                <c:pt idx="8">
                  <c:v>25.051785050094853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0D-4967-9047-E2D3CD1EE306}"/>
            </c:ext>
          </c:extLst>
        </c:ser>
        <c:ser>
          <c:idx val="10"/>
          <c:order val="10"/>
          <c:tx>
            <c:strRef>
              <c:f>n_1_left!$G$184:$G$192</c:f>
              <c:strCache>
                <c:ptCount val="9"/>
                <c:pt idx="0">
                  <c:v>G3_0 </c:v>
                </c:pt>
                <c:pt idx="1">
                  <c:v>G3_3 </c:v>
                </c:pt>
                <c:pt idx="2">
                  <c:v>G3_10 </c:v>
                </c:pt>
                <c:pt idx="3">
                  <c:v>G3_30 </c:v>
                </c:pt>
                <c:pt idx="4">
                  <c:v>G3_90</c:v>
                </c:pt>
                <c:pt idx="5">
                  <c:v>G3_270</c:v>
                </c:pt>
                <c:pt idx="6">
                  <c:v>G3_540 </c:v>
                </c:pt>
                <c:pt idx="7">
                  <c:v>G3_900 </c:v>
                </c:pt>
                <c:pt idx="8">
                  <c:v>G3_1800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n_1_left!$H$184:$H$192</c:f>
              <c:numCache>
                <c:formatCode>General</c:formatCode>
                <c:ptCount val="9"/>
                <c:pt idx="0">
                  <c:v>25</c:v>
                </c:pt>
                <c:pt idx="1">
                  <c:v>24.915994843803794</c:v>
                </c:pt>
                <c:pt idx="2">
                  <c:v>26.116558853932681</c:v>
                </c:pt>
                <c:pt idx="3">
                  <c:v>26.063379317723069</c:v>
                </c:pt>
                <c:pt idx="4">
                  <c:v>26.066378973974729</c:v>
                </c:pt>
                <c:pt idx="5">
                  <c:v>25.83813754682172</c:v>
                </c:pt>
                <c:pt idx="6">
                  <c:v>25.995097188300864</c:v>
                </c:pt>
                <c:pt idx="7">
                  <c:v>26.025644815571319</c:v>
                </c:pt>
                <c:pt idx="8">
                  <c:v>25.680165805788967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0D-4967-9047-E2D3CD1EE306}"/>
            </c:ext>
          </c:extLst>
        </c:ser>
        <c:ser>
          <c:idx val="11"/>
          <c:order val="11"/>
          <c:tx>
            <c:strRef>
              <c:f>n_1_left!$G$194:$G$202</c:f>
              <c:strCache>
                <c:ptCount val="9"/>
                <c:pt idx="0">
                  <c:v>T3_0 </c:v>
                </c:pt>
                <c:pt idx="1">
                  <c:v>T3_3 </c:v>
                </c:pt>
                <c:pt idx="2">
                  <c:v>T3_10 </c:v>
                </c:pt>
                <c:pt idx="3">
                  <c:v>T3_30 </c:v>
                </c:pt>
                <c:pt idx="4">
                  <c:v>T3_90</c:v>
                </c:pt>
                <c:pt idx="5">
                  <c:v>T3_270</c:v>
                </c:pt>
                <c:pt idx="6">
                  <c:v>T3_540 </c:v>
                </c:pt>
                <c:pt idx="7">
                  <c:v>T3_900 </c:v>
                </c:pt>
                <c:pt idx="8">
                  <c:v>T3_1800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n_1_left!$H$194:$H$202</c:f>
              <c:numCache>
                <c:formatCode>General</c:formatCode>
                <c:ptCount val="9"/>
                <c:pt idx="0">
                  <c:v>25</c:v>
                </c:pt>
                <c:pt idx="1">
                  <c:v>25.003087562349723</c:v>
                </c:pt>
                <c:pt idx="2">
                  <c:v>24.488919061132684</c:v>
                </c:pt>
                <c:pt idx="3">
                  <c:v>24.478828700119649</c:v>
                </c:pt>
                <c:pt idx="4">
                  <c:v>24.508311153696305</c:v>
                </c:pt>
                <c:pt idx="5">
                  <c:v>24.483700810368543</c:v>
                </c:pt>
                <c:pt idx="6">
                  <c:v>24.493451938751125</c:v>
                </c:pt>
                <c:pt idx="7">
                  <c:v>24.57237348141539</c:v>
                </c:pt>
                <c:pt idx="8">
                  <c:v>24.665302705553298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0D-4967-9047-E2D3CD1E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501728"/>
        <c:axId val="730496808"/>
      </c:barChart>
      <c:catAx>
        <c:axId val="73050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96808"/>
        <c:crosses val="autoZero"/>
        <c:auto val="1"/>
        <c:lblAlgn val="ctr"/>
        <c:lblOffset val="100"/>
        <c:noMultiLvlLbl val="0"/>
      </c:catAx>
      <c:valAx>
        <c:axId val="7304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n_2_left!$Q$7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n_2_left!$P$8:$P$166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n_2_left!$Q$8:$Q$166</c:f>
              <c:numCache>
                <c:formatCode>General</c:formatCode>
                <c:ptCount val="159"/>
                <c:pt idx="0">
                  <c:v>6.3411675001353798</c:v>
                </c:pt>
                <c:pt idx="1">
                  <c:v>6.3751457259642219</c:v>
                </c:pt>
                <c:pt idx="2">
                  <c:v>5.6326336797780128</c:v>
                </c:pt>
                <c:pt idx="3">
                  <c:v>5.6497199388934094</c:v>
                </c:pt>
                <c:pt idx="4">
                  <c:v>5.678144746576681</c:v>
                </c:pt>
                <c:pt idx="5">
                  <c:v>5.9345227649636021</c:v>
                </c:pt>
                <c:pt idx="6">
                  <c:v>5.7673259949793598</c:v>
                </c:pt>
                <c:pt idx="7">
                  <c:v>5.6810912877969528</c:v>
                </c:pt>
                <c:pt idx="8">
                  <c:v>5.9773616589700191</c:v>
                </c:pt>
                <c:pt idx="10">
                  <c:v>3.9244009489396099</c:v>
                </c:pt>
                <c:pt idx="11">
                  <c:v>3.9454193863511824</c:v>
                </c:pt>
                <c:pt idx="12">
                  <c:v>3.8755181129491589</c:v>
                </c:pt>
                <c:pt idx="13">
                  <c:v>3.8800876144796757</c:v>
                </c:pt>
                <c:pt idx="14">
                  <c:v>3.8725315127770479</c:v>
                </c:pt>
                <c:pt idx="15">
                  <c:v>3.864558825526196</c:v>
                </c:pt>
                <c:pt idx="16">
                  <c:v>3.8848749336207877</c:v>
                </c:pt>
                <c:pt idx="17">
                  <c:v>3.868813491887956</c:v>
                </c:pt>
                <c:pt idx="18">
                  <c:v>3.8651370526854438</c:v>
                </c:pt>
                <c:pt idx="20">
                  <c:v>6.0921513444530797</c:v>
                </c:pt>
                <c:pt idx="21">
                  <c:v>6.1549307918298384</c:v>
                </c:pt>
                <c:pt idx="22">
                  <c:v>6.4589811744672723</c:v>
                </c:pt>
                <c:pt idx="23">
                  <c:v>6.4866059246516032</c:v>
                </c:pt>
                <c:pt idx="24">
                  <c:v>6.477717853013659</c:v>
                </c:pt>
                <c:pt idx="25">
                  <c:v>6.461064766345741</c:v>
                </c:pt>
                <c:pt idx="26">
                  <c:v>6.4648771161099337</c:v>
                </c:pt>
                <c:pt idx="27">
                  <c:v>6.436194782363887</c:v>
                </c:pt>
                <c:pt idx="28">
                  <c:v>6.3237476043833594</c:v>
                </c:pt>
                <c:pt idx="30">
                  <c:v>7.7285745855706702</c:v>
                </c:pt>
                <c:pt idx="31">
                  <c:v>7.6634933287167764</c:v>
                </c:pt>
                <c:pt idx="32">
                  <c:v>6.9528593613103551</c:v>
                </c:pt>
                <c:pt idx="33">
                  <c:v>6.9511885193152017</c:v>
                </c:pt>
                <c:pt idx="34">
                  <c:v>6.9475540934286411</c:v>
                </c:pt>
                <c:pt idx="35">
                  <c:v>7.1254216058736306</c:v>
                </c:pt>
                <c:pt idx="36">
                  <c:v>7.0181935084727716</c:v>
                </c:pt>
                <c:pt idx="37">
                  <c:v>7.0027791787874012</c:v>
                </c:pt>
                <c:pt idx="38">
                  <c:v>7.3013617005057778</c:v>
                </c:pt>
                <c:pt idx="40">
                  <c:v>4.29254678474262</c:v>
                </c:pt>
                <c:pt idx="41">
                  <c:v>4.3348392080244187</c:v>
                </c:pt>
                <c:pt idx="42">
                  <c:v>4.402254825536116</c:v>
                </c:pt>
                <c:pt idx="43">
                  <c:v>4.393006495309594</c:v>
                </c:pt>
                <c:pt idx="44">
                  <c:v>4.401050017991273</c:v>
                </c:pt>
                <c:pt idx="45">
                  <c:v>4.3729730533251914</c:v>
                </c:pt>
                <c:pt idx="46">
                  <c:v>4.4059835117538304</c:v>
                </c:pt>
                <c:pt idx="47">
                  <c:v>4.3836912079881429</c:v>
                </c:pt>
                <c:pt idx="48">
                  <c:v>4.3365957602732674</c:v>
                </c:pt>
                <c:pt idx="50">
                  <c:v>3.0101465119444302</c:v>
                </c:pt>
                <c:pt idx="51">
                  <c:v>2.9805190657029832</c:v>
                </c:pt>
                <c:pt idx="52">
                  <c:v>2.9355959377843255</c:v>
                </c:pt>
                <c:pt idx="53">
                  <c:v>2.9323959767264056</c:v>
                </c:pt>
                <c:pt idx="54">
                  <c:v>2.9371805740617529</c:v>
                </c:pt>
                <c:pt idx="55">
                  <c:v>2.9303221022863322</c:v>
                </c:pt>
                <c:pt idx="56">
                  <c:v>2.9347673038831994</c:v>
                </c:pt>
                <c:pt idx="57">
                  <c:v>2.9329466801061876</c:v>
                </c:pt>
                <c:pt idx="58">
                  <c:v>2.9348036991810096</c:v>
                </c:pt>
                <c:pt idx="60">
                  <c:v>4.3158897626041099</c:v>
                </c:pt>
                <c:pt idx="61">
                  <c:v>4.3827913759922614</c:v>
                </c:pt>
                <c:pt idx="62">
                  <c:v>4.9369633037621021</c:v>
                </c:pt>
                <c:pt idx="63">
                  <c:v>4.9455949117405904</c:v>
                </c:pt>
                <c:pt idx="64">
                  <c:v>4.9273555795742245</c:v>
                </c:pt>
                <c:pt idx="65">
                  <c:v>4.8238764850600955</c:v>
                </c:pt>
                <c:pt idx="66">
                  <c:v>4.8890579971235155</c:v>
                </c:pt>
                <c:pt idx="67">
                  <c:v>4.883709665972833</c:v>
                </c:pt>
                <c:pt idx="68">
                  <c:v>4.6810919082494191</c:v>
                </c:pt>
                <c:pt idx="70">
                  <c:v>5.1723355710394898</c:v>
                </c:pt>
                <c:pt idx="71">
                  <c:v>5.1353836602493894</c:v>
                </c:pt>
                <c:pt idx="72">
                  <c:v>4.794734965106719</c:v>
                </c:pt>
                <c:pt idx="73">
                  <c:v>4.7979947963500518</c:v>
                </c:pt>
                <c:pt idx="74">
                  <c:v>4.784105188339324</c:v>
                </c:pt>
                <c:pt idx="75">
                  <c:v>4.8353953756223342</c:v>
                </c:pt>
                <c:pt idx="76">
                  <c:v>4.795337011681597</c:v>
                </c:pt>
                <c:pt idx="77">
                  <c:v>4.818858512454927</c:v>
                </c:pt>
                <c:pt idx="78">
                  <c:v>4.9430337471273589</c:v>
                </c:pt>
                <c:pt idx="80">
                  <c:v>6.2636014921943701</c:v>
                </c:pt>
                <c:pt idx="81">
                  <c:v>6.2651914933494197</c:v>
                </c:pt>
                <c:pt idx="82">
                  <c:v>6.4336546425297545</c:v>
                </c:pt>
                <c:pt idx="83">
                  <c:v>6.4150890803973102</c:v>
                </c:pt>
                <c:pt idx="84">
                  <c:v>6.4232403877378914</c:v>
                </c:pt>
                <c:pt idx="85">
                  <c:v>6.4037598945822021</c:v>
                </c:pt>
                <c:pt idx="86">
                  <c:v>6.4412179693356153</c:v>
                </c:pt>
                <c:pt idx="87">
                  <c:v>6.4119954191472219</c:v>
                </c:pt>
                <c:pt idx="88">
                  <c:v>6.3824347664801175</c:v>
                </c:pt>
                <c:pt idx="90">
                  <c:v>4.8322891192453001</c:v>
                </c:pt>
                <c:pt idx="91">
                  <c:v>4.8479498796666878</c:v>
                </c:pt>
                <c:pt idx="92">
                  <c:v>5.0356542309826207</c:v>
                </c:pt>
                <c:pt idx="93">
                  <c:v>5.025635445182318</c:v>
                </c:pt>
                <c:pt idx="94">
                  <c:v>5.0161140418494909</c:v>
                </c:pt>
                <c:pt idx="95">
                  <c:v>4.9632389730271989</c:v>
                </c:pt>
                <c:pt idx="96">
                  <c:v>5.0115242965352369</c:v>
                </c:pt>
                <c:pt idx="97">
                  <c:v>5.0036727464655337</c:v>
                </c:pt>
                <c:pt idx="98">
                  <c:v>4.9351045549330097</c:v>
                </c:pt>
                <c:pt idx="100">
                  <c:v>8.2907086167053805</c:v>
                </c:pt>
                <c:pt idx="101">
                  <c:v>8.2856524470997215</c:v>
                </c:pt>
                <c:pt idx="102">
                  <c:v>9.348882295555617</c:v>
                </c:pt>
                <c:pt idx="103">
                  <c:v>9.3300084946154236</c:v>
                </c:pt>
                <c:pt idx="104">
                  <c:v>9.3419353407004948</c:v>
                </c:pt>
                <c:pt idx="105">
                  <c:v>9.1716817277769547</c:v>
                </c:pt>
                <c:pt idx="106">
                  <c:v>9.2689209196528868</c:v>
                </c:pt>
                <c:pt idx="107">
                  <c:v>9.2729443501656696</c:v>
                </c:pt>
                <c:pt idx="108">
                  <c:v>8.916263234699036</c:v>
                </c:pt>
                <c:pt idx="110">
                  <c:v>8.46552483648939</c:v>
                </c:pt>
                <c:pt idx="111">
                  <c:v>8.506555233664832</c:v>
                </c:pt>
                <c:pt idx="112">
                  <c:v>8.4701460801271118</c:v>
                </c:pt>
                <c:pt idx="113">
                  <c:v>8.4545766973044145</c:v>
                </c:pt>
                <c:pt idx="114">
                  <c:v>8.4641849898554309</c:v>
                </c:pt>
                <c:pt idx="115">
                  <c:v>8.4578033115330289</c:v>
                </c:pt>
                <c:pt idx="116">
                  <c:v>8.447307300224761</c:v>
                </c:pt>
                <c:pt idx="117">
                  <c:v>8.5012833965557544</c:v>
                </c:pt>
                <c:pt idx="118">
                  <c:v>8.5499051142653091</c:v>
                </c:pt>
                <c:pt idx="120">
                  <c:v>7.7712358899382297</c:v>
                </c:pt>
                <c:pt idx="121">
                  <c:v>7.85607157806015</c:v>
                </c:pt>
                <c:pt idx="122">
                  <c:v>7.7732609245406152</c:v>
                </c:pt>
                <c:pt idx="123">
                  <c:v>7.7558464685598851</c:v>
                </c:pt>
                <c:pt idx="124">
                  <c:v>7.7748571811947613</c:v>
                </c:pt>
                <c:pt idx="125">
                  <c:v>7.7630436795686615</c:v>
                </c:pt>
                <c:pt idx="126">
                  <c:v>7.7980984204940578</c:v>
                </c:pt>
                <c:pt idx="127">
                  <c:v>7.7686545298885079</c:v>
                </c:pt>
                <c:pt idx="128">
                  <c:v>7.7763254850244694</c:v>
                </c:pt>
                <c:pt idx="130">
                  <c:v>5.3766415089369204</c:v>
                </c:pt>
                <c:pt idx="131">
                  <c:v>5.300400139422921</c:v>
                </c:pt>
                <c:pt idx="132">
                  <c:v>5.1664575137063276</c:v>
                </c:pt>
                <c:pt idx="133">
                  <c:v>5.1666685818431768</c:v>
                </c:pt>
                <c:pt idx="134">
                  <c:v>5.1604874348244447</c:v>
                </c:pt>
                <c:pt idx="135">
                  <c:v>5.1380268758239787</c:v>
                </c:pt>
                <c:pt idx="136">
                  <c:v>5.1530503704058868</c:v>
                </c:pt>
                <c:pt idx="137">
                  <c:v>5.1723142700807916</c:v>
                </c:pt>
                <c:pt idx="138">
                  <c:v>5.190159574097744</c:v>
                </c:pt>
                <c:pt idx="140">
                  <c:v>7.7328919388428599</c:v>
                </c:pt>
                <c:pt idx="141">
                  <c:v>7.7927346710723722</c:v>
                </c:pt>
                <c:pt idx="142">
                  <c:v>8.6174227831403805</c:v>
                </c:pt>
                <c:pt idx="143">
                  <c:v>8.6342294836485678</c:v>
                </c:pt>
                <c:pt idx="144">
                  <c:v>8.6240985780225508</c:v>
                </c:pt>
                <c:pt idx="145">
                  <c:v>8.4341574102084795</c:v>
                </c:pt>
                <c:pt idx="146">
                  <c:v>8.5342543594198261</c:v>
                </c:pt>
                <c:pt idx="147">
                  <c:v>8.5658603613822439</c:v>
                </c:pt>
                <c:pt idx="148">
                  <c:v>8.2285162157948157</c:v>
                </c:pt>
                <c:pt idx="150">
                  <c:v>10.3898935882182</c:v>
                </c:pt>
                <c:pt idx="151">
                  <c:v>10.172922014832823</c:v>
                </c:pt>
                <c:pt idx="152">
                  <c:v>9.1649801687235097</c:v>
                </c:pt>
                <c:pt idx="153">
                  <c:v>9.1813515709823719</c:v>
                </c:pt>
                <c:pt idx="154">
                  <c:v>9.1694424800523322</c:v>
                </c:pt>
                <c:pt idx="155">
                  <c:v>9.3201531484763755</c:v>
                </c:pt>
                <c:pt idx="156">
                  <c:v>9.1852089863067352</c:v>
                </c:pt>
                <c:pt idx="157">
                  <c:v>9.2951901189559898</c:v>
                </c:pt>
                <c:pt idx="158">
                  <c:v>9.6581579233298438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6DD-9293-795BA02A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68824"/>
        <c:axId val="593563248"/>
      </c:barChart>
      <c:catAx>
        <c:axId val="59356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3248"/>
        <c:crosses val="autoZero"/>
        <c:auto val="1"/>
        <c:lblAlgn val="ctr"/>
        <c:lblOffset val="100"/>
        <c:noMultiLvlLbl val="0"/>
      </c:catAx>
      <c:valAx>
        <c:axId val="5935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6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n_2_left!$G$29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n_2_left!$F$30:$F$188</c:f>
              <c:strCache>
                <c:ptCount val="159"/>
                <c:pt idx="0">
                  <c:v>AA_0 </c:v>
                </c:pt>
                <c:pt idx="1">
                  <c:v>AA_3 </c:v>
                </c:pt>
                <c:pt idx="2">
                  <c:v>AA_10 </c:v>
                </c:pt>
                <c:pt idx="3">
                  <c:v>AA_30 </c:v>
                </c:pt>
                <c:pt idx="4">
                  <c:v>AA_90</c:v>
                </c:pt>
                <c:pt idx="5">
                  <c:v>AA_270</c:v>
                </c:pt>
                <c:pt idx="6">
                  <c:v>AA_540 </c:v>
                </c:pt>
                <c:pt idx="7">
                  <c:v>AA_900 </c:v>
                </c:pt>
                <c:pt idx="8">
                  <c:v>AA_1800 </c:v>
                </c:pt>
                <c:pt idx="10">
                  <c:v>AC_0 </c:v>
                </c:pt>
                <c:pt idx="11">
                  <c:v>AC_3 </c:v>
                </c:pt>
                <c:pt idx="12">
                  <c:v>AC_10 </c:v>
                </c:pt>
                <c:pt idx="13">
                  <c:v>AC_30 </c:v>
                </c:pt>
                <c:pt idx="14">
                  <c:v>AC_90</c:v>
                </c:pt>
                <c:pt idx="15">
                  <c:v>AC_270</c:v>
                </c:pt>
                <c:pt idx="16">
                  <c:v>AC_540 </c:v>
                </c:pt>
                <c:pt idx="17">
                  <c:v>AC_900 </c:v>
                </c:pt>
                <c:pt idx="18">
                  <c:v>AC_1800 </c:v>
                </c:pt>
                <c:pt idx="20">
                  <c:v>AG_0 </c:v>
                </c:pt>
                <c:pt idx="21">
                  <c:v>AG_3 </c:v>
                </c:pt>
                <c:pt idx="22">
                  <c:v>AG_10 </c:v>
                </c:pt>
                <c:pt idx="23">
                  <c:v>AG_30 </c:v>
                </c:pt>
                <c:pt idx="24">
                  <c:v>AG_90</c:v>
                </c:pt>
                <c:pt idx="25">
                  <c:v>AG_270</c:v>
                </c:pt>
                <c:pt idx="26">
                  <c:v>AG_540 </c:v>
                </c:pt>
                <c:pt idx="27">
                  <c:v>AG_900 </c:v>
                </c:pt>
                <c:pt idx="28">
                  <c:v>AG_1800 </c:v>
                </c:pt>
                <c:pt idx="30">
                  <c:v>AT_0 </c:v>
                </c:pt>
                <c:pt idx="31">
                  <c:v>AT_3 </c:v>
                </c:pt>
                <c:pt idx="32">
                  <c:v>AT_10 </c:v>
                </c:pt>
                <c:pt idx="33">
                  <c:v>AT_30 </c:v>
                </c:pt>
                <c:pt idx="34">
                  <c:v>AT_90</c:v>
                </c:pt>
                <c:pt idx="35">
                  <c:v>AT_270</c:v>
                </c:pt>
                <c:pt idx="36">
                  <c:v>AT_540 </c:v>
                </c:pt>
                <c:pt idx="37">
                  <c:v>AT_900 </c:v>
                </c:pt>
                <c:pt idx="38">
                  <c:v>AT_1800 </c:v>
                </c:pt>
                <c:pt idx="40">
                  <c:v>CA_0 </c:v>
                </c:pt>
                <c:pt idx="41">
                  <c:v>CA_3 </c:v>
                </c:pt>
                <c:pt idx="42">
                  <c:v>CA_10 </c:v>
                </c:pt>
                <c:pt idx="43">
                  <c:v>CA_30 </c:v>
                </c:pt>
                <c:pt idx="44">
                  <c:v>CA_90</c:v>
                </c:pt>
                <c:pt idx="45">
                  <c:v>CA_270</c:v>
                </c:pt>
                <c:pt idx="46">
                  <c:v>CA_540 </c:v>
                </c:pt>
                <c:pt idx="47">
                  <c:v>CA_900 </c:v>
                </c:pt>
                <c:pt idx="48">
                  <c:v>CA_1800 </c:v>
                </c:pt>
                <c:pt idx="50">
                  <c:v>CC_0 </c:v>
                </c:pt>
                <c:pt idx="51">
                  <c:v>CC_3 </c:v>
                </c:pt>
                <c:pt idx="52">
                  <c:v>CC_10 </c:v>
                </c:pt>
                <c:pt idx="53">
                  <c:v>CC_30 </c:v>
                </c:pt>
                <c:pt idx="54">
                  <c:v>CC_90</c:v>
                </c:pt>
                <c:pt idx="55">
                  <c:v>CC_270</c:v>
                </c:pt>
                <c:pt idx="56">
                  <c:v>CC_540 </c:v>
                </c:pt>
                <c:pt idx="57">
                  <c:v>CC_900 </c:v>
                </c:pt>
                <c:pt idx="58">
                  <c:v>CC_1800 </c:v>
                </c:pt>
                <c:pt idx="60">
                  <c:v>CG_0 </c:v>
                </c:pt>
                <c:pt idx="61">
                  <c:v>CG_3 </c:v>
                </c:pt>
                <c:pt idx="62">
                  <c:v>CG_10 </c:v>
                </c:pt>
                <c:pt idx="63">
                  <c:v>CG_30 </c:v>
                </c:pt>
                <c:pt idx="64">
                  <c:v>CG_90</c:v>
                </c:pt>
                <c:pt idx="65">
                  <c:v>CG_270</c:v>
                </c:pt>
                <c:pt idx="66">
                  <c:v>CG_540 </c:v>
                </c:pt>
                <c:pt idx="67">
                  <c:v>CG_900 </c:v>
                </c:pt>
                <c:pt idx="68">
                  <c:v>CG_1800 </c:v>
                </c:pt>
                <c:pt idx="70">
                  <c:v>CT_0 </c:v>
                </c:pt>
                <c:pt idx="71">
                  <c:v>CT_3 </c:v>
                </c:pt>
                <c:pt idx="72">
                  <c:v>CT_10 </c:v>
                </c:pt>
                <c:pt idx="73">
                  <c:v>CT_30 </c:v>
                </c:pt>
                <c:pt idx="74">
                  <c:v>CT_90</c:v>
                </c:pt>
                <c:pt idx="75">
                  <c:v>CT_270</c:v>
                </c:pt>
                <c:pt idx="76">
                  <c:v>CT_540 </c:v>
                </c:pt>
                <c:pt idx="77">
                  <c:v>CT_900 </c:v>
                </c:pt>
                <c:pt idx="78">
                  <c:v>CT_1800 </c:v>
                </c:pt>
                <c:pt idx="80">
                  <c:v>GA_0 </c:v>
                </c:pt>
                <c:pt idx="81">
                  <c:v>GA_3 </c:v>
                </c:pt>
                <c:pt idx="82">
                  <c:v>GA_10 </c:v>
                </c:pt>
                <c:pt idx="83">
                  <c:v>GA_30 </c:v>
                </c:pt>
                <c:pt idx="84">
                  <c:v>GA_90</c:v>
                </c:pt>
                <c:pt idx="85">
                  <c:v>GA_270</c:v>
                </c:pt>
                <c:pt idx="86">
                  <c:v>GA_540 </c:v>
                </c:pt>
                <c:pt idx="87">
                  <c:v>GA_900 </c:v>
                </c:pt>
                <c:pt idx="88">
                  <c:v>GA_1800 </c:v>
                </c:pt>
                <c:pt idx="90">
                  <c:v>GC_0 </c:v>
                </c:pt>
                <c:pt idx="91">
                  <c:v>GC_3 </c:v>
                </c:pt>
                <c:pt idx="92">
                  <c:v>GC_10 </c:v>
                </c:pt>
                <c:pt idx="93">
                  <c:v>GC_30 </c:v>
                </c:pt>
                <c:pt idx="94">
                  <c:v>GC_90</c:v>
                </c:pt>
                <c:pt idx="95">
                  <c:v>GC_270</c:v>
                </c:pt>
                <c:pt idx="96">
                  <c:v>GC_540 </c:v>
                </c:pt>
                <c:pt idx="97">
                  <c:v>GC_900 </c:v>
                </c:pt>
                <c:pt idx="98">
                  <c:v>GC_1800 </c:v>
                </c:pt>
                <c:pt idx="100">
                  <c:v>GG_0 </c:v>
                </c:pt>
                <c:pt idx="101">
                  <c:v>GG_3 </c:v>
                </c:pt>
                <c:pt idx="102">
                  <c:v>GG_10 </c:v>
                </c:pt>
                <c:pt idx="103">
                  <c:v>GG_30 </c:v>
                </c:pt>
                <c:pt idx="104">
                  <c:v>GG_90</c:v>
                </c:pt>
                <c:pt idx="105">
                  <c:v>GG_270</c:v>
                </c:pt>
                <c:pt idx="106">
                  <c:v>GG_540 </c:v>
                </c:pt>
                <c:pt idx="107">
                  <c:v>GG_900 </c:v>
                </c:pt>
                <c:pt idx="108">
                  <c:v>GG_1800 </c:v>
                </c:pt>
                <c:pt idx="110">
                  <c:v>GT_0 </c:v>
                </c:pt>
                <c:pt idx="111">
                  <c:v>GT_3 </c:v>
                </c:pt>
                <c:pt idx="112">
                  <c:v>GT_10 </c:v>
                </c:pt>
                <c:pt idx="113">
                  <c:v>GT_30 </c:v>
                </c:pt>
                <c:pt idx="114">
                  <c:v>GT_90</c:v>
                </c:pt>
                <c:pt idx="115">
                  <c:v>GT_270</c:v>
                </c:pt>
                <c:pt idx="116">
                  <c:v>GT_540 </c:v>
                </c:pt>
                <c:pt idx="117">
                  <c:v>GT_900 </c:v>
                </c:pt>
                <c:pt idx="118">
                  <c:v>GT_1800 </c:v>
                </c:pt>
                <c:pt idx="120">
                  <c:v>TA_0 </c:v>
                </c:pt>
                <c:pt idx="121">
                  <c:v>TA_3 </c:v>
                </c:pt>
                <c:pt idx="122">
                  <c:v>TA_10 </c:v>
                </c:pt>
                <c:pt idx="123">
                  <c:v>TA_30 </c:v>
                </c:pt>
                <c:pt idx="124">
                  <c:v>TA_90</c:v>
                </c:pt>
                <c:pt idx="125">
                  <c:v>TA_270</c:v>
                </c:pt>
                <c:pt idx="126">
                  <c:v>TA_540 </c:v>
                </c:pt>
                <c:pt idx="127">
                  <c:v>TA_900 </c:v>
                </c:pt>
                <c:pt idx="128">
                  <c:v>TA_1800 </c:v>
                </c:pt>
                <c:pt idx="130">
                  <c:v>TC_0 </c:v>
                </c:pt>
                <c:pt idx="131">
                  <c:v>TC_3 </c:v>
                </c:pt>
                <c:pt idx="132">
                  <c:v>TC_10 </c:v>
                </c:pt>
                <c:pt idx="133">
                  <c:v>TC_30 </c:v>
                </c:pt>
                <c:pt idx="134">
                  <c:v>TC_90</c:v>
                </c:pt>
                <c:pt idx="135">
                  <c:v>TC_270</c:v>
                </c:pt>
                <c:pt idx="136">
                  <c:v>TC_540 </c:v>
                </c:pt>
                <c:pt idx="137">
                  <c:v>TC_900 </c:v>
                </c:pt>
                <c:pt idx="138">
                  <c:v>TC_1800 </c:v>
                </c:pt>
                <c:pt idx="140">
                  <c:v>TG_0 </c:v>
                </c:pt>
                <c:pt idx="141">
                  <c:v>TG_3 </c:v>
                </c:pt>
                <c:pt idx="142">
                  <c:v>TG_10 </c:v>
                </c:pt>
                <c:pt idx="143">
                  <c:v>TG_30 </c:v>
                </c:pt>
                <c:pt idx="144">
                  <c:v>TG_90</c:v>
                </c:pt>
                <c:pt idx="145">
                  <c:v>TG_270</c:v>
                </c:pt>
                <c:pt idx="146">
                  <c:v>TG_540 </c:v>
                </c:pt>
                <c:pt idx="147">
                  <c:v>TG_900 </c:v>
                </c:pt>
                <c:pt idx="148">
                  <c:v>TG_1800 </c:v>
                </c:pt>
                <c:pt idx="150">
                  <c:v>TT_0 </c:v>
                </c:pt>
                <c:pt idx="151">
                  <c:v>TT_3 </c:v>
                </c:pt>
                <c:pt idx="152">
                  <c:v>TT_10 </c:v>
                </c:pt>
                <c:pt idx="153">
                  <c:v>TT_30 </c:v>
                </c:pt>
                <c:pt idx="154">
                  <c:v>TT_90</c:v>
                </c:pt>
                <c:pt idx="155">
                  <c:v>TT_270</c:v>
                </c:pt>
                <c:pt idx="156">
                  <c:v>TT_540 </c:v>
                </c:pt>
                <c:pt idx="157">
                  <c:v>TT_900 </c:v>
                </c:pt>
                <c:pt idx="158">
                  <c:v>TT_1800 </c:v>
                </c:pt>
              </c:strCache>
            </c:strRef>
          </c:cat>
          <c:val>
            <c:numRef>
              <c:f>n_2_left!$G$30:$G$188</c:f>
              <c:numCache>
                <c:formatCode>General</c:formatCode>
                <c:ptCount val="159"/>
                <c:pt idx="0">
                  <c:v>6.25</c:v>
                </c:pt>
                <c:pt idx="1">
                  <c:v>6.2834897180094567</c:v>
                </c:pt>
                <c:pt idx="2">
                  <c:v>5.5516528301548567</c:v>
                </c:pt>
                <c:pt idx="3">
                  <c:v>5.5684934386814327</c:v>
                </c:pt>
                <c:pt idx="4">
                  <c:v>5.5965095805065239</c:v>
                </c:pt>
                <c:pt idx="5">
                  <c:v>5.8492016304932255</c:v>
                </c:pt>
                <c:pt idx="6">
                  <c:v>5.6844086625769537</c:v>
                </c:pt>
                <c:pt idx="7">
                  <c:v>5.5994137590550812</c:v>
                </c:pt>
                <c:pt idx="8">
                  <c:v>5.8914246261063186</c:v>
                </c:pt>
                <c:pt idx="10">
                  <c:v>6.25</c:v>
                </c:pt>
                <c:pt idx="11">
                  <c:v>6.2834739583267671</c:v>
                </c:pt>
                <c:pt idx="12">
                  <c:v>6.1721492072508877</c:v>
                </c:pt>
                <c:pt idx="13">
                  <c:v>6.1794265942807334</c:v>
                </c:pt>
                <c:pt idx="14">
                  <c:v>6.16739274854074</c:v>
                </c:pt>
                <c:pt idx="15">
                  <c:v>6.154695448757626</c:v>
                </c:pt>
                <c:pt idx="16">
                  <c:v>6.1870508775844151</c:v>
                </c:pt>
                <c:pt idx="17">
                  <c:v>6.1614714293740267</c:v>
                </c:pt>
                <c:pt idx="18">
                  <c:v>6.155616333191281</c:v>
                </c:pt>
                <c:pt idx="20">
                  <c:v>6.25</c:v>
                </c:pt>
                <c:pt idx="21">
                  <c:v>6.3144060733097183</c:v>
                </c:pt>
                <c:pt idx="22">
                  <c:v>6.626334451979135</c:v>
                </c:pt>
                <c:pt idx="23">
                  <c:v>6.6546749640396694</c:v>
                </c:pt>
                <c:pt idx="24">
                  <c:v>6.6455566009859135</c:v>
                </c:pt>
                <c:pt idx="25">
                  <c:v>6.6284720300700481</c:v>
                </c:pt>
                <c:pt idx="26">
                  <c:v>6.6323831584513062</c:v>
                </c:pt>
                <c:pt idx="27">
                  <c:v>6.6029576606629075</c:v>
                </c:pt>
                <c:pt idx="28">
                  <c:v>6.4875969575808687</c:v>
                </c:pt>
                <c:pt idx="30">
                  <c:v>6.25</c:v>
                </c:pt>
                <c:pt idx="31">
                  <c:v>6.1973696150780171</c:v>
                </c:pt>
                <c:pt idx="32">
                  <c:v>5.622688961211729</c:v>
                </c:pt>
                <c:pt idx="33">
                  <c:v>5.6213377725346856</c:v>
                </c:pt>
                <c:pt idx="34">
                  <c:v>5.6183986585312553</c:v>
                </c:pt>
                <c:pt idx="35">
                  <c:v>5.7622378542940407</c:v>
                </c:pt>
                <c:pt idx="36">
                  <c:v>5.6755238553107619</c:v>
                </c:pt>
                <c:pt idx="37">
                  <c:v>5.6630584828844626</c:v>
                </c:pt>
                <c:pt idx="38">
                  <c:v>5.9045183717783294</c:v>
                </c:pt>
                <c:pt idx="40">
                  <c:v>6.25</c:v>
                </c:pt>
                <c:pt idx="41">
                  <c:v>6.3115782794612203</c:v>
                </c:pt>
                <c:pt idx="42">
                  <c:v>6.4097362333700145</c:v>
                </c:pt>
                <c:pt idx="43">
                  <c:v>6.3962705527812291</c:v>
                </c:pt>
                <c:pt idx="44">
                  <c:v>6.4079820190229428</c:v>
                </c:pt>
                <c:pt idx="45">
                  <c:v>6.3671016191198513</c:v>
                </c:pt>
                <c:pt idx="46">
                  <c:v>6.4151652455693791</c:v>
                </c:pt>
                <c:pt idx="47">
                  <c:v>6.3827073818529563</c:v>
                </c:pt>
                <c:pt idx="48">
                  <c:v>6.3141358407659274</c:v>
                </c:pt>
                <c:pt idx="50">
                  <c:v>6.25</c:v>
                </c:pt>
                <c:pt idx="51">
                  <c:v>6.1884842105610893</c:v>
                </c:pt>
                <c:pt idx="52">
                  <c:v>6.0952098306006786</c:v>
                </c:pt>
                <c:pt idx="53">
                  <c:v>6.0885657165907334</c:v>
                </c:pt>
                <c:pt idx="54">
                  <c:v>6.0985000281690107</c:v>
                </c:pt>
                <c:pt idx="55">
                  <c:v>6.0842597084947725</c:v>
                </c:pt>
                <c:pt idx="56">
                  <c:v>6.0934893290033356</c:v>
                </c:pt>
                <c:pt idx="57">
                  <c:v>6.0897091480183994</c:v>
                </c:pt>
                <c:pt idx="58">
                  <c:v>6.0935648969567264</c:v>
                </c:pt>
                <c:pt idx="60">
                  <c:v>6.25</c:v>
                </c:pt>
                <c:pt idx="61">
                  <c:v>6.3468827070837079</c:v>
                </c:pt>
                <c:pt idx="62">
                  <c:v>7.1493996245852482</c:v>
                </c:pt>
                <c:pt idx="63">
                  <c:v>7.1618993761620811</c:v>
                </c:pt>
                <c:pt idx="64">
                  <c:v>7.1354863229308503</c:v>
                </c:pt>
                <c:pt idx="65">
                  <c:v>6.9856344091222198</c:v>
                </c:pt>
                <c:pt idx="66">
                  <c:v>7.0800261736955958</c:v>
                </c:pt>
                <c:pt idx="67">
                  <c:v>7.0722810570382153</c:v>
                </c:pt>
                <c:pt idx="68">
                  <c:v>6.7788627689382794</c:v>
                </c:pt>
                <c:pt idx="70">
                  <c:v>6.25</c:v>
                </c:pt>
                <c:pt idx="71">
                  <c:v>6.2053490992094087</c:v>
                </c:pt>
                <c:pt idx="72">
                  <c:v>5.7937257009592038</c:v>
                </c:pt>
                <c:pt idx="73">
                  <c:v>5.7976647232811329</c:v>
                </c:pt>
                <c:pt idx="74">
                  <c:v>5.7808811931186446</c:v>
                </c:pt>
                <c:pt idx="75">
                  <c:v>5.8428577733532476</c:v>
                </c:pt>
                <c:pt idx="76">
                  <c:v>5.7944531849055387</c:v>
                </c:pt>
                <c:pt idx="77">
                  <c:v>5.8228754281676416</c:v>
                </c:pt>
                <c:pt idx="78">
                  <c:v>5.9729227725526712</c:v>
                </c:pt>
                <c:pt idx="80">
                  <c:v>6.25</c:v>
                </c:pt>
                <c:pt idx="81">
                  <c:v>6.2515865484468387</c:v>
                </c:pt>
                <c:pt idx="82">
                  <c:v>6.4196838777052863</c:v>
                </c:pt>
                <c:pt idx="83">
                  <c:v>6.4011586309327404</c:v>
                </c:pt>
                <c:pt idx="84">
                  <c:v>6.4092922376032995</c:v>
                </c:pt>
                <c:pt idx="85">
                  <c:v>6.3898540465921405</c:v>
                </c:pt>
                <c:pt idx="86">
                  <c:v>6.4272307806485101</c:v>
                </c:pt>
                <c:pt idx="87">
                  <c:v>6.3980716876083381</c:v>
                </c:pt>
                <c:pt idx="88">
                  <c:v>6.3685752262833892</c:v>
                </c:pt>
                <c:pt idx="90">
                  <c:v>6.25</c:v>
                </c:pt>
                <c:pt idx="91">
                  <c:v>6.270255359358333</c:v>
                </c:pt>
                <c:pt idx="92">
                  <c:v>6.5130289531510401</c:v>
                </c:pt>
                <c:pt idx="93">
                  <c:v>6.5000708271559491</c:v>
                </c:pt>
                <c:pt idx="94">
                  <c:v>6.4877560071272447</c:v>
                </c:pt>
                <c:pt idx="95">
                  <c:v>6.4193682985310874</c:v>
                </c:pt>
                <c:pt idx="96">
                  <c:v>6.481819709131365</c:v>
                </c:pt>
                <c:pt idx="97">
                  <c:v>6.4716646487190621</c:v>
                </c:pt>
                <c:pt idx="98">
                  <c:v>6.382979723934346</c:v>
                </c:pt>
                <c:pt idx="100">
                  <c:v>6.25</c:v>
                </c:pt>
                <c:pt idx="101">
                  <c:v>6.246188376471018</c:v>
                </c:pt>
                <c:pt idx="102">
                  <c:v>7.0477105213284084</c:v>
                </c:pt>
                <c:pt idx="103">
                  <c:v>7.033482394237013</c:v>
                </c:pt>
                <c:pt idx="104">
                  <c:v>7.0424735180936029</c:v>
                </c:pt>
                <c:pt idx="105">
                  <c:v>6.9141268194015222</c:v>
                </c:pt>
                <c:pt idx="106">
                  <c:v>6.98743116253089</c:v>
                </c:pt>
                <c:pt idx="107">
                  <c:v>6.9904642495524527</c:v>
                </c:pt>
                <c:pt idx="108">
                  <c:v>6.7215780692837832</c:v>
                </c:pt>
                <c:pt idx="110">
                  <c:v>6.25</c:v>
                </c:pt>
                <c:pt idx="111">
                  <c:v>6.2802922721626384</c:v>
                </c:pt>
                <c:pt idx="112">
                  <c:v>6.2534118112336365</c:v>
                </c:pt>
                <c:pt idx="113">
                  <c:v>6.2419171142690226</c:v>
                </c:pt>
                <c:pt idx="114">
                  <c:v>6.2490108065803369</c:v>
                </c:pt>
                <c:pt idx="115">
                  <c:v>6.244299286587732</c:v>
                </c:pt>
                <c:pt idx="116">
                  <c:v>6.2365502016882459</c:v>
                </c:pt>
                <c:pt idx="117">
                  <c:v>6.2764001352227385</c:v>
                </c:pt>
                <c:pt idx="118">
                  <c:v>6.3122969923644092</c:v>
                </c:pt>
                <c:pt idx="120">
                  <c:v>6.25</c:v>
                </c:pt>
                <c:pt idx="121">
                  <c:v>6.3182289224354271</c:v>
                </c:pt>
                <c:pt idx="122">
                  <c:v>6.251628629788641</c:v>
                </c:pt>
                <c:pt idx="123">
                  <c:v>6.2376230904611729</c:v>
                </c:pt>
                <c:pt idx="124">
                  <c:v>6.2529124158208385</c:v>
                </c:pt>
                <c:pt idx="125">
                  <c:v>6.2434114321666527</c:v>
                </c:pt>
                <c:pt idx="126">
                  <c:v>6.2716041332873838</c:v>
                </c:pt>
                <c:pt idx="127">
                  <c:v>6.247923946648994</c:v>
                </c:pt>
                <c:pt idx="128">
                  <c:v>6.2540932960650677</c:v>
                </c:pt>
                <c:pt idx="130">
                  <c:v>6.25</c:v>
                </c:pt>
                <c:pt idx="131">
                  <c:v>6.161374310771798</c:v>
                </c:pt>
                <c:pt idx="132">
                  <c:v>6.0056746217861674</c:v>
                </c:pt>
                <c:pt idx="133">
                  <c:v>6.0059199749221568</c:v>
                </c:pt>
                <c:pt idx="134">
                  <c:v>5.9987347890021239</c:v>
                </c:pt>
                <c:pt idx="135">
                  <c:v>5.9726258335287898</c:v>
                </c:pt>
                <c:pt idx="136">
                  <c:v>5.9900896798687135</c:v>
                </c:pt>
                <c:pt idx="137">
                  <c:v>6.0124827244427337</c:v>
                </c:pt>
                <c:pt idx="138">
                  <c:v>6.0332267427896085</c:v>
                </c:pt>
                <c:pt idx="140">
                  <c:v>6.25</c:v>
                </c:pt>
                <c:pt idx="141">
                  <c:v>6.2983670377644536</c:v>
                </c:pt>
                <c:pt idx="142">
                  <c:v>6.9649094828404854</c:v>
                </c:pt>
                <c:pt idx="143">
                  <c:v>6.9784932596482969</c:v>
                </c:pt>
                <c:pt idx="144">
                  <c:v>6.9703050991692201</c:v>
                </c:pt>
                <c:pt idx="145">
                  <c:v>6.8167878499658663</c:v>
                </c:pt>
                <c:pt idx="146">
                  <c:v>6.8976897864624114</c:v>
                </c:pt>
                <c:pt idx="147">
                  <c:v>6.9232348883243517</c:v>
                </c:pt>
                <c:pt idx="148">
                  <c:v>6.6505812774118827</c:v>
                </c:pt>
                <c:pt idx="150">
                  <c:v>6.25</c:v>
                </c:pt>
                <c:pt idx="151">
                  <c:v>6.119481595538538</c:v>
                </c:pt>
                <c:pt idx="152">
                  <c:v>5.5131581058228418</c:v>
                </c:pt>
                <c:pt idx="153">
                  <c:v>5.5230062590545472</c:v>
                </c:pt>
                <c:pt idx="154">
                  <c:v>5.5158423918136776</c:v>
                </c:pt>
                <c:pt idx="155">
                  <c:v>5.6065018071053228</c:v>
                </c:pt>
                <c:pt idx="156">
                  <c:v>5.5253266722110981</c:v>
                </c:pt>
                <c:pt idx="157">
                  <c:v>5.5914853939748426</c:v>
                </c:pt>
                <c:pt idx="158">
                  <c:v>5.809827262260101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2-4015-9BC7-8880B849A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554064"/>
        <c:axId val="593551768"/>
      </c:barChart>
      <c:catAx>
        <c:axId val="593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1768"/>
        <c:crosses val="autoZero"/>
        <c:auto val="1"/>
        <c:lblAlgn val="ctr"/>
        <c:lblOffset val="100"/>
        <c:noMultiLvlLbl val="0"/>
      </c:catAx>
      <c:valAx>
        <c:axId val="5935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n_3_left!$Q$7:$Q$15</c:f>
              <c:strCache>
                <c:ptCount val="9"/>
                <c:pt idx="0">
                  <c:v>AAA_0 </c:v>
                </c:pt>
                <c:pt idx="1">
                  <c:v>AAA_3 </c:v>
                </c:pt>
                <c:pt idx="2">
                  <c:v>AAA_10 </c:v>
                </c:pt>
                <c:pt idx="3">
                  <c:v>AAA_30 </c:v>
                </c:pt>
                <c:pt idx="4">
                  <c:v>AAA_90</c:v>
                </c:pt>
                <c:pt idx="5">
                  <c:v>AAA_270</c:v>
                </c:pt>
                <c:pt idx="6">
                  <c:v>AAA_540 </c:v>
                </c:pt>
                <c:pt idx="7">
                  <c:v>AAA_900 </c:v>
                </c:pt>
                <c:pt idx="8">
                  <c:v>AAA_1800 </c:v>
                </c:pt>
              </c:strCache>
            </c:strRef>
          </c:xVal>
          <c:yVal>
            <c:numRef>
              <c:f>n_3_left!$S$7:$S$15</c:f>
              <c:numCache>
                <c:formatCode>General</c:formatCode>
                <c:ptCount val="9"/>
                <c:pt idx="0">
                  <c:v>1.5625</c:v>
                </c:pt>
                <c:pt idx="1">
                  <c:v>1.5804227077902471</c:v>
                </c:pt>
                <c:pt idx="2">
                  <c:v>1.3219911974392742</c:v>
                </c:pt>
                <c:pt idx="3">
                  <c:v>1.3336475405310335</c:v>
                </c:pt>
                <c:pt idx="4">
                  <c:v>1.3423635231747477</c:v>
                </c:pt>
                <c:pt idx="5">
                  <c:v>1.4209396389324291</c:v>
                </c:pt>
                <c:pt idx="6">
                  <c:v>1.367248610729777</c:v>
                </c:pt>
                <c:pt idx="7">
                  <c:v>1.3444388506464557</c:v>
                </c:pt>
                <c:pt idx="8">
                  <c:v>1.4335624341667932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7-4D26-B429-D5B0BCB87306}"/>
            </c:ext>
          </c:extLst>
        </c:ser>
        <c:ser>
          <c:idx val="1"/>
          <c:order val="1"/>
          <c:tx>
            <c:v>AAC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n_3_left!$Q$17:$Q$25</c:f>
              <c:strCache>
                <c:ptCount val="9"/>
                <c:pt idx="0">
                  <c:v>AAC_0 </c:v>
                </c:pt>
                <c:pt idx="1">
                  <c:v>AAC_3 </c:v>
                </c:pt>
                <c:pt idx="2">
                  <c:v>AAC_10 </c:v>
                </c:pt>
                <c:pt idx="3">
                  <c:v>AAC_30 </c:v>
                </c:pt>
                <c:pt idx="4">
                  <c:v>AAC_90</c:v>
                </c:pt>
                <c:pt idx="5">
                  <c:v>AAC_270</c:v>
                </c:pt>
                <c:pt idx="6">
                  <c:v>AAC_540 </c:v>
                </c:pt>
                <c:pt idx="7">
                  <c:v>AAC_900 </c:v>
                </c:pt>
                <c:pt idx="8">
                  <c:v>AAC_1800 </c:v>
                </c:pt>
              </c:strCache>
            </c:strRef>
          </c:xVal>
          <c:yVal>
            <c:numRef>
              <c:f>n_3_left!$S$17:$S$25</c:f>
              <c:numCache>
                <c:formatCode>General</c:formatCode>
                <c:ptCount val="9"/>
                <c:pt idx="0">
                  <c:v>1.5625</c:v>
                </c:pt>
                <c:pt idx="1">
                  <c:v>1.5710228570703342</c:v>
                </c:pt>
                <c:pt idx="2">
                  <c:v>1.4177501947627766</c:v>
                </c:pt>
                <c:pt idx="3">
                  <c:v>1.422570618739416</c:v>
                </c:pt>
                <c:pt idx="4">
                  <c:v>1.4212214607862017</c:v>
                </c:pt>
                <c:pt idx="5">
                  <c:v>1.4659819629142361</c:v>
                </c:pt>
                <c:pt idx="6">
                  <c:v>1.4424731374905648</c:v>
                </c:pt>
                <c:pt idx="7">
                  <c:v>1.4234296619166948</c:v>
                </c:pt>
                <c:pt idx="8">
                  <c:v>1.4785760830898627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7-4D26-B429-D5B0BCB87306}"/>
            </c:ext>
          </c:extLst>
        </c:ser>
        <c:ser>
          <c:idx val="2"/>
          <c:order val="2"/>
          <c:tx>
            <c:v>AAG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n_3_left!$Q$27:$Q$35</c:f>
              <c:strCache>
                <c:ptCount val="9"/>
                <c:pt idx="0">
                  <c:v>AAG_0 </c:v>
                </c:pt>
                <c:pt idx="1">
                  <c:v>AAG_3 </c:v>
                </c:pt>
                <c:pt idx="2">
                  <c:v>AAG_10 </c:v>
                </c:pt>
                <c:pt idx="3">
                  <c:v>AAG_30 </c:v>
                </c:pt>
                <c:pt idx="4">
                  <c:v>AAG_90</c:v>
                </c:pt>
                <c:pt idx="5">
                  <c:v>AAG_270</c:v>
                </c:pt>
                <c:pt idx="6">
                  <c:v>AAG_540 </c:v>
                </c:pt>
                <c:pt idx="7">
                  <c:v>AAG_900 </c:v>
                </c:pt>
                <c:pt idx="8">
                  <c:v>AAG_1800 </c:v>
                </c:pt>
              </c:strCache>
            </c:strRef>
          </c:xVal>
          <c:yVal>
            <c:numRef>
              <c:f>n_3_left!$S$27:$S$35</c:f>
              <c:numCache>
                <c:formatCode>General</c:formatCode>
                <c:ptCount val="9"/>
                <c:pt idx="0">
                  <c:v>1.5625</c:v>
                </c:pt>
                <c:pt idx="1">
                  <c:v>1.5732257197601973</c:v>
                </c:pt>
                <c:pt idx="2">
                  <c:v>1.5368892835796713</c:v>
                </c:pt>
                <c:pt idx="3">
                  <c:v>1.5465823842587756</c:v>
                </c:pt>
                <c:pt idx="4">
                  <c:v>1.5454944687640106</c:v>
                </c:pt>
                <c:pt idx="5">
                  <c:v>1.5897779854504475</c:v>
                </c:pt>
                <c:pt idx="6">
                  <c:v>1.5563142881957348</c:v>
                </c:pt>
                <c:pt idx="7">
                  <c:v>1.5374726032186088</c:v>
                </c:pt>
                <c:pt idx="8">
                  <c:v>1.5655176038868857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B7-4D26-B429-D5B0BCB87306}"/>
            </c:ext>
          </c:extLst>
        </c:ser>
        <c:ser>
          <c:idx val="3"/>
          <c:order val="3"/>
          <c:tx>
            <c:v>AAT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n_3_left!$Q$37:$Q$45</c:f>
              <c:strCache>
                <c:ptCount val="9"/>
                <c:pt idx="0">
                  <c:v>AAT_0 </c:v>
                </c:pt>
                <c:pt idx="1">
                  <c:v>AAT_3 </c:v>
                </c:pt>
                <c:pt idx="2">
                  <c:v>AAT_10 </c:v>
                </c:pt>
                <c:pt idx="3">
                  <c:v>AAT_30 </c:v>
                </c:pt>
                <c:pt idx="4">
                  <c:v>AAT_90</c:v>
                </c:pt>
                <c:pt idx="5">
                  <c:v>AAT_270</c:v>
                </c:pt>
                <c:pt idx="6">
                  <c:v>AAT_540 </c:v>
                </c:pt>
                <c:pt idx="7">
                  <c:v>AAT_900 </c:v>
                </c:pt>
                <c:pt idx="8">
                  <c:v>AAT_1800 </c:v>
                </c:pt>
              </c:strCache>
            </c:strRef>
          </c:xVal>
          <c:yVal>
            <c:numRef>
              <c:f>n_3_left!$S$37:$S$45</c:f>
              <c:numCache>
                <c:formatCode>General</c:formatCode>
                <c:ptCount val="9"/>
                <c:pt idx="0">
                  <c:v>1.5625</c:v>
                </c:pt>
                <c:pt idx="1">
                  <c:v>1.5466079220002684</c:v>
                </c:pt>
                <c:pt idx="2">
                  <c:v>1.2552024963083215</c:v>
                </c:pt>
                <c:pt idx="3">
                  <c:v>1.2621225667508496</c:v>
                </c:pt>
                <c:pt idx="4">
                  <c:v>1.2646149616038413</c:v>
                </c:pt>
                <c:pt idx="5">
                  <c:v>1.3528754859831431</c:v>
                </c:pt>
                <c:pt idx="6">
                  <c:v>1.2916889828110683</c:v>
                </c:pt>
                <c:pt idx="7">
                  <c:v>1.2780256090779689</c:v>
                </c:pt>
                <c:pt idx="8">
                  <c:v>1.3963788412858609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B7-4D26-B429-D5B0BCB87306}"/>
            </c:ext>
          </c:extLst>
        </c:ser>
        <c:ser>
          <c:idx val="4"/>
          <c:order val="4"/>
          <c:tx>
            <c:v>ACA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n_3_left!$Q$47:$Q$55</c:f>
              <c:strCache>
                <c:ptCount val="9"/>
                <c:pt idx="0">
                  <c:v>ACA_0 </c:v>
                </c:pt>
                <c:pt idx="1">
                  <c:v>ACA_3 </c:v>
                </c:pt>
                <c:pt idx="2">
                  <c:v>ACA_10 </c:v>
                </c:pt>
                <c:pt idx="3">
                  <c:v>ACA_30 </c:v>
                </c:pt>
                <c:pt idx="4">
                  <c:v>ACA_90</c:v>
                </c:pt>
                <c:pt idx="5">
                  <c:v>ACA_270</c:v>
                </c:pt>
                <c:pt idx="6">
                  <c:v>ACA_540 </c:v>
                </c:pt>
                <c:pt idx="7">
                  <c:v>ACA_900 </c:v>
                </c:pt>
                <c:pt idx="8">
                  <c:v>ACA_1800 </c:v>
                </c:pt>
              </c:strCache>
            </c:strRef>
          </c:xVal>
          <c:yVal>
            <c:numRef>
              <c:f>n_3_left!$S$47:$S$55</c:f>
              <c:numCache>
                <c:formatCode>General</c:formatCode>
                <c:ptCount val="9"/>
                <c:pt idx="0">
                  <c:v>1.5625</c:v>
                </c:pt>
                <c:pt idx="1">
                  <c:v>1.5883336498216574</c:v>
                </c:pt>
                <c:pt idx="2">
                  <c:v>1.5957586252657623</c:v>
                </c:pt>
                <c:pt idx="3">
                  <c:v>1.5963072755495349</c:v>
                </c:pt>
                <c:pt idx="4">
                  <c:v>1.6008634825832191</c:v>
                </c:pt>
                <c:pt idx="5">
                  <c:v>1.5949827257576474</c:v>
                </c:pt>
                <c:pt idx="6">
                  <c:v>1.6044887551723663</c:v>
                </c:pt>
                <c:pt idx="7">
                  <c:v>1.5940452740553539</c:v>
                </c:pt>
                <c:pt idx="8">
                  <c:v>1.5778894139882909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B7-4D26-B429-D5B0BCB87306}"/>
            </c:ext>
          </c:extLst>
        </c:ser>
        <c:ser>
          <c:idx val="5"/>
          <c:order val="5"/>
          <c:tx>
            <c:v>ACC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n_3_left!$Q$57:$Q$65</c:f>
              <c:strCache>
                <c:ptCount val="9"/>
                <c:pt idx="0">
                  <c:v>ACC_0 </c:v>
                </c:pt>
                <c:pt idx="1">
                  <c:v>ACC_3 </c:v>
                </c:pt>
                <c:pt idx="2">
                  <c:v>ACC_10 </c:v>
                </c:pt>
                <c:pt idx="3">
                  <c:v>ACC_30 </c:v>
                </c:pt>
                <c:pt idx="4">
                  <c:v>ACC_90</c:v>
                </c:pt>
                <c:pt idx="5">
                  <c:v>ACC_270</c:v>
                </c:pt>
                <c:pt idx="6">
                  <c:v>ACC_540 </c:v>
                </c:pt>
                <c:pt idx="7">
                  <c:v>ACC_900 </c:v>
                </c:pt>
                <c:pt idx="8">
                  <c:v>ACC_1800 </c:v>
                </c:pt>
              </c:strCache>
            </c:strRef>
          </c:xVal>
          <c:yVal>
            <c:numRef>
              <c:f>n_3_left!$S$57:$S$65</c:f>
              <c:numCache>
                <c:formatCode>General</c:formatCode>
                <c:ptCount val="9"/>
                <c:pt idx="0">
                  <c:v>1.5625</c:v>
                </c:pt>
                <c:pt idx="1">
                  <c:v>1.5329579658225834</c:v>
                </c:pt>
                <c:pt idx="2">
                  <c:v>1.4795994944630808</c:v>
                </c:pt>
                <c:pt idx="3">
                  <c:v>1.4804979309246369</c:v>
                </c:pt>
                <c:pt idx="4">
                  <c:v>1.4839810378122609</c:v>
                </c:pt>
                <c:pt idx="5">
                  <c:v>1.4911415187782664</c:v>
                </c:pt>
                <c:pt idx="6">
                  <c:v>1.4864554209856515</c:v>
                </c:pt>
                <c:pt idx="7">
                  <c:v>1.4807830476177677</c:v>
                </c:pt>
                <c:pt idx="8">
                  <c:v>1.4936236667161937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B7-4D26-B429-D5B0BCB87306}"/>
            </c:ext>
          </c:extLst>
        </c:ser>
        <c:ser>
          <c:idx val="6"/>
          <c:order val="6"/>
          <c:tx>
            <c:v>ACG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n_3_left!$Q$67:$Q$75</c:f>
              <c:strCache>
                <c:ptCount val="9"/>
                <c:pt idx="0">
                  <c:v>ACG_0 </c:v>
                </c:pt>
                <c:pt idx="1">
                  <c:v>ACG_3 </c:v>
                </c:pt>
                <c:pt idx="2">
                  <c:v>ACG_10 </c:v>
                </c:pt>
                <c:pt idx="3">
                  <c:v>ACG_30 </c:v>
                </c:pt>
                <c:pt idx="4">
                  <c:v>ACG_90</c:v>
                </c:pt>
                <c:pt idx="5">
                  <c:v>ACG_270</c:v>
                </c:pt>
                <c:pt idx="6">
                  <c:v>ACG_540 </c:v>
                </c:pt>
                <c:pt idx="7">
                  <c:v>ACG_900 </c:v>
                </c:pt>
                <c:pt idx="8">
                  <c:v>ACG_1800 </c:v>
                </c:pt>
              </c:strCache>
            </c:strRef>
          </c:xVal>
          <c:yVal>
            <c:numRef>
              <c:f>n_3_left!$S$67:$S$75</c:f>
              <c:numCache>
                <c:formatCode>General</c:formatCode>
                <c:ptCount val="9"/>
                <c:pt idx="0">
                  <c:v>1.5625</c:v>
                </c:pt>
                <c:pt idx="1">
                  <c:v>1.5935463979940951</c:v>
                </c:pt>
                <c:pt idx="2">
                  <c:v>1.7962569343185635</c:v>
                </c:pt>
                <c:pt idx="3">
                  <c:v>1.8061278354857695</c:v>
                </c:pt>
                <c:pt idx="4">
                  <c:v>1.8011353377746138</c:v>
                </c:pt>
                <c:pt idx="5">
                  <c:v>1.765736545593636</c:v>
                </c:pt>
                <c:pt idx="6">
                  <c:v>1.7827142714236244</c:v>
                </c:pt>
                <c:pt idx="7">
                  <c:v>1.7818273622990648</c:v>
                </c:pt>
                <c:pt idx="8">
                  <c:v>1.7026417138982106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B7-4D26-B429-D5B0BCB87306}"/>
            </c:ext>
          </c:extLst>
        </c:ser>
        <c:ser>
          <c:idx val="7"/>
          <c:order val="7"/>
          <c:tx>
            <c:v>ACT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n_3_left!$Q$77:$Q$85</c:f>
              <c:strCache>
                <c:ptCount val="9"/>
                <c:pt idx="0">
                  <c:v>ACT_0 </c:v>
                </c:pt>
                <c:pt idx="1">
                  <c:v>ACT_3 </c:v>
                </c:pt>
                <c:pt idx="2">
                  <c:v>ACT_10 </c:v>
                </c:pt>
                <c:pt idx="3">
                  <c:v>ACT_30 </c:v>
                </c:pt>
                <c:pt idx="4">
                  <c:v>ACT_90</c:v>
                </c:pt>
                <c:pt idx="5">
                  <c:v>ACT_270</c:v>
                </c:pt>
                <c:pt idx="6">
                  <c:v>ACT_540 </c:v>
                </c:pt>
                <c:pt idx="7">
                  <c:v>ACT_900 </c:v>
                </c:pt>
                <c:pt idx="8">
                  <c:v>ACT_1800 </c:v>
                </c:pt>
              </c:strCache>
            </c:strRef>
          </c:xVal>
          <c:yVal>
            <c:numRef>
              <c:f>n_3_left!$S$77:$S$85</c:f>
              <c:numCache>
                <c:formatCode>General</c:formatCode>
                <c:ptCount val="9"/>
                <c:pt idx="0">
                  <c:v>1.5625</c:v>
                </c:pt>
                <c:pt idx="1">
                  <c:v>1.567481936643109</c:v>
                </c:pt>
                <c:pt idx="2">
                  <c:v>1.4373257972114084</c:v>
                </c:pt>
                <c:pt idx="3">
                  <c:v>1.4400419180115716</c:v>
                </c:pt>
                <c:pt idx="4">
                  <c:v>1.4358499029331317</c:v>
                </c:pt>
                <c:pt idx="5">
                  <c:v>1.4578847692754633</c:v>
                </c:pt>
                <c:pt idx="6">
                  <c:v>1.4440278071692605</c:v>
                </c:pt>
                <c:pt idx="7">
                  <c:v>1.445989800763501</c:v>
                </c:pt>
                <c:pt idx="8">
                  <c:v>1.4893339434045598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B7-4D26-B429-D5B0BCB87306}"/>
            </c:ext>
          </c:extLst>
        </c:ser>
        <c:ser>
          <c:idx val="8"/>
          <c:order val="8"/>
          <c:tx>
            <c:v>AGA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n_3_left!$Q$87:$Q$95</c:f>
              <c:strCache>
                <c:ptCount val="9"/>
                <c:pt idx="0">
                  <c:v>AGA_0 </c:v>
                </c:pt>
                <c:pt idx="1">
                  <c:v>AGA_3 </c:v>
                </c:pt>
                <c:pt idx="2">
                  <c:v>AGA_10 </c:v>
                </c:pt>
                <c:pt idx="3">
                  <c:v>AGA_1800 </c:v>
                </c:pt>
                <c:pt idx="4">
                  <c:v>AGA_90</c:v>
                </c:pt>
                <c:pt idx="5">
                  <c:v>AGA_270</c:v>
                </c:pt>
                <c:pt idx="6">
                  <c:v>AGA_540 </c:v>
                </c:pt>
                <c:pt idx="7">
                  <c:v>AGA_900 </c:v>
                </c:pt>
                <c:pt idx="8">
                  <c:v>AGA_1800 </c:v>
                </c:pt>
              </c:strCache>
            </c:strRef>
          </c:xVal>
          <c:yVal>
            <c:numRef>
              <c:f>n_3_left!$S$87:$S$95</c:f>
              <c:numCache>
                <c:formatCode>General</c:formatCode>
                <c:ptCount val="9"/>
                <c:pt idx="0">
                  <c:v>1.5625</c:v>
                </c:pt>
                <c:pt idx="1">
                  <c:v>1.5830321179303644</c:v>
                </c:pt>
                <c:pt idx="2">
                  <c:v>1.5651348273162564</c:v>
                </c:pt>
                <c:pt idx="3">
                  <c:v>1.5703842630513067</c:v>
                </c:pt>
                <c:pt idx="4">
                  <c:v>1.5702720366594571</c:v>
                </c:pt>
                <c:pt idx="5">
                  <c:v>1.5830550865052633</c:v>
                </c:pt>
                <c:pt idx="6">
                  <c:v>1.5776746016587269</c:v>
                </c:pt>
                <c:pt idx="7">
                  <c:v>1.5661155146630832</c:v>
                </c:pt>
                <c:pt idx="8">
                  <c:v>1.5708004147482395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B7-4D26-B429-D5B0BCB87306}"/>
            </c:ext>
          </c:extLst>
        </c:ser>
        <c:ser>
          <c:idx val="9"/>
          <c:order val="9"/>
          <c:tx>
            <c:v>AGC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n_3_left!$Q$97:$Q$105</c:f>
              <c:strCache>
                <c:ptCount val="9"/>
                <c:pt idx="0">
                  <c:v>AGC_0 </c:v>
                </c:pt>
                <c:pt idx="1">
                  <c:v>AGC_3 </c:v>
                </c:pt>
                <c:pt idx="2">
                  <c:v>AGC_10 </c:v>
                </c:pt>
                <c:pt idx="3">
                  <c:v>AGC_30 </c:v>
                </c:pt>
                <c:pt idx="4">
                  <c:v>AGC_90</c:v>
                </c:pt>
                <c:pt idx="5">
                  <c:v>AGC_270</c:v>
                </c:pt>
                <c:pt idx="6">
                  <c:v>AGC_540 </c:v>
                </c:pt>
                <c:pt idx="7">
                  <c:v>AGC_900 </c:v>
                </c:pt>
                <c:pt idx="8">
                  <c:v>AGC_1800 </c:v>
                </c:pt>
              </c:strCache>
            </c:strRef>
          </c:xVal>
          <c:yVal>
            <c:numRef>
              <c:f>n_3_left!$S$97:$S$105</c:f>
              <c:numCache>
                <c:formatCode>General</c:formatCode>
                <c:ptCount val="9"/>
                <c:pt idx="0">
                  <c:v>1.5625</c:v>
                </c:pt>
                <c:pt idx="1">
                  <c:v>1.5616160956537677</c:v>
                </c:pt>
                <c:pt idx="2">
                  <c:v>1.5523889895044893</c:v>
                </c:pt>
                <c:pt idx="3">
                  <c:v>1.5522297440426824</c:v>
                </c:pt>
                <c:pt idx="4">
                  <c:v>1.5471714694004499</c:v>
                </c:pt>
                <c:pt idx="5">
                  <c:v>1.554798739307319</c:v>
                </c:pt>
                <c:pt idx="6">
                  <c:v>1.5568326026214336</c:v>
                </c:pt>
                <c:pt idx="7">
                  <c:v>1.5455407583248864</c:v>
                </c:pt>
                <c:pt idx="8">
                  <c:v>1.5529565027095849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B7-4D26-B429-D5B0BCB87306}"/>
            </c:ext>
          </c:extLst>
        </c:ser>
        <c:ser>
          <c:idx val="10"/>
          <c:order val="10"/>
          <c:tx>
            <c:v>AGG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n_3_left!$Q$107:$Q$115</c:f>
              <c:strCache>
                <c:ptCount val="9"/>
                <c:pt idx="0">
                  <c:v>AGG_0 </c:v>
                </c:pt>
                <c:pt idx="1">
                  <c:v>AGG_3 </c:v>
                </c:pt>
                <c:pt idx="2">
                  <c:v>AGG_10 </c:v>
                </c:pt>
                <c:pt idx="3">
                  <c:v>AGG_30 </c:v>
                </c:pt>
                <c:pt idx="4">
                  <c:v>AGG_90</c:v>
                </c:pt>
                <c:pt idx="5">
                  <c:v>AGG_270</c:v>
                </c:pt>
                <c:pt idx="6">
                  <c:v>AGG_540 </c:v>
                </c:pt>
                <c:pt idx="7">
                  <c:v>AGG_900 </c:v>
                </c:pt>
                <c:pt idx="8">
                  <c:v>AGG_1800 </c:v>
                </c:pt>
              </c:strCache>
            </c:strRef>
          </c:xVal>
          <c:yVal>
            <c:numRef>
              <c:f>n_3_left!$S$107:$S$115</c:f>
              <c:numCache>
                <c:formatCode>General</c:formatCode>
                <c:ptCount val="9"/>
                <c:pt idx="0">
                  <c:v>1.5625</c:v>
                </c:pt>
                <c:pt idx="1">
                  <c:v>1.5501555457089484</c:v>
                </c:pt>
                <c:pt idx="2">
                  <c:v>1.6849951629380375</c:v>
                </c:pt>
                <c:pt idx="3">
                  <c:v>1.690561336613704</c:v>
                </c:pt>
                <c:pt idx="4">
                  <c:v>1.6910012824732139</c:v>
                </c:pt>
                <c:pt idx="5">
                  <c:v>1.6810160791707613</c:v>
                </c:pt>
                <c:pt idx="6">
                  <c:v>1.6812733922781258</c:v>
                </c:pt>
                <c:pt idx="7">
                  <c:v>1.6774663427816163</c:v>
                </c:pt>
                <c:pt idx="8">
                  <c:v>1.6302749299464274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7B7-4D26-B429-D5B0BCB87306}"/>
            </c:ext>
          </c:extLst>
        </c:ser>
        <c:ser>
          <c:idx val="11"/>
          <c:order val="11"/>
          <c:tx>
            <c:v>AGT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n_3_left!$Q$117:$Q$125</c:f>
              <c:strCache>
                <c:ptCount val="9"/>
                <c:pt idx="0">
                  <c:v>AGT_0 </c:v>
                </c:pt>
                <c:pt idx="1">
                  <c:v>AGT_3 </c:v>
                </c:pt>
                <c:pt idx="2">
                  <c:v>AGT_10 </c:v>
                </c:pt>
                <c:pt idx="3">
                  <c:v>AGT_30 </c:v>
                </c:pt>
                <c:pt idx="4">
                  <c:v>AGT_90</c:v>
                </c:pt>
                <c:pt idx="5">
                  <c:v>AGT_270</c:v>
                </c:pt>
                <c:pt idx="6">
                  <c:v>AGT_540 </c:v>
                </c:pt>
                <c:pt idx="7">
                  <c:v>AGT_900 </c:v>
                </c:pt>
                <c:pt idx="8">
                  <c:v>AGT_1800 </c:v>
                </c:pt>
              </c:strCache>
            </c:strRef>
          </c:xVal>
          <c:yVal>
            <c:numRef>
              <c:f>n_3_left!$S$117:$S$125</c:f>
              <c:numCache>
                <c:formatCode>General</c:formatCode>
                <c:ptCount val="9"/>
                <c:pt idx="0">
                  <c:v>1.5625</c:v>
                </c:pt>
                <c:pt idx="1">
                  <c:v>1.5718190298928787</c:v>
                </c:pt>
                <c:pt idx="2">
                  <c:v>1.4879764220526321</c:v>
                </c:pt>
                <c:pt idx="3">
                  <c:v>1.49109083914521</c:v>
                </c:pt>
                <c:pt idx="4">
                  <c:v>1.4891504286297133</c:v>
                </c:pt>
                <c:pt idx="5">
                  <c:v>1.5137067637288049</c:v>
                </c:pt>
                <c:pt idx="6">
                  <c:v>1.4930112317247302</c:v>
                </c:pt>
                <c:pt idx="7">
                  <c:v>1.4972755906761548</c:v>
                </c:pt>
                <c:pt idx="8">
                  <c:v>1.5391436971066395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7B7-4D26-B429-D5B0BCB87306}"/>
            </c:ext>
          </c:extLst>
        </c:ser>
        <c:ser>
          <c:idx val="12"/>
          <c:order val="12"/>
          <c:tx>
            <c:v>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n_3_left!$Q$127:$Q$135</c:f>
              <c:strCache>
                <c:ptCount val="9"/>
                <c:pt idx="0">
                  <c:v>ATA_0 </c:v>
                </c:pt>
                <c:pt idx="1">
                  <c:v>ATA_3 </c:v>
                </c:pt>
                <c:pt idx="2">
                  <c:v>ATA_10 </c:v>
                </c:pt>
                <c:pt idx="3">
                  <c:v>ATA_1800 </c:v>
                </c:pt>
                <c:pt idx="4">
                  <c:v>ATA_90</c:v>
                </c:pt>
                <c:pt idx="5">
                  <c:v>ATA_270</c:v>
                </c:pt>
                <c:pt idx="6">
                  <c:v>ATA_540 </c:v>
                </c:pt>
                <c:pt idx="7">
                  <c:v>ATA_900 </c:v>
                </c:pt>
                <c:pt idx="8">
                  <c:v>ATA_1800 </c:v>
                </c:pt>
              </c:strCache>
            </c:strRef>
          </c:xVal>
          <c:yVal>
            <c:numRef>
              <c:f>n_3_left!$S$127:$S$135</c:f>
              <c:numCache>
                <c:formatCode>General</c:formatCode>
                <c:ptCount val="9"/>
                <c:pt idx="0">
                  <c:v>1.5625000000000013</c:v>
                </c:pt>
                <c:pt idx="1">
                  <c:v>1.6103101216634645</c:v>
                </c:pt>
                <c:pt idx="2">
                  <c:v>1.5870001409240011</c:v>
                </c:pt>
                <c:pt idx="3">
                  <c:v>1.5869322754815063</c:v>
                </c:pt>
                <c:pt idx="4">
                  <c:v>1.5914914818952668</c:v>
                </c:pt>
                <c:pt idx="5">
                  <c:v>1.6003936429172239</c:v>
                </c:pt>
                <c:pt idx="6">
                  <c:v>1.5998832413682909</c:v>
                </c:pt>
                <c:pt idx="7">
                  <c:v>1.5874236920164975</c:v>
                </c:pt>
                <c:pt idx="8">
                  <c:v>1.5956652785673264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7B7-4D26-B429-D5B0BCB87306}"/>
            </c:ext>
          </c:extLst>
        </c:ser>
        <c:ser>
          <c:idx val="13"/>
          <c:order val="13"/>
          <c:tx>
            <c:v>ATC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n_3_left!$Q$137:$Q$145</c:f>
              <c:strCache>
                <c:ptCount val="9"/>
                <c:pt idx="0">
                  <c:v>ATC_0 </c:v>
                </c:pt>
                <c:pt idx="1">
                  <c:v>ATC_3 </c:v>
                </c:pt>
                <c:pt idx="2">
                  <c:v>ATC_10 </c:v>
                </c:pt>
                <c:pt idx="3">
                  <c:v>ATC_30 </c:v>
                </c:pt>
                <c:pt idx="4">
                  <c:v>ATC_90</c:v>
                </c:pt>
                <c:pt idx="5">
                  <c:v>ATC_270</c:v>
                </c:pt>
                <c:pt idx="6">
                  <c:v>ATC_540 </c:v>
                </c:pt>
                <c:pt idx="7">
                  <c:v>ATC_900 </c:v>
                </c:pt>
                <c:pt idx="8">
                  <c:v>ATC_1800 </c:v>
                </c:pt>
              </c:strCache>
            </c:strRef>
          </c:xVal>
          <c:yVal>
            <c:numRef>
              <c:f>n_3_left!$S$137:$S$145</c:f>
              <c:numCache>
                <c:formatCode>General</c:formatCode>
                <c:ptCount val="9"/>
                <c:pt idx="0">
                  <c:v>1.5625</c:v>
                </c:pt>
                <c:pt idx="1">
                  <c:v>1.581745795517179</c:v>
                </c:pt>
                <c:pt idx="2">
                  <c:v>1.5270580915887042</c:v>
                </c:pt>
                <c:pt idx="3">
                  <c:v>1.5260469609287433</c:v>
                </c:pt>
                <c:pt idx="4">
                  <c:v>1.5241429032168736</c:v>
                </c:pt>
                <c:pt idx="5">
                  <c:v>1.5289923941730577</c:v>
                </c:pt>
                <c:pt idx="6">
                  <c:v>1.5301028970015296</c:v>
                </c:pt>
                <c:pt idx="7">
                  <c:v>1.5253586483474959</c:v>
                </c:pt>
                <c:pt idx="8">
                  <c:v>1.5398439174454011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7B7-4D26-B429-D5B0BCB87306}"/>
            </c:ext>
          </c:extLst>
        </c:ser>
        <c:ser>
          <c:idx val="14"/>
          <c:order val="14"/>
          <c:tx>
            <c:v>ATG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n_3_left!$Q$147:$Q$155</c:f>
              <c:strCache>
                <c:ptCount val="9"/>
                <c:pt idx="0">
                  <c:v>ATG_0 </c:v>
                </c:pt>
                <c:pt idx="1">
                  <c:v>ATG_3 </c:v>
                </c:pt>
                <c:pt idx="2">
                  <c:v>ATG_10 </c:v>
                </c:pt>
                <c:pt idx="3">
                  <c:v>ATG_30 </c:v>
                </c:pt>
                <c:pt idx="4">
                  <c:v>ATG_90</c:v>
                </c:pt>
                <c:pt idx="5">
                  <c:v>ATG_270</c:v>
                </c:pt>
                <c:pt idx="6">
                  <c:v>ATG_540 </c:v>
                </c:pt>
                <c:pt idx="7">
                  <c:v>ATG_900 </c:v>
                </c:pt>
                <c:pt idx="8">
                  <c:v>ATG_1800 </c:v>
                </c:pt>
              </c:strCache>
            </c:strRef>
          </c:xVal>
          <c:yVal>
            <c:numRef>
              <c:f>n_3_left!$S$147:$S$155</c:f>
              <c:numCache>
                <c:formatCode>General</c:formatCode>
                <c:ptCount val="9"/>
                <c:pt idx="0">
                  <c:v>1.5625000000000702</c:v>
                </c:pt>
                <c:pt idx="1">
                  <c:v>1.5782462186581643</c:v>
                </c:pt>
                <c:pt idx="2">
                  <c:v>1.7722670684463815</c:v>
                </c:pt>
                <c:pt idx="3">
                  <c:v>1.7786660579210845</c:v>
                </c:pt>
                <c:pt idx="4">
                  <c:v>1.7708804584477513</c:v>
                </c:pt>
                <c:pt idx="5">
                  <c:v>1.7436446568159336</c:v>
                </c:pt>
                <c:pt idx="6">
                  <c:v>1.7579198801233531</c:v>
                </c:pt>
                <c:pt idx="7">
                  <c:v>1.7539609432591869</c:v>
                </c:pt>
                <c:pt idx="8">
                  <c:v>1.6884299101250975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7B7-4D26-B429-D5B0BCB87306}"/>
            </c:ext>
          </c:extLst>
        </c:ser>
        <c:ser>
          <c:idx val="15"/>
          <c:order val="15"/>
          <c:tx>
            <c:v>ATT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n_3_left!$Q$157:$Q$165</c:f>
              <c:strCache>
                <c:ptCount val="9"/>
                <c:pt idx="0">
                  <c:v>ATT_0 </c:v>
                </c:pt>
                <c:pt idx="1">
                  <c:v>ATT_3 </c:v>
                </c:pt>
                <c:pt idx="2">
                  <c:v>ATT_10 </c:v>
                </c:pt>
                <c:pt idx="3">
                  <c:v>ATT_30 </c:v>
                </c:pt>
                <c:pt idx="4">
                  <c:v>ATT_90</c:v>
                </c:pt>
                <c:pt idx="5">
                  <c:v>ATT_270</c:v>
                </c:pt>
                <c:pt idx="6">
                  <c:v>ATT_540 </c:v>
                </c:pt>
                <c:pt idx="7">
                  <c:v>ATT_900 </c:v>
                </c:pt>
                <c:pt idx="8">
                  <c:v>ATT_1800 </c:v>
                </c:pt>
              </c:strCache>
            </c:strRef>
          </c:xVal>
          <c:yVal>
            <c:numRef>
              <c:f>n_3_left!$S$157:$S$165</c:f>
              <c:numCache>
                <c:formatCode>General</c:formatCode>
                <c:ptCount val="9"/>
                <c:pt idx="0">
                  <c:v>1.5625</c:v>
                </c:pt>
                <c:pt idx="1">
                  <c:v>1.5380200036305283</c:v>
                </c:pt>
                <c:pt idx="2">
                  <c:v>1.3421636794299685</c:v>
                </c:pt>
                <c:pt idx="3">
                  <c:v>1.3452169070445525</c:v>
                </c:pt>
                <c:pt idx="4">
                  <c:v>1.340393886214176</c:v>
                </c:pt>
                <c:pt idx="5">
                  <c:v>1.3854411290060655</c:v>
                </c:pt>
                <c:pt idx="6">
                  <c:v>1.3545077015571667</c:v>
                </c:pt>
                <c:pt idx="7">
                  <c:v>1.358307953167929</c:v>
                </c:pt>
                <c:pt idx="8">
                  <c:v>1.4372067597682834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7B7-4D26-B429-D5B0BCB87306}"/>
            </c:ext>
          </c:extLst>
        </c:ser>
        <c:ser>
          <c:idx val="16"/>
          <c:order val="16"/>
          <c:tx>
            <c:v>CAA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n_3_left!$Q$167:$Q$175</c:f>
              <c:strCache>
                <c:ptCount val="9"/>
                <c:pt idx="0">
                  <c:v>CAA_0 </c:v>
                </c:pt>
                <c:pt idx="1">
                  <c:v>CAA_3 </c:v>
                </c:pt>
                <c:pt idx="2">
                  <c:v>CAA_10 </c:v>
                </c:pt>
                <c:pt idx="3">
                  <c:v>CAA_30 </c:v>
                </c:pt>
                <c:pt idx="4">
                  <c:v>CAA_90</c:v>
                </c:pt>
                <c:pt idx="5">
                  <c:v>CAA_270</c:v>
                </c:pt>
                <c:pt idx="6">
                  <c:v>CAA_540 </c:v>
                </c:pt>
                <c:pt idx="7">
                  <c:v>CAA_900 </c:v>
                </c:pt>
                <c:pt idx="8">
                  <c:v>CAA_1800 </c:v>
                </c:pt>
              </c:strCache>
            </c:strRef>
          </c:xVal>
          <c:yVal>
            <c:numRef>
              <c:f>n_3_left!$S$167:$S$175</c:f>
              <c:numCache>
                <c:formatCode>General</c:formatCode>
                <c:ptCount val="9"/>
                <c:pt idx="0">
                  <c:v>1.5625</c:v>
                </c:pt>
                <c:pt idx="1">
                  <c:v>1.567783703081475</c:v>
                </c:pt>
                <c:pt idx="2">
                  <c:v>1.4380343190677511</c:v>
                </c:pt>
                <c:pt idx="3">
                  <c:v>1.4410568336132867</c:v>
                </c:pt>
                <c:pt idx="4">
                  <c:v>1.4439553218038601</c:v>
                </c:pt>
                <c:pt idx="5">
                  <c:v>1.4922790220962867</c:v>
                </c:pt>
                <c:pt idx="6">
                  <c:v>1.4641486193023083</c:v>
                </c:pt>
                <c:pt idx="7">
                  <c:v>1.4417033391818652</c:v>
                </c:pt>
                <c:pt idx="8">
                  <c:v>1.4975844018939117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7B7-4D26-B429-D5B0BCB87306}"/>
            </c:ext>
          </c:extLst>
        </c:ser>
        <c:ser>
          <c:idx val="17"/>
          <c:order val="17"/>
          <c:tx>
            <c:v>CAC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n_3_left!$Q$177:$Q$185</c:f>
              <c:strCache>
                <c:ptCount val="9"/>
                <c:pt idx="0">
                  <c:v>CAC_0 </c:v>
                </c:pt>
                <c:pt idx="1">
                  <c:v>CAC_3 </c:v>
                </c:pt>
                <c:pt idx="2">
                  <c:v>CAC_10 </c:v>
                </c:pt>
                <c:pt idx="3">
                  <c:v>CAC_30 </c:v>
                </c:pt>
                <c:pt idx="4">
                  <c:v>CAC_90</c:v>
                </c:pt>
                <c:pt idx="5">
                  <c:v>CAC_270</c:v>
                </c:pt>
                <c:pt idx="6">
                  <c:v>CAC_540 </c:v>
                </c:pt>
                <c:pt idx="7">
                  <c:v>CAC_900 </c:v>
                </c:pt>
                <c:pt idx="8">
                  <c:v>CAC_1800 </c:v>
                </c:pt>
              </c:strCache>
            </c:strRef>
          </c:xVal>
          <c:yVal>
            <c:numRef>
              <c:f>n_3_left!$S$177:$S$185</c:f>
              <c:numCache>
                <c:formatCode>General</c:formatCode>
                <c:ptCount val="9"/>
                <c:pt idx="0">
                  <c:v>1.5625</c:v>
                </c:pt>
                <c:pt idx="1">
                  <c:v>1.6078006290499067</c:v>
                </c:pt>
                <c:pt idx="2">
                  <c:v>1.6571155712122163</c:v>
                </c:pt>
                <c:pt idx="3">
                  <c:v>1.6595693663151847</c:v>
                </c:pt>
                <c:pt idx="4">
                  <c:v>1.6543752597180748</c:v>
                </c:pt>
                <c:pt idx="5">
                  <c:v>1.6267631743974338</c:v>
                </c:pt>
                <c:pt idx="6">
                  <c:v>1.6499434821231</c:v>
                </c:pt>
                <c:pt idx="7">
                  <c:v>1.6476322185291663</c:v>
                </c:pt>
                <c:pt idx="8">
                  <c:v>1.6057879275732732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7B7-4D26-B429-D5B0BCB87306}"/>
            </c:ext>
          </c:extLst>
        </c:ser>
        <c:ser>
          <c:idx val="18"/>
          <c:order val="18"/>
          <c:tx>
            <c:v>CAG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n_3_left!$Q$187:$Q$195</c:f>
              <c:strCache>
                <c:ptCount val="9"/>
                <c:pt idx="0">
                  <c:v>CAG_0 </c:v>
                </c:pt>
                <c:pt idx="1">
                  <c:v>CAG_3 </c:v>
                </c:pt>
                <c:pt idx="2">
                  <c:v>CAG_10 </c:v>
                </c:pt>
                <c:pt idx="3">
                  <c:v>CAG_30 </c:v>
                </c:pt>
                <c:pt idx="4">
                  <c:v>CAG_90</c:v>
                </c:pt>
                <c:pt idx="5">
                  <c:v>CAG_270</c:v>
                </c:pt>
                <c:pt idx="6">
                  <c:v>CAG_540 </c:v>
                </c:pt>
                <c:pt idx="7">
                  <c:v>CAG_900 </c:v>
                </c:pt>
                <c:pt idx="8">
                  <c:v>CAG_1800 </c:v>
                </c:pt>
              </c:strCache>
            </c:strRef>
          </c:xVal>
          <c:yVal>
            <c:numRef>
              <c:f>n_3_left!$S$187:$S$195</c:f>
              <c:numCache>
                <c:formatCode>General</c:formatCode>
                <c:ptCount val="9"/>
                <c:pt idx="0">
                  <c:v>1.5625</c:v>
                </c:pt>
                <c:pt idx="1">
                  <c:v>1.596045683287507</c:v>
                </c:pt>
                <c:pt idx="2">
                  <c:v>1.7390849975897429</c:v>
                </c:pt>
                <c:pt idx="3">
                  <c:v>1.7429638555711848</c:v>
                </c:pt>
                <c:pt idx="4">
                  <c:v>1.7402765547886228</c:v>
                </c:pt>
                <c:pt idx="5">
                  <c:v>1.712092603579995</c:v>
                </c:pt>
                <c:pt idx="6">
                  <c:v>1.7310296848109838</c:v>
                </c:pt>
                <c:pt idx="7">
                  <c:v>1.7246961619401753</c:v>
                </c:pt>
                <c:pt idx="8">
                  <c:v>1.6635485962686911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B7-4D26-B429-D5B0BCB87306}"/>
            </c:ext>
          </c:extLst>
        </c:ser>
        <c:ser>
          <c:idx val="19"/>
          <c:order val="19"/>
          <c:tx>
            <c:v>CAT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n_3_left!$Q$197:$Q$205</c:f>
              <c:strCache>
                <c:ptCount val="9"/>
                <c:pt idx="0">
                  <c:v>CAT_0 </c:v>
                </c:pt>
                <c:pt idx="1">
                  <c:v>CAT_3 </c:v>
                </c:pt>
                <c:pt idx="2">
                  <c:v>CAT_10 </c:v>
                </c:pt>
                <c:pt idx="3">
                  <c:v>CAT_30 </c:v>
                </c:pt>
                <c:pt idx="4">
                  <c:v>CAT_90</c:v>
                </c:pt>
                <c:pt idx="5">
                  <c:v>CAT_270</c:v>
                </c:pt>
                <c:pt idx="6">
                  <c:v>CAT_540 </c:v>
                </c:pt>
                <c:pt idx="7">
                  <c:v>CAT_900 </c:v>
                </c:pt>
                <c:pt idx="8">
                  <c:v>CAT_1800 </c:v>
                </c:pt>
              </c:strCache>
            </c:strRef>
          </c:xVal>
          <c:yVal>
            <c:numRef>
              <c:f>n_3_left!$S$197:$S$205</c:f>
              <c:numCache>
                <c:formatCode>General</c:formatCode>
                <c:ptCount val="9"/>
                <c:pt idx="0">
                  <c:v>1.5625</c:v>
                </c:pt>
                <c:pt idx="1">
                  <c:v>1.5594964547127579</c:v>
                </c:pt>
                <c:pt idx="2">
                  <c:v>1.4734713788549905</c:v>
                </c:pt>
                <c:pt idx="3">
                  <c:v>1.471340910839346</c:v>
                </c:pt>
                <c:pt idx="4">
                  <c:v>1.4688517506166052</c:v>
                </c:pt>
                <c:pt idx="5">
                  <c:v>1.4837341240479036</c:v>
                </c:pt>
                <c:pt idx="6">
                  <c:v>1.4772705625460503</c:v>
                </c:pt>
                <c:pt idx="7">
                  <c:v>1.4748600346696166</c:v>
                </c:pt>
                <c:pt idx="8">
                  <c:v>1.5092032582164765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B7-4D26-B429-D5B0BCB87306}"/>
            </c:ext>
          </c:extLst>
        </c:ser>
        <c:ser>
          <c:idx val="20"/>
          <c:order val="20"/>
          <c:tx>
            <c:v>CCA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n_3_left!$Q$207:$Q$215</c:f>
              <c:strCache>
                <c:ptCount val="9"/>
                <c:pt idx="0">
                  <c:v>CCA_0 </c:v>
                </c:pt>
                <c:pt idx="1">
                  <c:v>CCA_3 </c:v>
                </c:pt>
                <c:pt idx="2">
                  <c:v>CCA_10 </c:v>
                </c:pt>
                <c:pt idx="3">
                  <c:v>CCA_30 </c:v>
                </c:pt>
                <c:pt idx="4">
                  <c:v>CCA_90</c:v>
                </c:pt>
                <c:pt idx="5">
                  <c:v>CCA_270</c:v>
                </c:pt>
                <c:pt idx="6">
                  <c:v>CCA_540 </c:v>
                </c:pt>
                <c:pt idx="7">
                  <c:v>CCA_900 </c:v>
                </c:pt>
                <c:pt idx="8">
                  <c:v>CCA_1800 </c:v>
                </c:pt>
              </c:strCache>
            </c:strRef>
          </c:xVal>
          <c:yVal>
            <c:numRef>
              <c:f>n_3_left!$S$207:$S$215</c:f>
              <c:numCache>
                <c:formatCode>General</c:formatCode>
                <c:ptCount val="9"/>
                <c:pt idx="0">
                  <c:v>1.5625</c:v>
                </c:pt>
                <c:pt idx="1">
                  <c:v>1.5920671855694906</c:v>
                </c:pt>
                <c:pt idx="2">
                  <c:v>1.5960619233566165</c:v>
                </c:pt>
                <c:pt idx="3">
                  <c:v>1.590613998343902</c:v>
                </c:pt>
                <c:pt idx="4">
                  <c:v>1.5943418674566601</c:v>
                </c:pt>
                <c:pt idx="5">
                  <c:v>1.606417351631984</c:v>
                </c:pt>
                <c:pt idx="6">
                  <c:v>1.6002224814618511</c:v>
                </c:pt>
                <c:pt idx="7">
                  <c:v>1.5869881398648176</c:v>
                </c:pt>
                <c:pt idx="8">
                  <c:v>1.5920500461325457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B7-4D26-B429-D5B0BCB87306}"/>
            </c:ext>
          </c:extLst>
        </c:ser>
        <c:ser>
          <c:idx val="21"/>
          <c:order val="21"/>
          <c:tx>
            <c:v>CCC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n_3_left!$Q$217:$Q$225</c:f>
              <c:strCache>
                <c:ptCount val="9"/>
                <c:pt idx="0">
                  <c:v>CCC_0 </c:v>
                </c:pt>
                <c:pt idx="1">
                  <c:v>CCC_3 </c:v>
                </c:pt>
                <c:pt idx="2">
                  <c:v>CCC_10 </c:v>
                </c:pt>
                <c:pt idx="3">
                  <c:v>CCC_30 </c:v>
                </c:pt>
                <c:pt idx="4">
                  <c:v>CCC_90</c:v>
                </c:pt>
                <c:pt idx="5">
                  <c:v>CCC_270</c:v>
                </c:pt>
                <c:pt idx="6">
                  <c:v>CCC_540 </c:v>
                </c:pt>
                <c:pt idx="7">
                  <c:v>CCC_900 </c:v>
                </c:pt>
                <c:pt idx="8">
                  <c:v>CCC_1800 </c:v>
                </c:pt>
              </c:strCache>
            </c:strRef>
          </c:xVal>
          <c:yVal>
            <c:numRef>
              <c:f>n_3_left!$S$217:$S$225</c:f>
              <c:numCache>
                <c:formatCode>General</c:formatCode>
                <c:ptCount val="9"/>
                <c:pt idx="0">
                  <c:v>1.5625</c:v>
                </c:pt>
                <c:pt idx="1">
                  <c:v>1.5607629529388234</c:v>
                </c:pt>
                <c:pt idx="2">
                  <c:v>1.5393878555383473</c:v>
                </c:pt>
                <c:pt idx="3">
                  <c:v>1.5363447835982025</c:v>
                </c:pt>
                <c:pt idx="4">
                  <c:v>1.5416371026257469</c:v>
                </c:pt>
                <c:pt idx="5">
                  <c:v>1.5311140732178747</c:v>
                </c:pt>
                <c:pt idx="6">
                  <c:v>1.5393265508556637</c:v>
                </c:pt>
                <c:pt idx="7">
                  <c:v>1.5394850681287919</c:v>
                </c:pt>
                <c:pt idx="8">
                  <c:v>1.5311584149424251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B7-4D26-B429-D5B0BCB87306}"/>
            </c:ext>
          </c:extLst>
        </c:ser>
        <c:ser>
          <c:idx val="22"/>
          <c:order val="22"/>
          <c:tx>
            <c:v>CCG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n_3_left!$Q$227:$Q$235</c:f>
              <c:strCache>
                <c:ptCount val="9"/>
                <c:pt idx="0">
                  <c:v>CCG_0 </c:v>
                </c:pt>
                <c:pt idx="1">
                  <c:v>CCG_3 </c:v>
                </c:pt>
                <c:pt idx="2">
                  <c:v>CCG_10 </c:v>
                </c:pt>
                <c:pt idx="3">
                  <c:v>CCG_30 </c:v>
                </c:pt>
                <c:pt idx="4">
                  <c:v>CCG_90</c:v>
                </c:pt>
                <c:pt idx="5">
                  <c:v>CCG_270</c:v>
                </c:pt>
                <c:pt idx="6">
                  <c:v>CCG_540 </c:v>
                </c:pt>
                <c:pt idx="7">
                  <c:v>CCG_900 </c:v>
                </c:pt>
                <c:pt idx="8">
                  <c:v>CCG_1800 </c:v>
                </c:pt>
              </c:strCache>
            </c:strRef>
          </c:xVal>
          <c:yVal>
            <c:numRef>
              <c:f>n_3_left!$S$227:$S$235</c:f>
              <c:numCache>
                <c:formatCode>General</c:formatCode>
                <c:ptCount val="9"/>
                <c:pt idx="0">
                  <c:v>1.5625</c:v>
                </c:pt>
                <c:pt idx="1">
                  <c:v>1.5804341957339845</c:v>
                </c:pt>
                <c:pt idx="2">
                  <c:v>1.7467243963394108</c:v>
                </c:pt>
                <c:pt idx="3">
                  <c:v>1.7454077929049159</c:v>
                </c:pt>
                <c:pt idx="4">
                  <c:v>1.7408115924083774</c:v>
                </c:pt>
                <c:pt idx="5">
                  <c:v>1.7137947019471844</c:v>
                </c:pt>
                <c:pt idx="6">
                  <c:v>1.7318526686474229</c:v>
                </c:pt>
                <c:pt idx="7">
                  <c:v>1.7263046327790652</c:v>
                </c:pt>
                <c:pt idx="8">
                  <c:v>1.6723357922535214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B7-4D26-B429-D5B0BCB87306}"/>
            </c:ext>
          </c:extLst>
        </c:ser>
        <c:ser>
          <c:idx val="23"/>
          <c:order val="23"/>
          <c:tx>
            <c:v>CCT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n_3_left!$Q$237:$Q$245</c:f>
              <c:strCache>
                <c:ptCount val="9"/>
                <c:pt idx="0">
                  <c:v>CCT_0 </c:v>
                </c:pt>
                <c:pt idx="1">
                  <c:v>CCT_3 </c:v>
                </c:pt>
                <c:pt idx="2">
                  <c:v>CCT_10 </c:v>
                </c:pt>
                <c:pt idx="3">
                  <c:v>CCT_30 </c:v>
                </c:pt>
                <c:pt idx="4">
                  <c:v>CCT_90</c:v>
                </c:pt>
                <c:pt idx="5">
                  <c:v>CCT_270</c:v>
                </c:pt>
                <c:pt idx="6">
                  <c:v>CCT_540 </c:v>
                </c:pt>
                <c:pt idx="7">
                  <c:v>CCT_900 </c:v>
                </c:pt>
                <c:pt idx="8">
                  <c:v>CCT_1800 </c:v>
                </c:pt>
              </c:strCache>
            </c:strRef>
          </c:xVal>
          <c:yVal>
            <c:numRef>
              <c:f>n_3_left!$S$237:$S$245</c:f>
              <c:numCache>
                <c:formatCode>General</c:formatCode>
                <c:ptCount val="9"/>
                <c:pt idx="0">
                  <c:v>1.5625</c:v>
                </c:pt>
                <c:pt idx="1">
                  <c:v>1.566496627989904</c:v>
                </c:pt>
                <c:pt idx="2">
                  <c:v>1.438476452196386</c:v>
                </c:pt>
                <c:pt idx="3">
                  <c:v>1.4386422577959201</c:v>
                </c:pt>
                <c:pt idx="4">
                  <c:v>1.4360483501105863</c:v>
                </c:pt>
                <c:pt idx="5">
                  <c:v>1.4639076430039211</c:v>
                </c:pt>
                <c:pt idx="6">
                  <c:v>1.4400338389838701</c:v>
                </c:pt>
                <c:pt idx="7">
                  <c:v>1.4452349732065299</c:v>
                </c:pt>
                <c:pt idx="8">
                  <c:v>1.4931705796992516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7B7-4D26-B429-D5B0BCB87306}"/>
            </c:ext>
          </c:extLst>
        </c:ser>
        <c:ser>
          <c:idx val="24"/>
          <c:order val="24"/>
          <c:tx>
            <c:v>CGA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n_3_left!$Q$247:$Q$255</c:f>
              <c:strCache>
                <c:ptCount val="9"/>
                <c:pt idx="0">
                  <c:v>CGA_0 </c:v>
                </c:pt>
                <c:pt idx="1">
                  <c:v>CGA_3 </c:v>
                </c:pt>
                <c:pt idx="2">
                  <c:v>CGA_10 </c:v>
                </c:pt>
                <c:pt idx="3">
                  <c:v>CGA_30 </c:v>
                </c:pt>
                <c:pt idx="4">
                  <c:v>CGA_90</c:v>
                </c:pt>
                <c:pt idx="5">
                  <c:v>CGA_270</c:v>
                </c:pt>
                <c:pt idx="6">
                  <c:v>CGA_540 </c:v>
                </c:pt>
                <c:pt idx="7">
                  <c:v>CGA_900 </c:v>
                </c:pt>
                <c:pt idx="8">
                  <c:v>CGA_1800 </c:v>
                </c:pt>
              </c:strCache>
            </c:strRef>
          </c:xVal>
          <c:yVal>
            <c:numRef>
              <c:f>n_3_left!$S$247:$S$255</c:f>
              <c:numCache>
                <c:formatCode>General</c:formatCode>
                <c:ptCount val="9"/>
                <c:pt idx="0">
                  <c:v>1.5625</c:v>
                </c:pt>
                <c:pt idx="1">
                  <c:v>1.5569270790594634</c:v>
                </c:pt>
                <c:pt idx="2">
                  <c:v>1.6146275335934137</c:v>
                </c:pt>
                <c:pt idx="3">
                  <c:v>1.6108200114579381</c:v>
                </c:pt>
                <c:pt idx="4">
                  <c:v>1.6075633853885705</c:v>
                </c:pt>
                <c:pt idx="5">
                  <c:v>1.5971895916104306</c:v>
                </c:pt>
                <c:pt idx="6">
                  <c:v>1.6130937740980777</c:v>
                </c:pt>
                <c:pt idx="7">
                  <c:v>1.6034291319361424</c:v>
                </c:pt>
                <c:pt idx="8">
                  <c:v>1.5906793125586267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7B7-4D26-B429-D5B0BCB87306}"/>
            </c:ext>
          </c:extLst>
        </c:ser>
        <c:ser>
          <c:idx val="25"/>
          <c:order val="25"/>
          <c:tx>
            <c:v>CGC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n_3_left!$Q$257:$Q$265</c:f>
              <c:strCache>
                <c:ptCount val="9"/>
                <c:pt idx="0">
                  <c:v>CGC_0 </c:v>
                </c:pt>
                <c:pt idx="1">
                  <c:v>CGC_3 </c:v>
                </c:pt>
                <c:pt idx="2">
                  <c:v>CGC_10 </c:v>
                </c:pt>
                <c:pt idx="3">
                  <c:v>CGC_30 </c:v>
                </c:pt>
                <c:pt idx="4">
                  <c:v>CGC_90</c:v>
                </c:pt>
                <c:pt idx="5">
                  <c:v>CGC_270</c:v>
                </c:pt>
                <c:pt idx="6">
                  <c:v>CGC_540 </c:v>
                </c:pt>
                <c:pt idx="7">
                  <c:v>CGC_900 </c:v>
                </c:pt>
                <c:pt idx="8">
                  <c:v>CGC_1800 </c:v>
                </c:pt>
              </c:strCache>
            </c:strRef>
          </c:xVal>
          <c:yVal>
            <c:numRef>
              <c:f>n_3_left!$S$257:$S$265</c:f>
              <c:numCache>
                <c:formatCode>General</c:formatCode>
                <c:ptCount val="9"/>
                <c:pt idx="0">
                  <c:v>1.5625</c:v>
                </c:pt>
                <c:pt idx="1">
                  <c:v>1.5405119125411579</c:v>
                </c:pt>
                <c:pt idx="2">
                  <c:v>1.6225895988919885</c:v>
                </c:pt>
                <c:pt idx="3">
                  <c:v>1.622223717603434</c:v>
                </c:pt>
                <c:pt idx="4">
                  <c:v>1.6146154119310596</c:v>
                </c:pt>
                <c:pt idx="5">
                  <c:v>1.5950671561943242</c:v>
                </c:pt>
                <c:pt idx="6">
                  <c:v>1.6120970485782995</c:v>
                </c:pt>
                <c:pt idx="7">
                  <c:v>1.6062064803612977</c:v>
                </c:pt>
                <c:pt idx="8">
                  <c:v>1.5723932626109185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7B7-4D26-B429-D5B0BCB87306}"/>
            </c:ext>
          </c:extLst>
        </c:ser>
        <c:ser>
          <c:idx val="26"/>
          <c:order val="26"/>
          <c:tx>
            <c:v>CGG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n_3_left!$Q$267:$Q$275</c:f>
              <c:strCache>
                <c:ptCount val="9"/>
                <c:pt idx="0">
                  <c:v>CGG_0 </c:v>
                </c:pt>
                <c:pt idx="1">
                  <c:v>CGG_3 </c:v>
                </c:pt>
                <c:pt idx="2">
                  <c:v>CGG_10 </c:v>
                </c:pt>
                <c:pt idx="3">
                  <c:v>CGG_30 </c:v>
                </c:pt>
                <c:pt idx="4">
                  <c:v>CGG_90</c:v>
                </c:pt>
                <c:pt idx="5">
                  <c:v>CGG_270</c:v>
                </c:pt>
                <c:pt idx="6">
                  <c:v>CGG_540 </c:v>
                </c:pt>
                <c:pt idx="7">
                  <c:v>CGG_900 </c:v>
                </c:pt>
                <c:pt idx="8">
                  <c:v>CGG_1800 </c:v>
                </c:pt>
              </c:strCache>
            </c:strRef>
          </c:xVal>
          <c:yVal>
            <c:numRef>
              <c:f>n_3_left!$S$267:$S$275</c:f>
              <c:numCache>
                <c:formatCode>General</c:formatCode>
                <c:ptCount val="9"/>
                <c:pt idx="0">
                  <c:v>1.5625</c:v>
                </c:pt>
                <c:pt idx="1">
                  <c:v>1.567159350595267</c:v>
                </c:pt>
                <c:pt idx="2">
                  <c:v>1.7783065945143148</c:v>
                </c:pt>
                <c:pt idx="3">
                  <c:v>1.775442881802846</c:v>
                </c:pt>
                <c:pt idx="4">
                  <c:v>1.7726964074660481</c:v>
                </c:pt>
                <c:pt idx="5">
                  <c:v>1.7327277837385844</c:v>
                </c:pt>
                <c:pt idx="6">
                  <c:v>1.7598736377795898</c:v>
                </c:pt>
                <c:pt idx="7">
                  <c:v>1.7583980780353254</c:v>
                </c:pt>
                <c:pt idx="8">
                  <c:v>1.6885242323471588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7B7-4D26-B429-D5B0BCB87306}"/>
            </c:ext>
          </c:extLst>
        </c:ser>
        <c:ser>
          <c:idx val="27"/>
          <c:order val="27"/>
          <c:tx>
            <c:v>CGT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n_3_left!$Q$277:$Q$285</c:f>
              <c:strCache>
                <c:ptCount val="9"/>
                <c:pt idx="0">
                  <c:v>CGT_0 </c:v>
                </c:pt>
                <c:pt idx="1">
                  <c:v>CGT_3 </c:v>
                </c:pt>
                <c:pt idx="2">
                  <c:v>CGT_10 </c:v>
                </c:pt>
                <c:pt idx="3">
                  <c:v>CGT_30 </c:v>
                </c:pt>
                <c:pt idx="4">
                  <c:v>CGT_90</c:v>
                </c:pt>
                <c:pt idx="5">
                  <c:v>CGT_270</c:v>
                </c:pt>
                <c:pt idx="6">
                  <c:v>CGT_540 </c:v>
                </c:pt>
                <c:pt idx="7">
                  <c:v>CGT_900 </c:v>
                </c:pt>
                <c:pt idx="8">
                  <c:v>CGT_1800 </c:v>
                </c:pt>
              </c:strCache>
            </c:strRef>
          </c:xVal>
          <c:yVal>
            <c:numRef>
              <c:f>n_3_left!$S$277:$S$285</c:f>
              <c:numCache>
                <c:formatCode>General</c:formatCode>
                <c:ptCount val="9"/>
                <c:pt idx="0">
                  <c:v>1.5625</c:v>
                </c:pt>
                <c:pt idx="1">
                  <c:v>1.5611094599220499</c:v>
                </c:pt>
                <c:pt idx="2">
                  <c:v>1.5765257268822399</c:v>
                </c:pt>
                <c:pt idx="3">
                  <c:v>1.5770553055890126</c:v>
                </c:pt>
                <c:pt idx="4">
                  <c:v>1.5688537803077878</c:v>
                </c:pt>
                <c:pt idx="5">
                  <c:v>1.5654878823168492</c:v>
                </c:pt>
                <c:pt idx="6">
                  <c:v>1.564135139007842</c:v>
                </c:pt>
                <c:pt idx="7">
                  <c:v>1.57109170473161</c:v>
                </c:pt>
                <c:pt idx="8">
                  <c:v>1.5768207023874432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7B7-4D26-B429-D5B0BCB87306}"/>
            </c:ext>
          </c:extLst>
        </c:ser>
        <c:ser>
          <c:idx val="28"/>
          <c:order val="28"/>
          <c:tx>
            <c:v>CTA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n_3_left!$Q$287:$Q$295</c:f>
              <c:strCache>
                <c:ptCount val="9"/>
                <c:pt idx="0">
                  <c:v>CTA_0 </c:v>
                </c:pt>
                <c:pt idx="1">
                  <c:v>CTA_3 </c:v>
                </c:pt>
                <c:pt idx="2">
                  <c:v>CTA_10 </c:v>
                </c:pt>
                <c:pt idx="3">
                  <c:v>CTA_30 </c:v>
                </c:pt>
                <c:pt idx="4">
                  <c:v>CTA_90</c:v>
                </c:pt>
                <c:pt idx="5">
                  <c:v>CTA_270</c:v>
                </c:pt>
                <c:pt idx="6">
                  <c:v>CTA_540 </c:v>
                </c:pt>
                <c:pt idx="7">
                  <c:v>CTA_900 </c:v>
                </c:pt>
                <c:pt idx="8">
                  <c:v>CTA_1800 </c:v>
                </c:pt>
              </c:strCache>
            </c:strRef>
          </c:xVal>
          <c:yVal>
            <c:numRef>
              <c:f>n_3_left!$S$287:$S$295</c:f>
              <c:numCache>
                <c:formatCode>General</c:formatCode>
                <c:ptCount val="9"/>
                <c:pt idx="0">
                  <c:v>1.5625</c:v>
                </c:pt>
                <c:pt idx="1">
                  <c:v>1.5660986180055736</c:v>
                </c:pt>
                <c:pt idx="2">
                  <c:v>1.5694430781518998</c:v>
                </c:pt>
                <c:pt idx="3">
                  <c:v>1.5683010278326575</c:v>
                </c:pt>
                <c:pt idx="4">
                  <c:v>1.5671383209545215</c:v>
                </c:pt>
                <c:pt idx="5">
                  <c:v>1.5573591471719719</c:v>
                </c:pt>
                <c:pt idx="6">
                  <c:v>1.5695794759528408</c:v>
                </c:pt>
                <c:pt idx="7">
                  <c:v>1.5628778320801839</c:v>
                </c:pt>
                <c:pt idx="8">
                  <c:v>1.5509647343665465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7B7-4D26-B429-D5B0BCB87306}"/>
            </c:ext>
          </c:extLst>
        </c:ser>
        <c:ser>
          <c:idx val="29"/>
          <c:order val="29"/>
          <c:tx>
            <c:v>CTC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n_3_left!$Q$297:$Q$305</c:f>
              <c:strCache>
                <c:ptCount val="9"/>
                <c:pt idx="0">
                  <c:v>CTC_0 </c:v>
                </c:pt>
                <c:pt idx="1">
                  <c:v>CTC_3 </c:v>
                </c:pt>
                <c:pt idx="2">
                  <c:v>CTC_10 </c:v>
                </c:pt>
                <c:pt idx="3">
                  <c:v>CTC_30 </c:v>
                </c:pt>
                <c:pt idx="4">
                  <c:v>CTC_90</c:v>
                </c:pt>
                <c:pt idx="5">
                  <c:v>CTC_270</c:v>
                </c:pt>
                <c:pt idx="6">
                  <c:v>CTC_540 </c:v>
                </c:pt>
                <c:pt idx="7">
                  <c:v>CTC_900 </c:v>
                </c:pt>
                <c:pt idx="8">
                  <c:v>CTC_1800 </c:v>
                </c:pt>
              </c:strCache>
            </c:strRef>
          </c:xVal>
          <c:yVal>
            <c:numRef>
              <c:f>n_3_left!$S$297:$S$305</c:f>
              <c:numCache>
                <c:formatCode>General</c:formatCode>
                <c:ptCount val="9"/>
                <c:pt idx="0">
                  <c:v>1.5625</c:v>
                </c:pt>
                <c:pt idx="1">
                  <c:v>1.5362665614343451</c:v>
                </c:pt>
                <c:pt idx="2">
                  <c:v>1.5102549528615681</c:v>
                </c:pt>
                <c:pt idx="3">
                  <c:v>1.5122556529344122</c:v>
                </c:pt>
                <c:pt idx="4">
                  <c:v>1.510029936000099</c:v>
                </c:pt>
                <c:pt idx="5">
                  <c:v>1.4926713286983235</c:v>
                </c:pt>
                <c:pt idx="6">
                  <c:v>1.5033166919336916</c:v>
                </c:pt>
                <c:pt idx="7">
                  <c:v>1.5107037098500022</c:v>
                </c:pt>
                <c:pt idx="8">
                  <c:v>1.501097475314793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7B7-4D26-B429-D5B0BCB87306}"/>
            </c:ext>
          </c:extLst>
        </c:ser>
        <c:ser>
          <c:idx val="30"/>
          <c:order val="30"/>
          <c:tx>
            <c:v>CTG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n_3_left!$Q$307:$Q$315</c:f>
              <c:strCache>
                <c:ptCount val="9"/>
                <c:pt idx="0">
                  <c:v>CTG_0 </c:v>
                </c:pt>
                <c:pt idx="1">
                  <c:v>CTG_3 </c:v>
                </c:pt>
                <c:pt idx="2">
                  <c:v>CTG_10 </c:v>
                </c:pt>
                <c:pt idx="3">
                  <c:v>CTG_30 </c:v>
                </c:pt>
                <c:pt idx="4">
                  <c:v>CTG_90</c:v>
                </c:pt>
                <c:pt idx="5">
                  <c:v>CTG_270</c:v>
                </c:pt>
                <c:pt idx="6">
                  <c:v>CTG_540 </c:v>
                </c:pt>
                <c:pt idx="7">
                  <c:v>CTG_900 </c:v>
                </c:pt>
                <c:pt idx="8">
                  <c:v>CTG_1800 </c:v>
                </c:pt>
              </c:strCache>
            </c:strRef>
          </c:xVal>
          <c:yVal>
            <c:numRef>
              <c:f>n_3_left!$S$307:$S$315</c:f>
              <c:numCache>
                <c:formatCode>General</c:formatCode>
                <c:ptCount val="9"/>
                <c:pt idx="0">
                  <c:v>1.5625</c:v>
                </c:pt>
                <c:pt idx="1">
                  <c:v>1.5543234546259164</c:v>
                </c:pt>
                <c:pt idx="2">
                  <c:v>1.7202480925574095</c:v>
                </c:pt>
                <c:pt idx="3">
                  <c:v>1.724645814804181</c:v>
                </c:pt>
                <c:pt idx="4">
                  <c:v>1.7220424653245934</c:v>
                </c:pt>
                <c:pt idx="5">
                  <c:v>1.6743718562606511</c:v>
                </c:pt>
                <c:pt idx="6">
                  <c:v>1.7027194806249819</c:v>
                </c:pt>
                <c:pt idx="7">
                  <c:v>1.7077160202887292</c:v>
                </c:pt>
                <c:pt idx="8">
                  <c:v>1.6283061908612353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7B7-4D26-B429-D5B0BCB87306}"/>
            </c:ext>
          </c:extLst>
        </c:ser>
        <c:ser>
          <c:idx val="31"/>
          <c:order val="31"/>
          <c:tx>
            <c:v>CTT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n_3_left!$Q$317:$Q$325</c:f>
              <c:strCache>
                <c:ptCount val="9"/>
                <c:pt idx="0">
                  <c:v>CTT_0 </c:v>
                </c:pt>
                <c:pt idx="1">
                  <c:v>CTT_3 </c:v>
                </c:pt>
                <c:pt idx="2">
                  <c:v>CTT_10 </c:v>
                </c:pt>
                <c:pt idx="3">
                  <c:v>CTT_30 </c:v>
                </c:pt>
                <c:pt idx="4">
                  <c:v>CTT_90</c:v>
                </c:pt>
                <c:pt idx="5">
                  <c:v>CTT_270</c:v>
                </c:pt>
                <c:pt idx="6">
                  <c:v>CTT_540 </c:v>
                </c:pt>
                <c:pt idx="7">
                  <c:v>CTT_900 </c:v>
                </c:pt>
                <c:pt idx="8">
                  <c:v>CTT_1800 </c:v>
                </c:pt>
              </c:strCache>
            </c:strRef>
          </c:xVal>
          <c:yVal>
            <c:numRef>
              <c:f>n_3_left!$S$317:$S$325</c:f>
              <c:numCache>
                <c:formatCode>General</c:formatCode>
                <c:ptCount val="9"/>
                <c:pt idx="0">
                  <c:v>1.5625</c:v>
                </c:pt>
                <c:pt idx="1">
                  <c:v>1.5111160284428373</c:v>
                </c:pt>
                <c:pt idx="2">
                  <c:v>1.3594752976677096</c:v>
                </c:pt>
                <c:pt idx="3">
                  <c:v>1.362328447369707</c:v>
                </c:pt>
                <c:pt idx="4">
                  <c:v>1.3561762777326425</c:v>
                </c:pt>
                <c:pt idx="5">
                  <c:v>1.3797536762419991</c:v>
                </c:pt>
                <c:pt idx="6">
                  <c:v>1.3595096080350411</c:v>
                </c:pt>
                <c:pt idx="7">
                  <c:v>1.3727871728889691</c:v>
                </c:pt>
                <c:pt idx="8">
                  <c:v>1.4302113423020992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7B7-4D26-B429-D5B0BCB87306}"/>
            </c:ext>
          </c:extLst>
        </c:ser>
        <c:ser>
          <c:idx val="32"/>
          <c:order val="32"/>
          <c:tx>
            <c:v>GAA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n_3_left!$Q$327:$Q$335</c:f>
              <c:strCache>
                <c:ptCount val="9"/>
                <c:pt idx="0">
                  <c:v>GAA_0 </c:v>
                </c:pt>
                <c:pt idx="1">
                  <c:v>GAA_3 </c:v>
                </c:pt>
                <c:pt idx="2">
                  <c:v>GAA_10 </c:v>
                </c:pt>
                <c:pt idx="3">
                  <c:v>GAA_30 </c:v>
                </c:pt>
                <c:pt idx="4">
                  <c:v>GAA_90</c:v>
                </c:pt>
                <c:pt idx="5">
                  <c:v>GAA_270</c:v>
                </c:pt>
                <c:pt idx="6">
                  <c:v>GAA_540 </c:v>
                </c:pt>
                <c:pt idx="7">
                  <c:v>GAA_900 </c:v>
                </c:pt>
                <c:pt idx="8">
                  <c:v>GAA_1800 </c:v>
                </c:pt>
              </c:strCache>
            </c:strRef>
          </c:xVal>
          <c:yVal>
            <c:numRef>
              <c:f>n_3_left!$S$327:$S$335</c:f>
              <c:numCache>
                <c:formatCode>General</c:formatCode>
                <c:ptCount val="9"/>
                <c:pt idx="0">
                  <c:v>1.5625</c:v>
                </c:pt>
                <c:pt idx="1">
                  <c:v>1.5530422649258715</c:v>
                </c:pt>
                <c:pt idx="2">
                  <c:v>1.4389487872569409</c:v>
                </c:pt>
                <c:pt idx="3">
                  <c:v>1.4405858410955836</c:v>
                </c:pt>
                <c:pt idx="4">
                  <c:v>1.4457798379008668</c:v>
                </c:pt>
                <c:pt idx="5">
                  <c:v>1.4986543570082591</c:v>
                </c:pt>
                <c:pt idx="6">
                  <c:v>1.4641422438964029</c:v>
                </c:pt>
                <c:pt idx="7">
                  <c:v>1.4443061062733031</c:v>
                </c:pt>
                <c:pt idx="8">
                  <c:v>1.4987192005296126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7B7-4D26-B429-D5B0BCB87306}"/>
            </c:ext>
          </c:extLst>
        </c:ser>
        <c:ser>
          <c:idx val="33"/>
          <c:order val="33"/>
          <c:tx>
            <c:v>GAC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n_3_left!$Q$337:$Q$345</c:f>
              <c:strCache>
                <c:ptCount val="9"/>
                <c:pt idx="0">
                  <c:v>GAC_0 </c:v>
                </c:pt>
                <c:pt idx="1">
                  <c:v>GAC_3 </c:v>
                </c:pt>
                <c:pt idx="2">
                  <c:v>GAC_10 </c:v>
                </c:pt>
                <c:pt idx="3">
                  <c:v>GAC_30 </c:v>
                </c:pt>
                <c:pt idx="4">
                  <c:v>GAC_90</c:v>
                </c:pt>
                <c:pt idx="5">
                  <c:v>GAC_270</c:v>
                </c:pt>
                <c:pt idx="6">
                  <c:v>GAC_540 </c:v>
                </c:pt>
                <c:pt idx="7">
                  <c:v>GAC_900 </c:v>
                </c:pt>
                <c:pt idx="8">
                  <c:v>GAC_1800 </c:v>
                </c:pt>
              </c:strCache>
            </c:strRef>
          </c:xVal>
          <c:yVal>
            <c:numRef>
              <c:f>n_3_left!$S$337:$S$345</c:f>
              <c:numCache>
                <c:formatCode>General</c:formatCode>
                <c:ptCount val="9"/>
                <c:pt idx="0">
                  <c:v>1.5625</c:v>
                </c:pt>
                <c:pt idx="1">
                  <c:v>1.5505154510385941</c:v>
                </c:pt>
                <c:pt idx="2">
                  <c:v>1.578452968466769</c:v>
                </c:pt>
                <c:pt idx="3">
                  <c:v>1.5755733618484054</c:v>
                </c:pt>
                <c:pt idx="4">
                  <c:v>1.574391463051263</c:v>
                </c:pt>
                <c:pt idx="5">
                  <c:v>1.5550765754638973</c:v>
                </c:pt>
                <c:pt idx="6">
                  <c:v>1.575099780860123</c:v>
                </c:pt>
                <c:pt idx="7">
                  <c:v>1.5732118171907037</c:v>
                </c:pt>
                <c:pt idx="8">
                  <c:v>1.5561365290148508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7B7-4D26-B429-D5B0BCB87306}"/>
            </c:ext>
          </c:extLst>
        </c:ser>
        <c:ser>
          <c:idx val="34"/>
          <c:order val="34"/>
          <c:tx>
            <c:v>GAG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n_3_left!$Q$347:$Q$355</c:f>
              <c:strCache>
                <c:ptCount val="9"/>
                <c:pt idx="0">
                  <c:v>GAG_0 </c:v>
                </c:pt>
                <c:pt idx="1">
                  <c:v>GAG_3 </c:v>
                </c:pt>
                <c:pt idx="2">
                  <c:v>GAG_10 </c:v>
                </c:pt>
                <c:pt idx="3">
                  <c:v>GAG_30 </c:v>
                </c:pt>
                <c:pt idx="4">
                  <c:v>GAG_90</c:v>
                </c:pt>
                <c:pt idx="5">
                  <c:v>GAG_270</c:v>
                </c:pt>
                <c:pt idx="6">
                  <c:v>GAG_540 </c:v>
                </c:pt>
                <c:pt idx="7">
                  <c:v>GAG_900 </c:v>
                </c:pt>
                <c:pt idx="8">
                  <c:v>GAG_1800 </c:v>
                </c:pt>
              </c:strCache>
            </c:strRef>
          </c:xVal>
          <c:yVal>
            <c:numRef>
              <c:f>n_3_left!$S$347:$S$355</c:f>
              <c:numCache>
                <c:formatCode>General</c:formatCode>
                <c:ptCount val="9"/>
                <c:pt idx="0">
                  <c:v>1.5625</c:v>
                </c:pt>
                <c:pt idx="1">
                  <c:v>1.5886459319071886</c:v>
                </c:pt>
                <c:pt idx="2">
                  <c:v>1.7261654938072961</c:v>
                </c:pt>
                <c:pt idx="3">
                  <c:v>1.729661461361244</c:v>
                </c:pt>
                <c:pt idx="4">
                  <c:v>1.7273365856472882</c:v>
                </c:pt>
                <c:pt idx="5">
                  <c:v>1.7116457364922715</c:v>
                </c:pt>
                <c:pt idx="6">
                  <c:v>1.7226191003128757</c:v>
                </c:pt>
                <c:pt idx="7">
                  <c:v>1.717764012212877</c:v>
                </c:pt>
                <c:pt idx="8">
                  <c:v>1.6716226156298031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7B7-4D26-B429-D5B0BCB87306}"/>
            </c:ext>
          </c:extLst>
        </c:ser>
        <c:ser>
          <c:idx val="35"/>
          <c:order val="35"/>
          <c:tx>
            <c:v>GAT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n_3_left!$Q$357:$Q$365</c:f>
              <c:strCache>
                <c:ptCount val="9"/>
                <c:pt idx="0">
                  <c:v>GAT_0 </c:v>
                </c:pt>
                <c:pt idx="1">
                  <c:v>GAT_3 </c:v>
                </c:pt>
                <c:pt idx="2">
                  <c:v>GAT_10 </c:v>
                </c:pt>
                <c:pt idx="3">
                  <c:v>GAT_30 </c:v>
                </c:pt>
                <c:pt idx="4">
                  <c:v>GAT_90</c:v>
                </c:pt>
                <c:pt idx="5">
                  <c:v>GAT_270</c:v>
                </c:pt>
                <c:pt idx="6">
                  <c:v>GAT_540 </c:v>
                </c:pt>
                <c:pt idx="7">
                  <c:v>GAT_900 </c:v>
                </c:pt>
                <c:pt idx="8">
                  <c:v>GAT_1800 </c:v>
                </c:pt>
              </c:strCache>
            </c:strRef>
          </c:xVal>
          <c:yVal>
            <c:numRef>
              <c:f>n_3_left!$S$357:$S$365</c:f>
              <c:numCache>
                <c:formatCode>General</c:formatCode>
                <c:ptCount val="9"/>
                <c:pt idx="0">
                  <c:v>1.5625</c:v>
                </c:pt>
                <c:pt idx="1">
                  <c:v>1.5306559497226795</c:v>
                </c:pt>
                <c:pt idx="2">
                  <c:v>1.4509388553362537</c:v>
                </c:pt>
                <c:pt idx="3">
                  <c:v>1.4452948851477712</c:v>
                </c:pt>
                <c:pt idx="4">
                  <c:v>1.4424043104829452</c:v>
                </c:pt>
                <c:pt idx="5">
                  <c:v>1.4642967453717848</c:v>
                </c:pt>
                <c:pt idx="6">
                  <c:v>1.455551321298346</c:v>
                </c:pt>
                <c:pt idx="7">
                  <c:v>1.4556346131343554</c:v>
                </c:pt>
                <c:pt idx="8">
                  <c:v>1.503537145638435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7B7-4D26-B429-D5B0BCB87306}"/>
            </c:ext>
          </c:extLst>
        </c:ser>
        <c:ser>
          <c:idx val="36"/>
          <c:order val="36"/>
          <c:tx>
            <c:v>GCA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n_3_left!$Q$367:$Q$375</c:f>
              <c:strCache>
                <c:ptCount val="9"/>
                <c:pt idx="0">
                  <c:v>GCA_0 </c:v>
                </c:pt>
                <c:pt idx="1">
                  <c:v>GCA_3 </c:v>
                </c:pt>
                <c:pt idx="2">
                  <c:v>GCA_10 </c:v>
                </c:pt>
                <c:pt idx="3">
                  <c:v>GCA_30 </c:v>
                </c:pt>
                <c:pt idx="4">
                  <c:v>GCA_90</c:v>
                </c:pt>
                <c:pt idx="5">
                  <c:v>GCA_270</c:v>
                </c:pt>
                <c:pt idx="6">
                  <c:v>GCA_540 </c:v>
                </c:pt>
                <c:pt idx="7">
                  <c:v>GCA_900 </c:v>
                </c:pt>
                <c:pt idx="8">
                  <c:v>GCA_1800 </c:v>
                </c:pt>
              </c:strCache>
            </c:strRef>
          </c:xVal>
          <c:yVal>
            <c:numRef>
              <c:f>n_3_left!$S$367:$S$375</c:f>
              <c:numCache>
                <c:formatCode>General</c:formatCode>
                <c:ptCount val="9"/>
                <c:pt idx="0">
                  <c:v>1.5625</c:v>
                </c:pt>
                <c:pt idx="1">
                  <c:v>1.5695903935642106</c:v>
                </c:pt>
                <c:pt idx="2">
                  <c:v>1.6744428065888428</c:v>
                </c:pt>
                <c:pt idx="3">
                  <c:v>1.6696907848604856</c:v>
                </c:pt>
                <c:pt idx="4">
                  <c:v>1.6710578752595251</c:v>
                </c:pt>
                <c:pt idx="5">
                  <c:v>1.639369905348129</c:v>
                </c:pt>
                <c:pt idx="6">
                  <c:v>1.6687083647315644</c:v>
                </c:pt>
                <c:pt idx="7">
                  <c:v>1.6603324168076143</c:v>
                </c:pt>
                <c:pt idx="8">
                  <c:v>1.6092260611001032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7B7-4D26-B429-D5B0BCB87306}"/>
            </c:ext>
          </c:extLst>
        </c:ser>
        <c:ser>
          <c:idx val="37"/>
          <c:order val="37"/>
          <c:tx>
            <c:v>GCC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n_3_left!$Q$377:$Q$385</c:f>
              <c:strCache>
                <c:ptCount val="9"/>
                <c:pt idx="0">
                  <c:v>GCC_0 </c:v>
                </c:pt>
                <c:pt idx="1">
                  <c:v>GCC_3 </c:v>
                </c:pt>
                <c:pt idx="2">
                  <c:v>GCC_10 </c:v>
                </c:pt>
                <c:pt idx="3">
                  <c:v>GCC_30 </c:v>
                </c:pt>
                <c:pt idx="4">
                  <c:v>GCC_90</c:v>
                </c:pt>
                <c:pt idx="5">
                  <c:v>GCC_270</c:v>
                </c:pt>
                <c:pt idx="6">
                  <c:v>GCC_540 </c:v>
                </c:pt>
                <c:pt idx="7">
                  <c:v>GCC_900 </c:v>
                </c:pt>
                <c:pt idx="8">
                  <c:v>GCC_1800 </c:v>
                </c:pt>
              </c:strCache>
            </c:strRef>
          </c:xVal>
          <c:yVal>
            <c:numRef>
              <c:f>n_3_left!$S$377:$S$385</c:f>
              <c:numCache>
                <c:formatCode>General</c:formatCode>
                <c:ptCount val="9"/>
                <c:pt idx="0">
                  <c:v>1.5625</c:v>
                </c:pt>
                <c:pt idx="1">
                  <c:v>1.5651353792088971</c:v>
                </c:pt>
                <c:pt idx="2">
                  <c:v>1.5950691211665651</c:v>
                </c:pt>
                <c:pt idx="3">
                  <c:v>1.5917100604321839</c:v>
                </c:pt>
                <c:pt idx="4">
                  <c:v>1.5924725771825299</c:v>
                </c:pt>
                <c:pt idx="5">
                  <c:v>1.5818479584244927</c:v>
                </c:pt>
                <c:pt idx="6">
                  <c:v>1.5905495208750513</c:v>
                </c:pt>
                <c:pt idx="7">
                  <c:v>1.5872941025641023</c:v>
                </c:pt>
                <c:pt idx="8">
                  <c:v>1.5735256218537483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7B7-4D26-B429-D5B0BCB87306}"/>
            </c:ext>
          </c:extLst>
        </c:ser>
        <c:ser>
          <c:idx val="38"/>
          <c:order val="38"/>
          <c:tx>
            <c:v>GCG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n_3_left!$Q$387:$Q$395</c:f>
              <c:strCache>
                <c:ptCount val="9"/>
                <c:pt idx="0">
                  <c:v>GCG_0 </c:v>
                </c:pt>
                <c:pt idx="1">
                  <c:v>GCG_3 </c:v>
                </c:pt>
                <c:pt idx="2">
                  <c:v>GCG_10 </c:v>
                </c:pt>
                <c:pt idx="3">
                  <c:v>GCG_30 </c:v>
                </c:pt>
                <c:pt idx="4">
                  <c:v>GCG_90</c:v>
                </c:pt>
                <c:pt idx="5">
                  <c:v>GCG_270</c:v>
                </c:pt>
                <c:pt idx="6">
                  <c:v>GCG_540 </c:v>
                </c:pt>
                <c:pt idx="7">
                  <c:v>GCG_900 </c:v>
                </c:pt>
                <c:pt idx="8">
                  <c:v>GCG_1800 </c:v>
                </c:pt>
              </c:strCache>
            </c:strRef>
          </c:xVal>
          <c:yVal>
            <c:numRef>
              <c:f>n_3_left!$S$387:$S$395</c:f>
              <c:numCache>
                <c:formatCode>General</c:formatCode>
                <c:ptCount val="9"/>
                <c:pt idx="0">
                  <c:v>1.5625</c:v>
                </c:pt>
                <c:pt idx="1">
                  <c:v>1.5877548320432275</c:v>
                </c:pt>
                <c:pt idx="2">
                  <c:v>1.8843131962330253</c:v>
                </c:pt>
                <c:pt idx="3">
                  <c:v>1.8862337970902219</c:v>
                </c:pt>
                <c:pt idx="4">
                  <c:v>1.8739928294651549</c:v>
                </c:pt>
                <c:pt idx="5">
                  <c:v>1.8283011192629601</c:v>
                </c:pt>
                <c:pt idx="6">
                  <c:v>1.8607199894208222</c:v>
                </c:pt>
                <c:pt idx="7">
                  <c:v>1.8523246638013604</c:v>
                </c:pt>
                <c:pt idx="8">
                  <c:v>1.751758915832357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7B7-4D26-B429-D5B0BCB87306}"/>
            </c:ext>
          </c:extLst>
        </c:ser>
        <c:ser>
          <c:idx val="39"/>
          <c:order val="39"/>
          <c:tx>
            <c:v>GCT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n_3_left!$Q$397:$Q$405</c:f>
              <c:strCache>
                <c:ptCount val="9"/>
                <c:pt idx="0">
                  <c:v>GCT_0 </c:v>
                </c:pt>
                <c:pt idx="1">
                  <c:v>GCT_3 </c:v>
                </c:pt>
                <c:pt idx="2">
                  <c:v>GCT_10 </c:v>
                </c:pt>
                <c:pt idx="3">
                  <c:v>GCT_30 </c:v>
                </c:pt>
                <c:pt idx="4">
                  <c:v>GCT_90</c:v>
                </c:pt>
                <c:pt idx="5">
                  <c:v>GCT_270</c:v>
                </c:pt>
                <c:pt idx="6">
                  <c:v>GCT_540 </c:v>
                </c:pt>
                <c:pt idx="7">
                  <c:v>GCT_900 </c:v>
                </c:pt>
                <c:pt idx="8">
                  <c:v>GCT_1800 </c:v>
                </c:pt>
              </c:strCache>
            </c:strRef>
          </c:xVal>
          <c:yVal>
            <c:numRef>
              <c:f>n_3_left!$S$397:$S$405</c:f>
              <c:numCache>
                <c:formatCode>General</c:formatCode>
                <c:ptCount val="9"/>
                <c:pt idx="0">
                  <c:v>1.5625</c:v>
                </c:pt>
                <c:pt idx="1">
                  <c:v>1.5571824649277275</c:v>
                </c:pt>
                <c:pt idx="2">
                  <c:v>1.5059717268255266</c:v>
                </c:pt>
                <c:pt idx="3">
                  <c:v>1.5046487238391588</c:v>
                </c:pt>
                <c:pt idx="4">
                  <c:v>1.4987788660737362</c:v>
                </c:pt>
                <c:pt idx="5">
                  <c:v>1.5056237808688897</c:v>
                </c:pt>
                <c:pt idx="6">
                  <c:v>1.5020640644168939</c:v>
                </c:pt>
                <c:pt idx="7">
                  <c:v>1.5074745292263165</c:v>
                </c:pt>
                <c:pt idx="8">
                  <c:v>1.5340189881092938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7B7-4D26-B429-D5B0BCB87306}"/>
            </c:ext>
          </c:extLst>
        </c:ser>
        <c:ser>
          <c:idx val="40"/>
          <c:order val="40"/>
          <c:tx>
            <c:v>GGA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n_3_left!$Q$407:$Q$415</c:f>
              <c:strCache>
                <c:ptCount val="9"/>
                <c:pt idx="0">
                  <c:v>GGA_0 </c:v>
                </c:pt>
                <c:pt idx="1">
                  <c:v>GGA_3 </c:v>
                </c:pt>
                <c:pt idx="2">
                  <c:v>GGA_10 </c:v>
                </c:pt>
                <c:pt idx="3">
                  <c:v>GGA_1800 </c:v>
                </c:pt>
                <c:pt idx="4">
                  <c:v>GGA_90</c:v>
                </c:pt>
                <c:pt idx="5">
                  <c:v>GGA_270</c:v>
                </c:pt>
                <c:pt idx="6">
                  <c:v>GGA_540 </c:v>
                </c:pt>
                <c:pt idx="7">
                  <c:v>GGA_900 </c:v>
                </c:pt>
                <c:pt idx="8">
                  <c:v>GGA_1800 </c:v>
                </c:pt>
              </c:strCache>
            </c:strRef>
          </c:xVal>
          <c:yVal>
            <c:numRef>
              <c:f>n_3_left!$S$407:$S$415</c:f>
              <c:numCache>
                <c:formatCode>General</c:formatCode>
                <c:ptCount val="9"/>
                <c:pt idx="0">
                  <c:v>1.5625</c:v>
                </c:pt>
                <c:pt idx="1">
                  <c:v>1.5433497086018508</c:v>
                </c:pt>
                <c:pt idx="2">
                  <c:v>1.6287401596255038</c:v>
                </c:pt>
                <c:pt idx="3">
                  <c:v>1.6194897324085615</c:v>
                </c:pt>
                <c:pt idx="4">
                  <c:v>1.6247240022829474</c:v>
                </c:pt>
                <c:pt idx="5">
                  <c:v>1.6133974673043319</c:v>
                </c:pt>
                <c:pt idx="6">
                  <c:v>1.6250289693713769</c:v>
                </c:pt>
                <c:pt idx="7">
                  <c:v>1.6203118418089306</c:v>
                </c:pt>
                <c:pt idx="8">
                  <c:v>1.6033771033293842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7B7-4D26-B429-D5B0BCB87306}"/>
            </c:ext>
          </c:extLst>
        </c:ser>
        <c:ser>
          <c:idx val="41"/>
          <c:order val="41"/>
          <c:tx>
            <c:v>GGC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n_3_left!$Q$417:$Q$425</c:f>
              <c:strCache>
                <c:ptCount val="9"/>
                <c:pt idx="0">
                  <c:v>GGC_0 </c:v>
                </c:pt>
                <c:pt idx="1">
                  <c:v>GGC_3 </c:v>
                </c:pt>
                <c:pt idx="2">
                  <c:v>GGC_10 </c:v>
                </c:pt>
                <c:pt idx="3">
                  <c:v>GGC_30 </c:v>
                </c:pt>
                <c:pt idx="4">
                  <c:v>GGC_90</c:v>
                </c:pt>
                <c:pt idx="5">
                  <c:v>GGC_270</c:v>
                </c:pt>
                <c:pt idx="6">
                  <c:v>GGC_540 </c:v>
                </c:pt>
                <c:pt idx="7">
                  <c:v>GGC_900 </c:v>
                </c:pt>
                <c:pt idx="8">
                  <c:v>GGC_1800 </c:v>
                </c:pt>
              </c:strCache>
            </c:strRef>
          </c:xVal>
          <c:yVal>
            <c:numRef>
              <c:f>n_3_left!$S$417:$S$425</c:f>
              <c:numCache>
                <c:formatCode>General</c:formatCode>
                <c:ptCount val="9"/>
                <c:pt idx="0">
                  <c:v>1.5625</c:v>
                </c:pt>
                <c:pt idx="1">
                  <c:v>1.5708868725536143</c:v>
                </c:pt>
                <c:pt idx="2">
                  <c:v>1.6729576852485422</c:v>
                </c:pt>
                <c:pt idx="3">
                  <c:v>1.6621322869368516</c:v>
                </c:pt>
                <c:pt idx="4">
                  <c:v>1.664117130023171</c:v>
                </c:pt>
                <c:pt idx="5">
                  <c:v>1.6377537972444198</c:v>
                </c:pt>
                <c:pt idx="6">
                  <c:v>1.6591137563011105</c:v>
                </c:pt>
                <c:pt idx="7">
                  <c:v>1.6613335261090854</c:v>
                </c:pt>
                <c:pt idx="8">
                  <c:v>1.6341877188539977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7B7-4D26-B429-D5B0BCB87306}"/>
            </c:ext>
          </c:extLst>
        </c:ser>
        <c:ser>
          <c:idx val="42"/>
          <c:order val="42"/>
          <c:tx>
            <c:v>GGG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n_3_left!$Q$427:$Q$435</c:f>
              <c:strCache>
                <c:ptCount val="9"/>
                <c:pt idx="0">
                  <c:v>GGG_0 </c:v>
                </c:pt>
                <c:pt idx="1">
                  <c:v>GGG_3 </c:v>
                </c:pt>
                <c:pt idx="2">
                  <c:v>GGG_10 </c:v>
                </c:pt>
                <c:pt idx="3">
                  <c:v>GGG_30 </c:v>
                </c:pt>
                <c:pt idx="4">
                  <c:v>GGG_90</c:v>
                </c:pt>
                <c:pt idx="5">
                  <c:v>GGG_270</c:v>
                </c:pt>
                <c:pt idx="6">
                  <c:v>GGG_540 </c:v>
                </c:pt>
                <c:pt idx="7">
                  <c:v>GGG_900 </c:v>
                </c:pt>
                <c:pt idx="8">
                  <c:v>GGG_1800 </c:v>
                </c:pt>
              </c:strCache>
            </c:strRef>
          </c:xVal>
          <c:yVal>
            <c:numRef>
              <c:f>n_3_left!$S$427:$S$435</c:f>
              <c:numCache>
                <c:formatCode>General</c:formatCode>
                <c:ptCount val="9"/>
                <c:pt idx="0">
                  <c:v>1.5625</c:v>
                </c:pt>
                <c:pt idx="1">
                  <c:v>1.5537392223311721</c:v>
                </c:pt>
                <c:pt idx="2">
                  <c:v>1.8157752639357398</c:v>
                </c:pt>
                <c:pt idx="3">
                  <c:v>1.8095801075382236</c:v>
                </c:pt>
                <c:pt idx="4">
                  <c:v>1.8111280330691939</c:v>
                </c:pt>
                <c:pt idx="5">
                  <c:v>1.7712223256534327</c:v>
                </c:pt>
                <c:pt idx="6">
                  <c:v>1.7945077532801865</c:v>
                </c:pt>
                <c:pt idx="7">
                  <c:v>1.7965802741184458</c:v>
                </c:pt>
                <c:pt idx="8">
                  <c:v>1.711885751881892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7B7-4D26-B429-D5B0BCB87306}"/>
            </c:ext>
          </c:extLst>
        </c:ser>
        <c:ser>
          <c:idx val="43"/>
          <c:order val="43"/>
          <c:tx>
            <c:v>GGT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n_3_left!$Q$437:$Q$445</c:f>
              <c:strCache>
                <c:ptCount val="9"/>
                <c:pt idx="0">
                  <c:v>GGT_0 </c:v>
                </c:pt>
                <c:pt idx="1">
                  <c:v>GGT_3 </c:v>
                </c:pt>
                <c:pt idx="2">
                  <c:v>GGT_10 </c:v>
                </c:pt>
                <c:pt idx="3">
                  <c:v>GGT_30 </c:v>
                </c:pt>
                <c:pt idx="4">
                  <c:v>GGT_90</c:v>
                </c:pt>
                <c:pt idx="5">
                  <c:v>GGT_270</c:v>
                </c:pt>
                <c:pt idx="6">
                  <c:v>GGT_540 </c:v>
                </c:pt>
                <c:pt idx="7">
                  <c:v>GGT_900 </c:v>
                </c:pt>
                <c:pt idx="8">
                  <c:v>GGT_1800 </c:v>
                </c:pt>
              </c:strCache>
            </c:strRef>
          </c:xVal>
          <c:yVal>
            <c:numRef>
              <c:f>n_3_left!$S$437:$S$445</c:f>
              <c:numCache>
                <c:formatCode>General</c:formatCode>
                <c:ptCount val="9"/>
                <c:pt idx="0">
                  <c:v>1.5625</c:v>
                </c:pt>
                <c:pt idx="1">
                  <c:v>1.5363796140419339</c:v>
                </c:pt>
                <c:pt idx="2">
                  <c:v>1.5592592204506566</c:v>
                </c:pt>
                <c:pt idx="3">
                  <c:v>1.5491147855307994</c:v>
                </c:pt>
                <c:pt idx="4">
                  <c:v>1.5552988272211803</c:v>
                </c:pt>
                <c:pt idx="5">
                  <c:v>1.5487232733218717</c:v>
                </c:pt>
                <c:pt idx="6">
                  <c:v>1.5507379855980641</c:v>
                </c:pt>
                <c:pt idx="7">
                  <c:v>1.5638285271514822</c:v>
                </c:pt>
                <c:pt idx="8">
                  <c:v>1.5738876903862935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7B7-4D26-B429-D5B0BCB87306}"/>
            </c:ext>
          </c:extLst>
        </c:ser>
        <c:ser>
          <c:idx val="44"/>
          <c:order val="44"/>
          <c:tx>
            <c:v>GTA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n_3_left!$Q$447:$Q$455</c:f>
              <c:strCache>
                <c:ptCount val="9"/>
                <c:pt idx="0">
                  <c:v>GTA_0 </c:v>
                </c:pt>
                <c:pt idx="1">
                  <c:v>GTA_3 </c:v>
                </c:pt>
                <c:pt idx="2">
                  <c:v>GTA_10 </c:v>
                </c:pt>
                <c:pt idx="3">
                  <c:v>GTA_30 </c:v>
                </c:pt>
                <c:pt idx="4">
                  <c:v>GTA_90</c:v>
                </c:pt>
                <c:pt idx="5">
                  <c:v>GTA_270</c:v>
                </c:pt>
                <c:pt idx="6">
                  <c:v>GTA_540 </c:v>
                </c:pt>
                <c:pt idx="7">
                  <c:v>GTA_900 </c:v>
                </c:pt>
                <c:pt idx="8">
                  <c:v>GTA_1800 </c:v>
                </c:pt>
              </c:strCache>
            </c:strRef>
          </c:xVal>
          <c:yVal>
            <c:numRef>
              <c:f>n_3_left!$S$447:$S$455</c:f>
              <c:numCache>
                <c:formatCode>General</c:formatCode>
                <c:ptCount val="9"/>
                <c:pt idx="0">
                  <c:v>1.5625</c:v>
                </c:pt>
                <c:pt idx="1">
                  <c:v>1.5820848237130276</c:v>
                </c:pt>
                <c:pt idx="2">
                  <c:v>1.6502592525004929</c:v>
                </c:pt>
                <c:pt idx="3">
                  <c:v>1.6452091792626906</c:v>
                </c:pt>
                <c:pt idx="4">
                  <c:v>1.6487107074873724</c:v>
                </c:pt>
                <c:pt idx="5">
                  <c:v>1.6285055745487946</c:v>
                </c:pt>
                <c:pt idx="6">
                  <c:v>1.6479474114885386</c:v>
                </c:pt>
                <c:pt idx="7">
                  <c:v>1.6419705183382978</c:v>
                </c:pt>
                <c:pt idx="8">
                  <c:v>1.6154004984965875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7B7-4D26-B429-D5B0BCB87306}"/>
            </c:ext>
          </c:extLst>
        </c:ser>
        <c:ser>
          <c:idx val="45"/>
          <c:order val="45"/>
          <c:tx>
            <c:v>GTC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n_3_left!$Q$457:$Q$465</c:f>
              <c:strCache>
                <c:ptCount val="9"/>
                <c:pt idx="0">
                  <c:v>GTC_0 </c:v>
                </c:pt>
                <c:pt idx="1">
                  <c:v>GTC_3 </c:v>
                </c:pt>
                <c:pt idx="2">
                  <c:v>GTC_10 </c:v>
                </c:pt>
                <c:pt idx="3">
                  <c:v>GTC_30 </c:v>
                </c:pt>
                <c:pt idx="4">
                  <c:v>GTC_90</c:v>
                </c:pt>
                <c:pt idx="5">
                  <c:v>GTC_270</c:v>
                </c:pt>
                <c:pt idx="6">
                  <c:v>GTC_540 </c:v>
                </c:pt>
                <c:pt idx="7">
                  <c:v>GTC_900 </c:v>
                </c:pt>
                <c:pt idx="8">
                  <c:v>GTC_1800 </c:v>
                </c:pt>
              </c:strCache>
            </c:strRef>
          </c:xVal>
          <c:yVal>
            <c:numRef>
              <c:f>n_3_left!$S$457:$S$465</c:f>
              <c:numCache>
                <c:formatCode>General</c:formatCode>
                <c:ptCount val="9"/>
                <c:pt idx="0">
                  <c:v>1.5625</c:v>
                </c:pt>
                <c:pt idx="1">
                  <c:v>1.5246745946167213</c:v>
                </c:pt>
                <c:pt idx="2">
                  <c:v>1.5790005880811278</c:v>
                </c:pt>
                <c:pt idx="3">
                  <c:v>1.5755398353117609</c:v>
                </c:pt>
                <c:pt idx="4">
                  <c:v>1.5749655495598285</c:v>
                </c:pt>
                <c:pt idx="5">
                  <c:v>1.5503372021266681</c:v>
                </c:pt>
                <c:pt idx="6">
                  <c:v>1.5677238986742823</c:v>
                </c:pt>
                <c:pt idx="7">
                  <c:v>1.5734084159859298</c:v>
                </c:pt>
                <c:pt idx="8">
                  <c:v>1.549422868649228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7B7-4D26-B429-D5B0BCB87306}"/>
            </c:ext>
          </c:extLst>
        </c:ser>
        <c:ser>
          <c:idx val="46"/>
          <c:order val="46"/>
          <c:tx>
            <c:v>GTG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n_3_left!$Q$467:$Q$475</c:f>
              <c:strCache>
                <c:ptCount val="9"/>
                <c:pt idx="0">
                  <c:v>GTG_0 </c:v>
                </c:pt>
                <c:pt idx="1">
                  <c:v>GTG_3 </c:v>
                </c:pt>
                <c:pt idx="2">
                  <c:v>GTG_10 </c:v>
                </c:pt>
                <c:pt idx="3">
                  <c:v>GTG_30 </c:v>
                </c:pt>
                <c:pt idx="4">
                  <c:v>GTG_90</c:v>
                </c:pt>
                <c:pt idx="5">
                  <c:v>GTG_270</c:v>
                </c:pt>
                <c:pt idx="6">
                  <c:v>GTG_540 </c:v>
                </c:pt>
                <c:pt idx="7">
                  <c:v>GTG_900 </c:v>
                </c:pt>
                <c:pt idx="8">
                  <c:v>GTG_1800 </c:v>
                </c:pt>
              </c:strCache>
            </c:strRef>
          </c:xVal>
          <c:yVal>
            <c:numRef>
              <c:f>n_3_left!$S$467:$S$475</c:f>
              <c:numCache>
                <c:formatCode>General</c:formatCode>
                <c:ptCount val="9"/>
                <c:pt idx="0">
                  <c:v>1.5625</c:v>
                </c:pt>
                <c:pt idx="1">
                  <c:v>1.6059628198435205</c:v>
                </c:pt>
                <c:pt idx="2">
                  <c:v>1.9203474629904775</c:v>
                </c:pt>
                <c:pt idx="3">
                  <c:v>1.9271650619667557</c:v>
                </c:pt>
                <c:pt idx="4">
                  <c:v>1.9242004478984929</c:v>
                </c:pt>
                <c:pt idx="5">
                  <c:v>1.8544739522874665</c:v>
                </c:pt>
                <c:pt idx="6">
                  <c:v>1.8898451729734977</c:v>
                </c:pt>
                <c:pt idx="7">
                  <c:v>1.904021743866354</c:v>
                </c:pt>
                <c:pt idx="8">
                  <c:v>1.7770645657327104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7B7-4D26-B429-D5B0BCB87306}"/>
            </c:ext>
          </c:extLst>
        </c:ser>
        <c:ser>
          <c:idx val="47"/>
          <c:order val="47"/>
          <c:tx>
            <c:v>GTT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n_3_left!$Q$477:$Q$485</c:f>
              <c:strCache>
                <c:ptCount val="9"/>
                <c:pt idx="0">
                  <c:v>GTT_0 </c:v>
                </c:pt>
                <c:pt idx="1">
                  <c:v>GTT_3 </c:v>
                </c:pt>
                <c:pt idx="2">
                  <c:v>GTT_10 </c:v>
                </c:pt>
                <c:pt idx="3">
                  <c:v>GTT_30 </c:v>
                </c:pt>
                <c:pt idx="4">
                  <c:v>GTT_90</c:v>
                </c:pt>
                <c:pt idx="5">
                  <c:v>GTT_270</c:v>
                </c:pt>
                <c:pt idx="6">
                  <c:v>GTT_540 </c:v>
                </c:pt>
                <c:pt idx="7">
                  <c:v>GTT_900 </c:v>
                </c:pt>
                <c:pt idx="8">
                  <c:v>GTT_1800 </c:v>
                </c:pt>
              </c:strCache>
            </c:strRef>
          </c:xVal>
          <c:yVal>
            <c:numRef>
              <c:f>n_3_left!$S$477:$S$485</c:f>
              <c:numCache>
                <c:formatCode>General</c:formatCode>
                <c:ptCount val="9"/>
                <c:pt idx="0">
                  <c:v>1.5625</c:v>
                </c:pt>
                <c:pt idx="1">
                  <c:v>1.5262267127284421</c:v>
                </c:pt>
                <c:pt idx="2">
                  <c:v>1.4446680448750007</c:v>
                </c:pt>
                <c:pt idx="3">
                  <c:v>1.4437500865900177</c:v>
                </c:pt>
                <c:pt idx="4">
                  <c:v>1.4427784092362281</c:v>
                </c:pt>
                <c:pt idx="5">
                  <c:v>1.4516983270926389</c:v>
                </c:pt>
                <c:pt idx="6">
                  <c:v>1.4395479051676685</c:v>
                </c:pt>
                <c:pt idx="7">
                  <c:v>1.4585293171652778</c:v>
                </c:pt>
                <c:pt idx="8">
                  <c:v>1.4957271965186159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7B7-4D26-B429-D5B0BCB87306}"/>
            </c:ext>
          </c:extLst>
        </c:ser>
        <c:ser>
          <c:idx val="48"/>
          <c:order val="48"/>
          <c:tx>
            <c:v>TAA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n_3_left!$Q$487:$Q$495</c:f>
              <c:strCache>
                <c:ptCount val="9"/>
                <c:pt idx="0">
                  <c:v>TAA_0 </c:v>
                </c:pt>
                <c:pt idx="1">
                  <c:v>TAA_3 </c:v>
                </c:pt>
                <c:pt idx="2">
                  <c:v>TAA_10 </c:v>
                </c:pt>
                <c:pt idx="3">
                  <c:v>TAA_30 </c:v>
                </c:pt>
                <c:pt idx="4">
                  <c:v>TAA_90</c:v>
                </c:pt>
                <c:pt idx="5">
                  <c:v>TAA_270</c:v>
                </c:pt>
                <c:pt idx="6">
                  <c:v>TAA_540 </c:v>
                </c:pt>
                <c:pt idx="7">
                  <c:v>TAA_900 </c:v>
                </c:pt>
                <c:pt idx="8">
                  <c:v>TAA_1800 </c:v>
                </c:pt>
              </c:strCache>
            </c:strRef>
          </c:xVal>
          <c:yVal>
            <c:numRef>
              <c:f>n_3_left!$S$487:$S$495</c:f>
              <c:numCache>
                <c:formatCode>General</c:formatCode>
                <c:ptCount val="9"/>
                <c:pt idx="0">
                  <c:v>1.5625</c:v>
                </c:pt>
                <c:pt idx="1">
                  <c:v>1.5786844469014418</c:v>
                </c:pt>
                <c:pt idx="2">
                  <c:v>1.3757085967368603</c:v>
                </c:pt>
                <c:pt idx="3">
                  <c:v>1.3762914145123031</c:v>
                </c:pt>
                <c:pt idx="4">
                  <c:v>1.3855411155809059</c:v>
                </c:pt>
                <c:pt idx="5">
                  <c:v>1.4519898198300958</c:v>
                </c:pt>
                <c:pt idx="6">
                  <c:v>1.4089031166940233</c:v>
                </c:pt>
                <c:pt idx="7">
                  <c:v>1.3885110343454516</c:v>
                </c:pt>
                <c:pt idx="8">
                  <c:v>1.4720469873664348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7B7-4D26-B429-D5B0BCB87306}"/>
            </c:ext>
          </c:extLst>
        </c:ser>
        <c:ser>
          <c:idx val="49"/>
          <c:order val="49"/>
          <c:tx>
            <c:v>TAC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n_3_left!$Q$497:$Q$505</c:f>
              <c:strCache>
                <c:ptCount val="9"/>
                <c:pt idx="0">
                  <c:v>TAC_0 </c:v>
                </c:pt>
                <c:pt idx="1">
                  <c:v>TAC_3 </c:v>
                </c:pt>
                <c:pt idx="2">
                  <c:v>TAC_10 </c:v>
                </c:pt>
                <c:pt idx="3">
                  <c:v>TAC_30 </c:v>
                </c:pt>
                <c:pt idx="4">
                  <c:v>TAC_90</c:v>
                </c:pt>
                <c:pt idx="5">
                  <c:v>TAC_270</c:v>
                </c:pt>
                <c:pt idx="6">
                  <c:v>TAC_540 </c:v>
                </c:pt>
                <c:pt idx="7">
                  <c:v>TAC_900 </c:v>
                </c:pt>
                <c:pt idx="8">
                  <c:v>TAC_1800 </c:v>
                </c:pt>
              </c:strCache>
            </c:strRef>
          </c:xVal>
          <c:yVal>
            <c:numRef>
              <c:f>n_3_left!$S$497:$S$505</c:f>
              <c:numCache>
                <c:formatCode>General</c:formatCode>
                <c:ptCount val="9"/>
                <c:pt idx="0">
                  <c:v>1.5625</c:v>
                </c:pt>
                <c:pt idx="1">
                  <c:v>1.5662963657340636</c:v>
                </c:pt>
                <c:pt idx="2">
                  <c:v>1.5505764717693824</c:v>
                </c:pt>
                <c:pt idx="3">
                  <c:v>1.5534886581025193</c:v>
                </c:pt>
                <c:pt idx="4">
                  <c:v>1.5488403789731522</c:v>
                </c:pt>
                <c:pt idx="5">
                  <c:v>1.5337594274569686</c:v>
                </c:pt>
                <c:pt idx="6">
                  <c:v>1.549197027822228</c:v>
                </c:pt>
                <c:pt idx="7">
                  <c:v>1.5471200058602952</c:v>
                </c:pt>
                <c:pt idx="8">
                  <c:v>1.5354134560943777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7B7-4D26-B429-D5B0BCB87306}"/>
            </c:ext>
          </c:extLst>
        </c:ser>
        <c:ser>
          <c:idx val="50"/>
          <c:order val="50"/>
          <c:tx>
            <c:v>TAG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n_3_left!$Q$507:$Q$515</c:f>
              <c:strCache>
                <c:ptCount val="9"/>
                <c:pt idx="0">
                  <c:v>TAG_0 </c:v>
                </c:pt>
                <c:pt idx="1">
                  <c:v>TAG_3 </c:v>
                </c:pt>
                <c:pt idx="2">
                  <c:v>TAG_10 </c:v>
                </c:pt>
                <c:pt idx="3">
                  <c:v>TAG_30 </c:v>
                </c:pt>
                <c:pt idx="4">
                  <c:v>TAG_90</c:v>
                </c:pt>
                <c:pt idx="5">
                  <c:v>TAG_270</c:v>
                </c:pt>
                <c:pt idx="6">
                  <c:v>TAG_540 </c:v>
                </c:pt>
                <c:pt idx="7">
                  <c:v>TAG_900 </c:v>
                </c:pt>
                <c:pt idx="8">
                  <c:v>TAG_1800 </c:v>
                </c:pt>
              </c:strCache>
            </c:strRef>
          </c:xVal>
          <c:yVal>
            <c:numRef>
              <c:f>n_3_left!$S$507:$S$515</c:f>
              <c:numCache>
                <c:formatCode>General</c:formatCode>
                <c:ptCount val="9"/>
                <c:pt idx="0">
                  <c:v>1.5625</c:v>
                </c:pt>
                <c:pt idx="1">
                  <c:v>1.5642930094867427</c:v>
                </c:pt>
                <c:pt idx="2">
                  <c:v>1.6466468821572426</c:v>
                </c:pt>
                <c:pt idx="3">
                  <c:v>1.6565414168898049</c:v>
                </c:pt>
                <c:pt idx="4">
                  <c:v>1.653566481247833</c:v>
                </c:pt>
                <c:pt idx="5">
                  <c:v>1.6333714500377836</c:v>
                </c:pt>
                <c:pt idx="6">
                  <c:v>1.6434409908879528</c:v>
                </c:pt>
                <c:pt idx="7">
                  <c:v>1.6426883551532763</c:v>
                </c:pt>
                <c:pt idx="8">
                  <c:v>1.6010333108851433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7B7-4D26-B429-D5B0BCB87306}"/>
            </c:ext>
          </c:extLst>
        </c:ser>
        <c:ser>
          <c:idx val="51"/>
          <c:order val="51"/>
          <c:tx>
            <c:v>TAT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n_3_left!$Q$517:$Q$525</c:f>
              <c:strCache>
                <c:ptCount val="9"/>
                <c:pt idx="0">
                  <c:v>TAT_0 </c:v>
                </c:pt>
                <c:pt idx="1">
                  <c:v>TAT_3 </c:v>
                </c:pt>
                <c:pt idx="2">
                  <c:v>TAT_10 </c:v>
                </c:pt>
                <c:pt idx="3">
                  <c:v>TAT_30 </c:v>
                </c:pt>
                <c:pt idx="4">
                  <c:v>TAT_90</c:v>
                </c:pt>
                <c:pt idx="5">
                  <c:v>TAT_270</c:v>
                </c:pt>
                <c:pt idx="6">
                  <c:v>TAT_540 </c:v>
                </c:pt>
                <c:pt idx="7">
                  <c:v>TAT_900 </c:v>
                </c:pt>
                <c:pt idx="8">
                  <c:v>TAT_1800 </c:v>
                </c:pt>
              </c:strCache>
            </c:strRef>
          </c:xVal>
          <c:yVal>
            <c:numRef>
              <c:f>n_3_left!$S$517:$S$525</c:f>
              <c:numCache>
                <c:formatCode>General</c:formatCode>
                <c:ptCount val="9"/>
                <c:pt idx="0">
                  <c:v>1.5625</c:v>
                </c:pt>
                <c:pt idx="1">
                  <c:v>1.5607971065816846</c:v>
                </c:pt>
                <c:pt idx="2">
                  <c:v>1.4575526212142373</c:v>
                </c:pt>
                <c:pt idx="3">
                  <c:v>1.4563683399014502</c:v>
                </c:pt>
                <c:pt idx="4">
                  <c:v>1.4556067610157843</c:v>
                </c:pt>
                <c:pt idx="5">
                  <c:v>1.4709121538344918</c:v>
                </c:pt>
                <c:pt idx="6">
                  <c:v>1.4634086204730314</c:v>
                </c:pt>
                <c:pt idx="7">
                  <c:v>1.4660556079149931</c:v>
                </c:pt>
                <c:pt idx="8">
                  <c:v>1.5024798393072964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7B7-4D26-B429-D5B0BCB87306}"/>
            </c:ext>
          </c:extLst>
        </c:ser>
        <c:ser>
          <c:idx val="52"/>
          <c:order val="52"/>
          <c:tx>
            <c:v>TCA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n_3_left!$Q$527:$Q$535</c:f>
              <c:strCache>
                <c:ptCount val="9"/>
                <c:pt idx="0">
                  <c:v>TCA_0 </c:v>
                </c:pt>
                <c:pt idx="1">
                  <c:v>TCA_3 </c:v>
                </c:pt>
                <c:pt idx="2">
                  <c:v>TCA_10 </c:v>
                </c:pt>
                <c:pt idx="3">
                  <c:v>TCA_30 </c:v>
                </c:pt>
                <c:pt idx="4">
                  <c:v>TCA_90</c:v>
                </c:pt>
                <c:pt idx="5">
                  <c:v>TCA_270</c:v>
                </c:pt>
                <c:pt idx="6">
                  <c:v>TCA_540 </c:v>
                </c:pt>
                <c:pt idx="7">
                  <c:v>TCA_900 </c:v>
                </c:pt>
                <c:pt idx="8">
                  <c:v>TCA_1800 </c:v>
                </c:pt>
              </c:strCache>
            </c:strRef>
          </c:xVal>
          <c:yVal>
            <c:numRef>
              <c:f>n_3_left!$S$527:$S$535</c:f>
              <c:numCache>
                <c:formatCode>General</c:formatCode>
                <c:ptCount val="9"/>
                <c:pt idx="0">
                  <c:v>1.5625</c:v>
                </c:pt>
                <c:pt idx="1">
                  <c:v>1.5702275467029643</c:v>
                </c:pt>
                <c:pt idx="2">
                  <c:v>1.5481996504387394</c:v>
                </c:pt>
                <c:pt idx="3">
                  <c:v>1.5442384182072184</c:v>
                </c:pt>
                <c:pt idx="4">
                  <c:v>1.5469208388485951</c:v>
                </c:pt>
                <c:pt idx="5">
                  <c:v>1.5407410033599398</c:v>
                </c:pt>
                <c:pt idx="6">
                  <c:v>1.5488877443881028</c:v>
                </c:pt>
                <c:pt idx="7">
                  <c:v>1.5453112973471645</c:v>
                </c:pt>
                <c:pt idx="8">
                  <c:v>1.5455211378831777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7B7-4D26-B429-D5B0BCB87306}"/>
            </c:ext>
          </c:extLst>
        </c:ser>
        <c:ser>
          <c:idx val="53"/>
          <c:order val="53"/>
          <c:tx>
            <c:v>TCC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n_3_left!$Q$537:$Q$545</c:f>
              <c:strCache>
                <c:ptCount val="9"/>
                <c:pt idx="0">
                  <c:v>TCC_0 </c:v>
                </c:pt>
                <c:pt idx="1">
                  <c:v>TCC_3 </c:v>
                </c:pt>
                <c:pt idx="2">
                  <c:v>TCC_10 </c:v>
                </c:pt>
                <c:pt idx="3">
                  <c:v>TCC_30 </c:v>
                </c:pt>
                <c:pt idx="4">
                  <c:v>TCC_90</c:v>
                </c:pt>
                <c:pt idx="5">
                  <c:v>TCC_270</c:v>
                </c:pt>
                <c:pt idx="6">
                  <c:v>TCC_540 </c:v>
                </c:pt>
                <c:pt idx="7">
                  <c:v>TCC_900 </c:v>
                </c:pt>
                <c:pt idx="8">
                  <c:v>TCC_1800 </c:v>
                </c:pt>
              </c:strCache>
            </c:strRef>
          </c:xVal>
          <c:yVal>
            <c:numRef>
              <c:f>n_3_left!$S$537:$S$545</c:f>
              <c:numCache>
                <c:formatCode>General</c:formatCode>
                <c:ptCount val="9"/>
                <c:pt idx="0">
                  <c:v>1.5625</c:v>
                </c:pt>
                <c:pt idx="1">
                  <c:v>1.532624028251995</c:v>
                </c:pt>
                <c:pt idx="2">
                  <c:v>1.4798417152408994</c:v>
                </c:pt>
                <c:pt idx="3">
                  <c:v>1.4786599370496167</c:v>
                </c:pt>
                <c:pt idx="4">
                  <c:v>1.4803862204526144</c:v>
                </c:pt>
                <c:pt idx="5">
                  <c:v>1.4794800142387792</c:v>
                </c:pt>
                <c:pt idx="6">
                  <c:v>1.4775325405288868</c:v>
                </c:pt>
                <c:pt idx="7">
                  <c:v>1.4818123440946198</c:v>
                </c:pt>
                <c:pt idx="8">
                  <c:v>1.4933201935417306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7B7-4D26-B429-D5B0BCB87306}"/>
            </c:ext>
          </c:extLst>
        </c:ser>
        <c:ser>
          <c:idx val="54"/>
          <c:order val="54"/>
          <c:tx>
            <c:v>TCG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n_3_left!$Q$547:$Q$555</c:f>
              <c:strCache>
                <c:ptCount val="9"/>
                <c:pt idx="0">
                  <c:v>TCG_0 </c:v>
                </c:pt>
                <c:pt idx="1">
                  <c:v>TCG_3 </c:v>
                </c:pt>
                <c:pt idx="2">
                  <c:v>TCG_10 </c:v>
                </c:pt>
                <c:pt idx="3">
                  <c:v>TCG_30 </c:v>
                </c:pt>
                <c:pt idx="4">
                  <c:v>TCG_90</c:v>
                </c:pt>
                <c:pt idx="5">
                  <c:v>TCG_270</c:v>
                </c:pt>
                <c:pt idx="6">
                  <c:v>TCG_540 </c:v>
                </c:pt>
                <c:pt idx="7">
                  <c:v>TCG_900 </c:v>
                </c:pt>
                <c:pt idx="8">
                  <c:v>TCG_1800 </c:v>
                </c:pt>
              </c:strCache>
            </c:strRef>
          </c:xVal>
          <c:yVal>
            <c:numRef>
              <c:f>n_3_left!$S$547:$S$555</c:f>
              <c:numCache>
                <c:formatCode>General</c:formatCode>
                <c:ptCount val="9"/>
                <c:pt idx="0">
                  <c:v>1.5625</c:v>
                </c:pt>
                <c:pt idx="1">
                  <c:v>1.5841833347449394</c:v>
                </c:pt>
                <c:pt idx="2">
                  <c:v>1.6993104280054885</c:v>
                </c:pt>
                <c:pt idx="3">
                  <c:v>1.7012872380394168</c:v>
                </c:pt>
                <c:pt idx="4">
                  <c:v>1.6983961984959099</c:v>
                </c:pt>
                <c:pt idx="5">
                  <c:v>1.6620081977343337</c:v>
                </c:pt>
                <c:pt idx="6">
                  <c:v>1.6843911755922105</c:v>
                </c:pt>
                <c:pt idx="7">
                  <c:v>1.6908937940522217</c:v>
                </c:pt>
                <c:pt idx="8">
                  <c:v>1.6399502584475434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7B7-4D26-B429-D5B0BCB87306}"/>
            </c:ext>
          </c:extLst>
        </c:ser>
        <c:ser>
          <c:idx val="55"/>
          <c:order val="55"/>
          <c:tx>
            <c:v>TCT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n_3_left!$Q$557:$Q$565</c:f>
              <c:strCache>
                <c:ptCount val="9"/>
                <c:pt idx="0">
                  <c:v>TCT_0 </c:v>
                </c:pt>
                <c:pt idx="1">
                  <c:v>TCT_3 </c:v>
                </c:pt>
                <c:pt idx="2">
                  <c:v>TCT_10 </c:v>
                </c:pt>
                <c:pt idx="3">
                  <c:v>TCT_30 </c:v>
                </c:pt>
                <c:pt idx="4">
                  <c:v>TCT_90</c:v>
                </c:pt>
                <c:pt idx="5">
                  <c:v>TCT_270</c:v>
                </c:pt>
                <c:pt idx="6">
                  <c:v>TCT_540 </c:v>
                </c:pt>
                <c:pt idx="7">
                  <c:v>TCT_900 </c:v>
                </c:pt>
                <c:pt idx="8">
                  <c:v>TCT_1800 </c:v>
                </c:pt>
              </c:strCache>
            </c:strRef>
          </c:xVal>
          <c:yVal>
            <c:numRef>
              <c:f>n_3_left!$S$557:$S$565</c:f>
              <c:numCache>
                <c:formatCode>General</c:formatCode>
                <c:ptCount val="9"/>
                <c:pt idx="0">
                  <c:v>1.5625</c:v>
                </c:pt>
                <c:pt idx="1">
                  <c:v>1.5267246458798924</c:v>
                </c:pt>
                <c:pt idx="2">
                  <c:v>1.4118782034932484</c:v>
                </c:pt>
                <c:pt idx="3">
                  <c:v>1.4140437890151518</c:v>
                </c:pt>
                <c:pt idx="4">
                  <c:v>1.4104551043517044</c:v>
                </c:pt>
                <c:pt idx="5">
                  <c:v>1.4222436185417666</c:v>
                </c:pt>
                <c:pt idx="6">
                  <c:v>1.4101872493518244</c:v>
                </c:pt>
                <c:pt idx="7">
                  <c:v>1.4234586645307568</c:v>
                </c:pt>
                <c:pt idx="8">
                  <c:v>1.460797015736254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7B7-4D26-B429-D5B0BCB87306}"/>
            </c:ext>
          </c:extLst>
        </c:ser>
        <c:ser>
          <c:idx val="56"/>
          <c:order val="56"/>
          <c:tx>
            <c:v>TGA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n_3_left!$Q$567:$Q$575</c:f>
              <c:strCache>
                <c:ptCount val="9"/>
                <c:pt idx="0">
                  <c:v>TGA_0 </c:v>
                </c:pt>
                <c:pt idx="1">
                  <c:v>TGA_3 </c:v>
                </c:pt>
                <c:pt idx="2">
                  <c:v>TGA_10 </c:v>
                </c:pt>
                <c:pt idx="3">
                  <c:v>TGA_30 </c:v>
                </c:pt>
                <c:pt idx="4">
                  <c:v>TGA_90</c:v>
                </c:pt>
                <c:pt idx="5">
                  <c:v>TGA_270</c:v>
                </c:pt>
                <c:pt idx="6">
                  <c:v>TGA_540 </c:v>
                </c:pt>
                <c:pt idx="7">
                  <c:v>TGA_900 </c:v>
                </c:pt>
                <c:pt idx="8">
                  <c:v>TGA_1800 </c:v>
                </c:pt>
              </c:strCache>
            </c:strRef>
          </c:xVal>
          <c:yVal>
            <c:numRef>
              <c:f>n_3_left!$S$567:$S$575</c:f>
              <c:numCache>
                <c:formatCode>General</c:formatCode>
                <c:ptCount val="9"/>
                <c:pt idx="0">
                  <c:v>1.5625</c:v>
                </c:pt>
                <c:pt idx="1">
                  <c:v>1.5698175453610588</c:v>
                </c:pt>
                <c:pt idx="2">
                  <c:v>1.6073084595271268</c:v>
                </c:pt>
                <c:pt idx="3">
                  <c:v>1.599032085129191</c:v>
                </c:pt>
                <c:pt idx="4">
                  <c:v>1.6023976013053114</c:v>
                </c:pt>
                <c:pt idx="5">
                  <c:v>1.5930072418822601</c:v>
                </c:pt>
                <c:pt idx="6">
                  <c:v>1.6082126824863181</c:v>
                </c:pt>
                <c:pt idx="7">
                  <c:v>1.6030043167162906</c:v>
                </c:pt>
                <c:pt idx="8">
                  <c:v>1.5985833024327643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7B7-4D26-B429-D5B0BCB87306}"/>
            </c:ext>
          </c:extLst>
        </c:ser>
        <c:ser>
          <c:idx val="57"/>
          <c:order val="57"/>
          <c:tx>
            <c:v>TGC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n_3_left!$Q$577:$Q$585</c:f>
              <c:strCache>
                <c:ptCount val="9"/>
                <c:pt idx="0">
                  <c:v>TGC_0 </c:v>
                </c:pt>
                <c:pt idx="1">
                  <c:v>TGC_3 </c:v>
                </c:pt>
                <c:pt idx="2">
                  <c:v>TGC_10 </c:v>
                </c:pt>
                <c:pt idx="3">
                  <c:v>TGC_30 </c:v>
                </c:pt>
                <c:pt idx="4">
                  <c:v>TGC_90</c:v>
                </c:pt>
                <c:pt idx="5">
                  <c:v>TGC_270</c:v>
                </c:pt>
                <c:pt idx="6">
                  <c:v>TGC_540 </c:v>
                </c:pt>
                <c:pt idx="7">
                  <c:v>TGC_900 </c:v>
                </c:pt>
                <c:pt idx="8">
                  <c:v>TGC_1800 </c:v>
                </c:pt>
              </c:strCache>
            </c:strRef>
          </c:xVal>
          <c:yVal>
            <c:numRef>
              <c:f>n_3_left!$S$577:$S$585</c:f>
              <c:numCache>
                <c:formatCode>General</c:formatCode>
                <c:ptCount val="9"/>
                <c:pt idx="0">
                  <c:v>1.5625</c:v>
                </c:pt>
                <c:pt idx="1">
                  <c:v>1.5848638686206193</c:v>
                </c:pt>
                <c:pt idx="2">
                  <c:v>1.6463852741091669</c:v>
                </c:pt>
                <c:pt idx="3">
                  <c:v>1.646770469000066</c:v>
                </c:pt>
                <c:pt idx="4">
                  <c:v>1.6427511825116548</c:v>
                </c:pt>
                <c:pt idx="5">
                  <c:v>1.6168492583824003</c:v>
                </c:pt>
                <c:pt idx="6">
                  <c:v>1.6365785671652138</c:v>
                </c:pt>
                <c:pt idx="7">
                  <c:v>1.6381318063041308</c:v>
                </c:pt>
                <c:pt idx="8">
                  <c:v>1.6042914830079913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7B7-4D26-B429-D5B0BCB87306}"/>
            </c:ext>
          </c:extLst>
        </c:ser>
        <c:ser>
          <c:idx val="58"/>
          <c:order val="58"/>
          <c:tx>
            <c:v>TGG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n_3_left!$Q$587:$Q$595</c:f>
              <c:strCache>
                <c:ptCount val="9"/>
                <c:pt idx="0">
                  <c:v>TGG_0 </c:v>
                </c:pt>
                <c:pt idx="1">
                  <c:v>TGG_3 </c:v>
                </c:pt>
                <c:pt idx="2">
                  <c:v>TGG_10 </c:v>
                </c:pt>
                <c:pt idx="3">
                  <c:v>TGG_30 </c:v>
                </c:pt>
                <c:pt idx="4">
                  <c:v>TGG_90</c:v>
                </c:pt>
                <c:pt idx="5">
                  <c:v>TGG_270</c:v>
                </c:pt>
                <c:pt idx="6">
                  <c:v>TGG_540 </c:v>
                </c:pt>
                <c:pt idx="7">
                  <c:v>TGG_900 </c:v>
                </c:pt>
                <c:pt idx="8">
                  <c:v>TGG_1800 </c:v>
                </c:pt>
              </c:strCache>
            </c:strRef>
          </c:xVal>
          <c:yVal>
            <c:numRef>
              <c:f>n_3_left!$S$587:$S$595</c:f>
              <c:numCache>
                <c:formatCode>General</c:formatCode>
                <c:ptCount val="9"/>
                <c:pt idx="0">
                  <c:v>1.5625</c:v>
                </c:pt>
                <c:pt idx="1">
                  <c:v>1.5754580434810126</c:v>
                </c:pt>
                <c:pt idx="2">
                  <c:v>1.7565300784405307</c:v>
                </c:pt>
                <c:pt idx="3">
                  <c:v>1.7481949058900226</c:v>
                </c:pt>
                <c:pt idx="4">
                  <c:v>1.7554238309519372</c:v>
                </c:pt>
                <c:pt idx="5">
                  <c:v>1.7186732289093576</c:v>
                </c:pt>
                <c:pt idx="6">
                  <c:v>1.7409667003823082</c:v>
                </c:pt>
                <c:pt idx="7">
                  <c:v>1.74519254046571</c:v>
                </c:pt>
                <c:pt idx="8">
                  <c:v>1.6820708354090224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7B7-4D26-B429-D5B0BCB87306}"/>
            </c:ext>
          </c:extLst>
        </c:ser>
        <c:ser>
          <c:idx val="59"/>
          <c:order val="59"/>
          <c:tx>
            <c:v>TGT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n_3_left!$Q$597:$Q$605</c:f>
              <c:strCache>
                <c:ptCount val="9"/>
                <c:pt idx="0">
                  <c:v>TGT_0 </c:v>
                </c:pt>
                <c:pt idx="1">
                  <c:v>TGT_3 </c:v>
                </c:pt>
                <c:pt idx="2">
                  <c:v>TGT_10 </c:v>
                </c:pt>
                <c:pt idx="3">
                  <c:v>TGT_30 </c:v>
                </c:pt>
                <c:pt idx="4">
                  <c:v>TGT_90</c:v>
                </c:pt>
                <c:pt idx="5">
                  <c:v>TGT_270</c:v>
                </c:pt>
                <c:pt idx="6">
                  <c:v>TGT_540 </c:v>
                </c:pt>
                <c:pt idx="7">
                  <c:v>TGT_900 </c:v>
                </c:pt>
                <c:pt idx="8">
                  <c:v>TGT_1800 </c:v>
                </c:pt>
              </c:strCache>
            </c:strRef>
          </c:xVal>
          <c:yVal>
            <c:numRef>
              <c:f>n_3_left!$S$597:$S$605</c:f>
              <c:numCache>
                <c:formatCode>General</c:formatCode>
                <c:ptCount val="9"/>
                <c:pt idx="0">
                  <c:v>1.5625</c:v>
                </c:pt>
                <c:pt idx="1">
                  <c:v>1.6065313398674383</c:v>
                </c:pt>
                <c:pt idx="2">
                  <c:v>1.6158383705134645</c:v>
                </c:pt>
                <c:pt idx="3">
                  <c:v>1.6139988098520865</c:v>
                </c:pt>
                <c:pt idx="4">
                  <c:v>1.6192411717505197</c:v>
                </c:pt>
                <c:pt idx="5">
                  <c:v>1.6056543965082892</c:v>
                </c:pt>
                <c:pt idx="6">
                  <c:v>1.6132601976727445</c:v>
                </c:pt>
                <c:pt idx="7">
                  <c:v>1.625848942173804</c:v>
                </c:pt>
                <c:pt idx="8">
                  <c:v>1.61133373849027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7B7-4D26-B429-D5B0BCB87306}"/>
            </c:ext>
          </c:extLst>
        </c:ser>
        <c:ser>
          <c:idx val="60"/>
          <c:order val="60"/>
          <c:tx>
            <c:v>TTA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n_3_left!$Q$607:$Q$615</c:f>
              <c:strCache>
                <c:ptCount val="9"/>
                <c:pt idx="0">
                  <c:v>TTA_0 </c:v>
                </c:pt>
                <c:pt idx="1">
                  <c:v>TTA_3 </c:v>
                </c:pt>
                <c:pt idx="2">
                  <c:v>TTA_10 </c:v>
                </c:pt>
                <c:pt idx="3">
                  <c:v>TTA_30 </c:v>
                </c:pt>
                <c:pt idx="4">
                  <c:v>TTA_90</c:v>
                </c:pt>
                <c:pt idx="5">
                  <c:v>TTA_270</c:v>
                </c:pt>
                <c:pt idx="6">
                  <c:v>TTA_540 </c:v>
                </c:pt>
                <c:pt idx="7">
                  <c:v>TTA_900 </c:v>
                </c:pt>
                <c:pt idx="8">
                  <c:v>TTA_1800 </c:v>
                </c:pt>
              </c:strCache>
            </c:strRef>
          </c:xVal>
          <c:yVal>
            <c:numRef>
              <c:f>n_3_left!$S$607:$S$615</c:f>
              <c:numCache>
                <c:formatCode>General</c:formatCode>
                <c:ptCount val="9"/>
                <c:pt idx="0">
                  <c:v>1.5625</c:v>
                </c:pt>
                <c:pt idx="1">
                  <c:v>1.5613752465175541</c:v>
                </c:pt>
                <c:pt idx="2">
                  <c:v>1.4696351733487929</c:v>
                </c:pt>
                <c:pt idx="3">
                  <c:v>1.4637565986039558</c:v>
                </c:pt>
                <c:pt idx="4">
                  <c:v>1.469711407805909</c:v>
                </c:pt>
                <c:pt idx="5">
                  <c:v>1.4774076800188696</c:v>
                </c:pt>
                <c:pt idx="6">
                  <c:v>1.4772386269195634</c:v>
                </c:pt>
                <c:pt idx="7">
                  <c:v>1.4765456091031015</c:v>
                </c:pt>
                <c:pt idx="8">
                  <c:v>1.5029711803390959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7B7-4D26-B429-D5B0BCB87306}"/>
            </c:ext>
          </c:extLst>
        </c:ser>
        <c:ser>
          <c:idx val="61"/>
          <c:order val="61"/>
          <c:tx>
            <c:v>TTC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n_3_left!$Q$617:$Q$625</c:f>
              <c:strCache>
                <c:ptCount val="9"/>
                <c:pt idx="0">
                  <c:v>TTC_0 </c:v>
                </c:pt>
                <c:pt idx="1">
                  <c:v>TTC_3 </c:v>
                </c:pt>
                <c:pt idx="2">
                  <c:v>TTC_10 </c:v>
                </c:pt>
                <c:pt idx="3">
                  <c:v>TTC_30 </c:v>
                </c:pt>
                <c:pt idx="4">
                  <c:v>TTC_90</c:v>
                </c:pt>
                <c:pt idx="5">
                  <c:v>TTC_270</c:v>
                </c:pt>
                <c:pt idx="6">
                  <c:v>TTC_540 </c:v>
                </c:pt>
                <c:pt idx="7">
                  <c:v>TTC_900 </c:v>
                </c:pt>
                <c:pt idx="8">
                  <c:v>TTC_1800 </c:v>
                </c:pt>
              </c:strCache>
            </c:strRef>
          </c:xVal>
          <c:yVal>
            <c:numRef>
              <c:f>n_3_left!$S$617:$S$625</c:f>
              <c:numCache>
                <c:formatCode>General</c:formatCode>
                <c:ptCount val="9"/>
                <c:pt idx="0">
                  <c:v>1.5625</c:v>
                </c:pt>
                <c:pt idx="1">
                  <c:v>1.5256703106151208</c:v>
                </c:pt>
                <c:pt idx="2">
                  <c:v>1.4080017228825215</c:v>
                </c:pt>
                <c:pt idx="3">
                  <c:v>1.4109794267279587</c:v>
                </c:pt>
                <c:pt idx="4">
                  <c:v>1.408398938081951</c:v>
                </c:pt>
                <c:pt idx="5">
                  <c:v>1.4154235796768069</c:v>
                </c:pt>
                <c:pt idx="6">
                  <c:v>1.4071731491251904</c:v>
                </c:pt>
                <c:pt idx="7">
                  <c:v>1.4194543295782951</c:v>
                </c:pt>
                <c:pt idx="8">
                  <c:v>1.4517904189045245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7B7-4D26-B429-D5B0BCB87306}"/>
            </c:ext>
          </c:extLst>
        </c:ser>
        <c:ser>
          <c:idx val="62"/>
          <c:order val="62"/>
          <c:tx>
            <c:v>TTG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n_3_left!$Q$627:$Q$635</c:f>
              <c:strCache>
                <c:ptCount val="9"/>
                <c:pt idx="0">
                  <c:v>TTG_0 </c:v>
                </c:pt>
                <c:pt idx="1">
                  <c:v>TTG_3 </c:v>
                </c:pt>
                <c:pt idx="2">
                  <c:v>TTG_10 </c:v>
                </c:pt>
                <c:pt idx="3">
                  <c:v>TTG_30 </c:v>
                </c:pt>
                <c:pt idx="4">
                  <c:v>TTG_90</c:v>
                </c:pt>
                <c:pt idx="5">
                  <c:v>TTG_270</c:v>
                </c:pt>
                <c:pt idx="6">
                  <c:v>TTG_540 </c:v>
                </c:pt>
                <c:pt idx="7">
                  <c:v>TTG_900 </c:v>
                </c:pt>
                <c:pt idx="8">
                  <c:v>TTG_1800 </c:v>
                </c:pt>
              </c:strCache>
            </c:strRef>
          </c:xVal>
          <c:yVal>
            <c:numRef>
              <c:f>n_3_left!$S$627:$S$635</c:f>
              <c:numCache>
                <c:formatCode>General</c:formatCode>
                <c:ptCount val="9"/>
                <c:pt idx="0">
                  <c:v>1.5625</c:v>
                </c:pt>
                <c:pt idx="1">
                  <c:v>1.5567312279684571</c:v>
                </c:pt>
                <c:pt idx="2">
                  <c:v>1.5818450320595872</c:v>
                </c:pt>
                <c:pt idx="3">
                  <c:v>1.5797471814243724</c:v>
                </c:pt>
                <c:pt idx="4">
                  <c:v>1.5828159386819869</c:v>
                </c:pt>
                <c:pt idx="5">
                  <c:v>1.5674723218007891</c:v>
                </c:pt>
                <c:pt idx="6">
                  <c:v>1.575043934300683</c:v>
                </c:pt>
                <c:pt idx="7">
                  <c:v>1.5830256457897189</c:v>
                </c:pt>
                <c:pt idx="8">
                  <c:v>1.5677193751804332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7B7-4D26-B429-D5B0BCB87306}"/>
            </c:ext>
          </c:extLst>
        </c:ser>
        <c:ser>
          <c:idx val="63"/>
          <c:order val="63"/>
          <c:tx>
            <c:v>TTT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n_3_left!$Q$637:$Q$645</c:f>
              <c:strCache>
                <c:ptCount val="9"/>
                <c:pt idx="0">
                  <c:v>TTT_0 </c:v>
                </c:pt>
                <c:pt idx="1">
                  <c:v>TTT_3 </c:v>
                </c:pt>
                <c:pt idx="2">
                  <c:v>TTT_10 </c:v>
                </c:pt>
                <c:pt idx="3">
                  <c:v>TTT_30 </c:v>
                </c:pt>
                <c:pt idx="4">
                  <c:v>TTT_90</c:v>
                </c:pt>
                <c:pt idx="5">
                  <c:v>TTT_270</c:v>
                </c:pt>
                <c:pt idx="6">
                  <c:v>TTT_540 </c:v>
                </c:pt>
                <c:pt idx="7">
                  <c:v>TTT_900 </c:v>
                </c:pt>
                <c:pt idx="8">
                  <c:v>TTT_1800 </c:v>
                </c:pt>
              </c:strCache>
            </c:strRef>
          </c:xVal>
          <c:yVal>
            <c:numRef>
              <c:f>n_3_left!$S$637:$S$645</c:f>
              <c:numCache>
                <c:formatCode>General</c:formatCode>
                <c:ptCount val="9"/>
                <c:pt idx="0">
                  <c:v>1.5625</c:v>
                </c:pt>
                <c:pt idx="1">
                  <c:v>1.5358057021108547</c:v>
                </c:pt>
                <c:pt idx="2">
                  <c:v>1.3611172537110849</c:v>
                </c:pt>
                <c:pt idx="3">
                  <c:v>1.3656029817488209</c:v>
                </c:pt>
                <c:pt idx="4">
                  <c:v>1.3673726926299057</c:v>
                </c:pt>
                <c:pt idx="5">
                  <c:v>1.3844837111786219</c:v>
                </c:pt>
                <c:pt idx="6">
                  <c:v>1.3653525378243869</c:v>
                </c:pt>
                <c:pt idx="7">
                  <c:v>1.3905272423403485</c:v>
                </c:pt>
                <c:pt idx="8">
                  <c:v>1.4401147005276336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7B7-4D26-B429-D5B0BCB87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43376"/>
        <c:axId val="420340096"/>
      </c:scatterChart>
      <c:valAx>
        <c:axId val="4203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0096"/>
        <c:crosses val="autoZero"/>
        <c:crossBetween val="midCat"/>
      </c:valAx>
      <c:valAx>
        <c:axId val="420340096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4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n_1_middle!$Q$4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n_1_middle!$P$5:$P$163</c:f>
              <c:strCache>
                <c:ptCount val="15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  <c:pt idx="10">
                  <c:v>ATTC_0 </c:v>
                </c:pt>
                <c:pt idx="11">
                  <c:v>ATTC_3 </c:v>
                </c:pt>
                <c:pt idx="12">
                  <c:v>ATTC_10 </c:v>
                </c:pt>
                <c:pt idx="13">
                  <c:v>ATTC_30 </c:v>
                </c:pt>
                <c:pt idx="14">
                  <c:v>ATTC_90</c:v>
                </c:pt>
                <c:pt idx="15">
                  <c:v>ATTC_270</c:v>
                </c:pt>
                <c:pt idx="16">
                  <c:v>ATTC_540 </c:v>
                </c:pt>
                <c:pt idx="17">
                  <c:v>ATTC_900 </c:v>
                </c:pt>
                <c:pt idx="18">
                  <c:v>ATTC_1800 </c:v>
                </c:pt>
                <c:pt idx="20">
                  <c:v>ATTG_0 </c:v>
                </c:pt>
                <c:pt idx="21">
                  <c:v>ATTG_3 </c:v>
                </c:pt>
                <c:pt idx="22">
                  <c:v>ATTG_10 </c:v>
                </c:pt>
                <c:pt idx="23">
                  <c:v>ATTG_30 </c:v>
                </c:pt>
                <c:pt idx="24">
                  <c:v>ATTG_90</c:v>
                </c:pt>
                <c:pt idx="25">
                  <c:v>ATTG_270</c:v>
                </c:pt>
                <c:pt idx="26">
                  <c:v>ATTG_540 </c:v>
                </c:pt>
                <c:pt idx="27">
                  <c:v>ATTG_900 </c:v>
                </c:pt>
                <c:pt idx="28">
                  <c:v>ATTG_1800 </c:v>
                </c:pt>
                <c:pt idx="30">
                  <c:v>ATTT_0 </c:v>
                </c:pt>
                <c:pt idx="31">
                  <c:v>ATTT_3 </c:v>
                </c:pt>
                <c:pt idx="32">
                  <c:v>ATTTT_10 </c:v>
                </c:pt>
                <c:pt idx="33">
                  <c:v>ATTT_30 </c:v>
                </c:pt>
                <c:pt idx="34">
                  <c:v>ATTT_90</c:v>
                </c:pt>
                <c:pt idx="35">
                  <c:v>ATTT_270</c:v>
                </c:pt>
                <c:pt idx="36">
                  <c:v>ATTT_540 </c:v>
                </c:pt>
                <c:pt idx="37">
                  <c:v>ATTT_900 </c:v>
                </c:pt>
                <c:pt idx="38">
                  <c:v>ATTT_1800 </c:v>
                </c:pt>
                <c:pt idx="40">
                  <c:v>CTTA_0 </c:v>
                </c:pt>
                <c:pt idx="41">
                  <c:v>CTTA_3 </c:v>
                </c:pt>
                <c:pt idx="42">
                  <c:v>CTTA_10 </c:v>
                </c:pt>
                <c:pt idx="43">
                  <c:v>CTTA_30 </c:v>
                </c:pt>
                <c:pt idx="44">
                  <c:v>CTTA_90</c:v>
                </c:pt>
                <c:pt idx="45">
                  <c:v>CTTA_270</c:v>
                </c:pt>
                <c:pt idx="46">
                  <c:v>CTTA_540 </c:v>
                </c:pt>
                <c:pt idx="47">
                  <c:v>CTTA_900 </c:v>
                </c:pt>
                <c:pt idx="48">
                  <c:v>CTTA_1800 </c:v>
                </c:pt>
                <c:pt idx="50">
                  <c:v>CTTC_0 </c:v>
                </c:pt>
                <c:pt idx="51">
                  <c:v>CTTC_3 </c:v>
                </c:pt>
                <c:pt idx="52">
                  <c:v>CTTC_10 </c:v>
                </c:pt>
                <c:pt idx="53">
                  <c:v>CTTC_30 </c:v>
                </c:pt>
                <c:pt idx="54">
                  <c:v>CTTC_90</c:v>
                </c:pt>
                <c:pt idx="55">
                  <c:v>CTTC_270</c:v>
                </c:pt>
                <c:pt idx="56">
                  <c:v>CTTC_540 </c:v>
                </c:pt>
                <c:pt idx="57">
                  <c:v>CTTC_900 </c:v>
                </c:pt>
                <c:pt idx="58">
                  <c:v>CTTC_1800 </c:v>
                </c:pt>
                <c:pt idx="60">
                  <c:v>CTTG_0</c:v>
                </c:pt>
                <c:pt idx="61">
                  <c:v>CTTG_3</c:v>
                </c:pt>
                <c:pt idx="62">
                  <c:v>CTTG_10 </c:v>
                </c:pt>
                <c:pt idx="63">
                  <c:v>CTTG_30 </c:v>
                </c:pt>
                <c:pt idx="64">
                  <c:v>CTTG_90</c:v>
                </c:pt>
                <c:pt idx="65">
                  <c:v>CTTG_270</c:v>
                </c:pt>
                <c:pt idx="66">
                  <c:v>CTTG_540 </c:v>
                </c:pt>
                <c:pt idx="67">
                  <c:v>CTTG_900 </c:v>
                </c:pt>
                <c:pt idx="68">
                  <c:v>CTTG_1800 </c:v>
                </c:pt>
                <c:pt idx="70">
                  <c:v>CTTT_0 </c:v>
                </c:pt>
                <c:pt idx="71">
                  <c:v>CTTT_3 </c:v>
                </c:pt>
                <c:pt idx="72">
                  <c:v>CTTT_10 </c:v>
                </c:pt>
                <c:pt idx="73">
                  <c:v>CTTT_30 </c:v>
                </c:pt>
                <c:pt idx="74">
                  <c:v>CTTT_90</c:v>
                </c:pt>
                <c:pt idx="75">
                  <c:v>CTTT_270</c:v>
                </c:pt>
                <c:pt idx="76">
                  <c:v>CTTT_540 </c:v>
                </c:pt>
                <c:pt idx="77">
                  <c:v>CTTT_900 </c:v>
                </c:pt>
                <c:pt idx="78">
                  <c:v>CTTT_1800 </c:v>
                </c:pt>
                <c:pt idx="80">
                  <c:v>GTTA_0 </c:v>
                </c:pt>
                <c:pt idx="81">
                  <c:v>GTTA_3 </c:v>
                </c:pt>
                <c:pt idx="82">
                  <c:v>GTTA_10 </c:v>
                </c:pt>
                <c:pt idx="83">
                  <c:v>GTTA_30 </c:v>
                </c:pt>
                <c:pt idx="84">
                  <c:v>GTTA_90</c:v>
                </c:pt>
                <c:pt idx="85">
                  <c:v>GTTA_270</c:v>
                </c:pt>
                <c:pt idx="86">
                  <c:v>GTTA_540 </c:v>
                </c:pt>
                <c:pt idx="87">
                  <c:v>GTTA_900 </c:v>
                </c:pt>
                <c:pt idx="88">
                  <c:v>GTTA_1800 </c:v>
                </c:pt>
                <c:pt idx="90">
                  <c:v>GTTC_0 </c:v>
                </c:pt>
                <c:pt idx="91">
                  <c:v>GTTC_3 </c:v>
                </c:pt>
                <c:pt idx="92">
                  <c:v>GTTC_10 </c:v>
                </c:pt>
                <c:pt idx="93">
                  <c:v>GTTC_30 </c:v>
                </c:pt>
                <c:pt idx="94">
                  <c:v>GTTC_90</c:v>
                </c:pt>
                <c:pt idx="95">
                  <c:v>GTTC_270</c:v>
                </c:pt>
                <c:pt idx="96">
                  <c:v>GTTC_540 </c:v>
                </c:pt>
                <c:pt idx="97">
                  <c:v>GTTC_900 </c:v>
                </c:pt>
                <c:pt idx="98">
                  <c:v>GTTC_1800 </c:v>
                </c:pt>
                <c:pt idx="100">
                  <c:v>GTTG_0 </c:v>
                </c:pt>
                <c:pt idx="101">
                  <c:v>GTTG_3 </c:v>
                </c:pt>
                <c:pt idx="102">
                  <c:v>GTTG_10 </c:v>
                </c:pt>
                <c:pt idx="103">
                  <c:v>GTTG_30 </c:v>
                </c:pt>
                <c:pt idx="104">
                  <c:v>GTTG_90</c:v>
                </c:pt>
                <c:pt idx="105">
                  <c:v>GTTG_270</c:v>
                </c:pt>
                <c:pt idx="106">
                  <c:v>GTTG_540 </c:v>
                </c:pt>
                <c:pt idx="107">
                  <c:v>GTTG_900 </c:v>
                </c:pt>
                <c:pt idx="108">
                  <c:v>GTTG_1800 </c:v>
                </c:pt>
                <c:pt idx="110">
                  <c:v>GTTT_0 </c:v>
                </c:pt>
                <c:pt idx="111">
                  <c:v>GTTT_3 </c:v>
                </c:pt>
                <c:pt idx="112">
                  <c:v>GTTT_10 </c:v>
                </c:pt>
                <c:pt idx="113">
                  <c:v>GTTT_30 </c:v>
                </c:pt>
                <c:pt idx="114">
                  <c:v>GTTT_90</c:v>
                </c:pt>
                <c:pt idx="115">
                  <c:v>GTTT_270</c:v>
                </c:pt>
                <c:pt idx="116">
                  <c:v>GTTT_540 </c:v>
                </c:pt>
                <c:pt idx="117">
                  <c:v>GTTT_900 </c:v>
                </c:pt>
                <c:pt idx="118">
                  <c:v>GTTT_1800 </c:v>
                </c:pt>
                <c:pt idx="120">
                  <c:v>TTTA_0 </c:v>
                </c:pt>
                <c:pt idx="121">
                  <c:v>TTTA_3 </c:v>
                </c:pt>
                <c:pt idx="122">
                  <c:v>TTTA_10 </c:v>
                </c:pt>
                <c:pt idx="123">
                  <c:v>TTTA_30 </c:v>
                </c:pt>
                <c:pt idx="124">
                  <c:v>TTTA_90</c:v>
                </c:pt>
                <c:pt idx="125">
                  <c:v>TTTA_270</c:v>
                </c:pt>
                <c:pt idx="126">
                  <c:v>TTTA_540 </c:v>
                </c:pt>
                <c:pt idx="127">
                  <c:v>TTTA_900 </c:v>
                </c:pt>
                <c:pt idx="128">
                  <c:v>TTTA_1800 </c:v>
                </c:pt>
                <c:pt idx="130">
                  <c:v>TTTC_0 </c:v>
                </c:pt>
                <c:pt idx="131">
                  <c:v>TTTC_3 </c:v>
                </c:pt>
                <c:pt idx="132">
                  <c:v>TTTC_10 </c:v>
                </c:pt>
                <c:pt idx="133">
                  <c:v>TTTC_30 </c:v>
                </c:pt>
                <c:pt idx="134">
                  <c:v>TTTC_90</c:v>
                </c:pt>
                <c:pt idx="135">
                  <c:v>TTTC_270</c:v>
                </c:pt>
                <c:pt idx="136">
                  <c:v>TTTC_540 </c:v>
                </c:pt>
                <c:pt idx="137">
                  <c:v>TTTC_900 </c:v>
                </c:pt>
                <c:pt idx="138">
                  <c:v>TTTC_1800 </c:v>
                </c:pt>
                <c:pt idx="140">
                  <c:v>TTTG_0 </c:v>
                </c:pt>
                <c:pt idx="141">
                  <c:v>TTTG_3 </c:v>
                </c:pt>
                <c:pt idx="142">
                  <c:v>TTTG_10 </c:v>
                </c:pt>
                <c:pt idx="143">
                  <c:v>TTTG_30 </c:v>
                </c:pt>
                <c:pt idx="144">
                  <c:v>TTTG_90</c:v>
                </c:pt>
                <c:pt idx="145">
                  <c:v>TTTG_270</c:v>
                </c:pt>
                <c:pt idx="146">
                  <c:v>TTTG_540 </c:v>
                </c:pt>
                <c:pt idx="147">
                  <c:v>TTTG_900 </c:v>
                </c:pt>
                <c:pt idx="148">
                  <c:v>TTTG_1800 </c:v>
                </c:pt>
                <c:pt idx="150">
                  <c:v>TTTT_0 </c:v>
                </c:pt>
                <c:pt idx="151">
                  <c:v>TTTT_3 </c:v>
                </c:pt>
                <c:pt idx="152">
                  <c:v>TTTT_10 </c:v>
                </c:pt>
                <c:pt idx="153">
                  <c:v>TTTT_30 </c:v>
                </c:pt>
                <c:pt idx="154">
                  <c:v>TTTT_90</c:v>
                </c:pt>
                <c:pt idx="155">
                  <c:v>TTTT_270</c:v>
                </c:pt>
                <c:pt idx="156">
                  <c:v>TTTT_540 </c:v>
                </c:pt>
                <c:pt idx="157">
                  <c:v>TTTT_900 </c:v>
                </c:pt>
                <c:pt idx="158">
                  <c:v>TTTT_1800 </c:v>
                </c:pt>
              </c:strCache>
            </c:strRef>
          </c:cat>
          <c:val>
            <c:numRef>
              <c:f>n_1_middle!$Q$5:$Q$163</c:f>
              <c:numCache>
                <c:formatCode>General</c:formatCode>
                <c:ptCount val="159"/>
                <c:pt idx="0">
                  <c:v>6.1427245905094203</c:v>
                </c:pt>
                <c:pt idx="1">
                  <c:v>6.2705874589068067</c:v>
                </c:pt>
                <c:pt idx="2">
                  <c:v>6.0733692395230507</c:v>
                </c:pt>
                <c:pt idx="3">
                  <c:v>6.0683533785982862</c:v>
                </c:pt>
                <c:pt idx="4">
                  <c:v>6.1111792509378748</c:v>
                </c:pt>
                <c:pt idx="5">
                  <c:v>6.177211374418623</c:v>
                </c:pt>
                <c:pt idx="6">
                  <c:v>6.1553215128054628</c:v>
                </c:pt>
                <c:pt idx="7">
                  <c:v>6.0817168589114958</c:v>
                </c:pt>
                <c:pt idx="8">
                  <c:v>6.1278559402949417</c:v>
                </c:pt>
                <c:pt idx="10">
                  <c:v>4.2893333411387298</c:v>
                </c:pt>
                <c:pt idx="11">
                  <c:v>4.2951925348589386</c:v>
                </c:pt>
                <c:pt idx="12">
                  <c:v>4.1588116244351694</c:v>
                </c:pt>
                <c:pt idx="13">
                  <c:v>4.1453854818264686</c:v>
                </c:pt>
                <c:pt idx="14">
                  <c:v>4.1512544503078219</c:v>
                </c:pt>
                <c:pt idx="15">
                  <c:v>4.1767777118142426</c:v>
                </c:pt>
                <c:pt idx="16">
                  <c:v>4.181694065412664</c:v>
                </c:pt>
                <c:pt idx="17">
                  <c:v>4.1541500228305708</c:v>
                </c:pt>
                <c:pt idx="18">
                  <c:v>4.2143864360100247</c:v>
                </c:pt>
                <c:pt idx="20">
                  <c:v>6.5783388556509097</c:v>
                </c:pt>
                <c:pt idx="21">
                  <c:v>6.7049080549706739</c:v>
                </c:pt>
                <c:pt idx="22">
                  <c:v>7.1786786226600467</c:v>
                </c:pt>
                <c:pt idx="23">
                  <c:v>7.1678623218126569</c:v>
                </c:pt>
                <c:pt idx="24">
                  <c:v>7.1766269438567276</c:v>
                </c:pt>
                <c:pt idx="25">
                  <c:v>7.1130287619852863</c:v>
                </c:pt>
                <c:pt idx="26">
                  <c:v>7.174986172163349</c:v>
                </c:pt>
                <c:pt idx="27">
                  <c:v>7.1150583368067499</c:v>
                </c:pt>
                <c:pt idx="28">
                  <c:v>6.9473061552400406</c:v>
                </c:pt>
                <c:pt idx="30">
                  <c:v>7.6581909824261496</c:v>
                </c:pt>
                <c:pt idx="31">
                  <c:v>7.5605685961003699</c:v>
                </c:pt>
                <c:pt idx="32">
                  <c:v>6.8309390166116142</c:v>
                </c:pt>
                <c:pt idx="33">
                  <c:v>6.8320105385172631</c:v>
                </c:pt>
                <c:pt idx="34">
                  <c:v>6.838225233378104</c:v>
                </c:pt>
                <c:pt idx="35">
                  <c:v>7.0072128985763298</c:v>
                </c:pt>
                <c:pt idx="36">
                  <c:v>6.9006161951976885</c:v>
                </c:pt>
                <c:pt idx="37">
                  <c:v>6.8944973349592971</c:v>
                </c:pt>
                <c:pt idx="38">
                  <c:v>7.1831046265603176</c:v>
                </c:pt>
                <c:pt idx="40">
                  <c:v>4.0897835173455404</c:v>
                </c:pt>
                <c:pt idx="41">
                  <c:v>4.1600057970252511</c:v>
                </c:pt>
                <c:pt idx="42">
                  <c:v>4.055944950811476</c:v>
                </c:pt>
                <c:pt idx="43">
                  <c:v>4.0558246986230264</c:v>
                </c:pt>
                <c:pt idx="44">
                  <c:v>4.0710690495531416</c:v>
                </c:pt>
                <c:pt idx="45">
                  <c:v>4.0746781290705139</c:v>
                </c:pt>
                <c:pt idx="46">
                  <c:v>4.0827025338200214</c:v>
                </c:pt>
                <c:pt idx="47">
                  <c:v>4.0568166113684079</c:v>
                </c:pt>
                <c:pt idx="48">
                  <c:v>4.0591966038781822</c:v>
                </c:pt>
                <c:pt idx="50">
                  <c:v>3.03203041762771</c:v>
                </c:pt>
                <c:pt idx="51">
                  <c:v>3.0105235213686647</c:v>
                </c:pt>
                <c:pt idx="52">
                  <c:v>2.9931995962040587</c:v>
                </c:pt>
                <c:pt idx="53">
                  <c:v>2.9930524285003761</c:v>
                </c:pt>
                <c:pt idx="54">
                  <c:v>2.987546969129256</c:v>
                </c:pt>
                <c:pt idx="55">
                  <c:v>2.9523517154946797</c:v>
                </c:pt>
                <c:pt idx="56">
                  <c:v>2.9814045773671998</c:v>
                </c:pt>
                <c:pt idx="57">
                  <c:v>2.9894094897782062</c:v>
                </c:pt>
                <c:pt idx="58">
                  <c:v>2.9646720434669982</c:v>
                </c:pt>
                <c:pt idx="60">
                  <c:v>4.7982695437355796</c:v>
                </c:pt>
                <c:pt idx="61">
                  <c:v>4.7957989001588395</c:v>
                </c:pt>
                <c:pt idx="62">
                  <c:v>5.2141007042277634</c:v>
                </c:pt>
                <c:pt idx="63">
                  <c:v>5.2037297841290693</c:v>
                </c:pt>
                <c:pt idx="64">
                  <c:v>5.1894216472873831</c:v>
                </c:pt>
                <c:pt idx="65">
                  <c:v>5.0760339762649034</c:v>
                </c:pt>
                <c:pt idx="66">
                  <c:v>5.1692837594160599</c:v>
                </c:pt>
                <c:pt idx="67">
                  <c:v>5.1576072235262123</c:v>
                </c:pt>
                <c:pt idx="68">
                  <c:v>4.9921219487246944</c:v>
                </c:pt>
                <c:pt idx="70">
                  <c:v>5.2234197000386402</c:v>
                </c:pt>
                <c:pt idx="71">
                  <c:v>5.107995134367104</c:v>
                </c:pt>
                <c:pt idx="72">
                  <c:v>4.7499624662985216</c:v>
                </c:pt>
                <c:pt idx="73">
                  <c:v>4.7521901308004155</c:v>
                </c:pt>
                <c:pt idx="74">
                  <c:v>4.7382531151483223</c:v>
                </c:pt>
                <c:pt idx="75">
                  <c:v>4.7931011416188971</c:v>
                </c:pt>
                <c:pt idx="76">
                  <c:v>4.7507984711569016</c:v>
                </c:pt>
                <c:pt idx="77">
                  <c:v>4.7738922198058793</c:v>
                </c:pt>
                <c:pt idx="78">
                  <c:v>4.9092694285579128</c:v>
                </c:pt>
                <c:pt idx="80">
                  <c:v>6.5605571881841902</c:v>
                </c:pt>
                <c:pt idx="81">
                  <c:v>6.670208990524193</c:v>
                </c:pt>
                <c:pt idx="82">
                  <c:v>7.2755362993698851</c:v>
                </c:pt>
                <c:pt idx="83">
                  <c:v>7.2912431802315574</c:v>
                </c:pt>
                <c:pt idx="84">
                  <c:v>7.300304517528633</c:v>
                </c:pt>
                <c:pt idx="85">
                  <c:v>7.2219173942559678</c:v>
                </c:pt>
                <c:pt idx="86">
                  <c:v>7.2786182656116001</c:v>
                </c:pt>
                <c:pt idx="87">
                  <c:v>7.2179396322122207</c:v>
                </c:pt>
                <c:pt idx="88">
                  <c:v>6.9764248872976955</c:v>
                </c:pt>
                <c:pt idx="90">
                  <c:v>4.7371679291894502</c:v>
                </c:pt>
                <c:pt idx="91">
                  <c:v>4.7092044733802334</c:v>
                </c:pt>
                <c:pt idx="92">
                  <c:v>5.1324583700334534</c:v>
                </c:pt>
                <c:pt idx="93">
                  <c:v>5.116785632248158</c:v>
                </c:pt>
                <c:pt idx="94">
                  <c:v>5.1069778520722284</c:v>
                </c:pt>
                <c:pt idx="95">
                  <c:v>4.9984521932346251</c:v>
                </c:pt>
                <c:pt idx="96">
                  <c:v>5.0843192072962022</c:v>
                </c:pt>
                <c:pt idx="97">
                  <c:v>5.0837412063607186</c:v>
                </c:pt>
                <c:pt idx="98">
                  <c:v>4.9427167820773432</c:v>
                </c:pt>
                <c:pt idx="100">
                  <c:v>7.1478644436899197</c:v>
                </c:pt>
                <c:pt idx="101">
                  <c:v>7.2565244286521517</c:v>
                </c:pt>
                <c:pt idx="102">
                  <c:v>9.0644150410924187</c:v>
                </c:pt>
                <c:pt idx="103">
                  <c:v>9.1120309316280466</c:v>
                </c:pt>
                <c:pt idx="104">
                  <c:v>9.0731266060067011</c:v>
                </c:pt>
                <c:pt idx="105">
                  <c:v>8.7894156208178771</c:v>
                </c:pt>
                <c:pt idx="106">
                  <c:v>8.9284593221715483</c:v>
                </c:pt>
                <c:pt idx="107">
                  <c:v>8.9269941370210137</c:v>
                </c:pt>
                <c:pt idx="108">
                  <c:v>8.2318086599721827</c:v>
                </c:pt>
                <c:pt idx="110">
                  <c:v>7.9860176089730803</c:v>
                </c:pt>
                <c:pt idx="111">
                  <c:v>7.9801242124350953</c:v>
                </c:pt>
                <c:pt idx="112">
                  <c:v>7.8898381806328981</c:v>
                </c:pt>
                <c:pt idx="113">
                  <c:v>7.8763694771109947</c:v>
                </c:pt>
                <c:pt idx="114">
                  <c:v>7.8907104032889173</c:v>
                </c:pt>
                <c:pt idx="115">
                  <c:v>7.8809828780492683</c:v>
                </c:pt>
                <c:pt idx="116">
                  <c:v>7.865724877278427</c:v>
                </c:pt>
                <c:pt idx="117">
                  <c:v>7.9300466893461392</c:v>
                </c:pt>
                <c:pt idx="118">
                  <c:v>7.9986439638428024</c:v>
                </c:pt>
                <c:pt idx="120">
                  <c:v>7.9479663041060302</c:v>
                </c:pt>
                <c:pt idx="121">
                  <c:v>8.1347887371808412</c:v>
                </c:pt>
                <c:pt idx="122">
                  <c:v>7.4041169378915921</c:v>
                </c:pt>
                <c:pt idx="123">
                  <c:v>7.4177829172047325</c:v>
                </c:pt>
                <c:pt idx="124">
                  <c:v>7.4415161583474623</c:v>
                </c:pt>
                <c:pt idx="125">
                  <c:v>7.608426671234743</c:v>
                </c:pt>
                <c:pt idx="126">
                  <c:v>7.5016719604068056</c:v>
                </c:pt>
                <c:pt idx="127">
                  <c:v>7.4839881966502642</c:v>
                </c:pt>
                <c:pt idx="128">
                  <c:v>7.7162690481723448</c:v>
                </c:pt>
                <c:pt idx="130">
                  <c:v>5.4252379670065896</c:v>
                </c:pt>
                <c:pt idx="131">
                  <c:v>5.3047480238389042</c:v>
                </c:pt>
                <c:pt idx="132">
                  <c:v>4.9352302586698347</c:v>
                </c:pt>
                <c:pt idx="133">
                  <c:v>4.9347059341344979</c:v>
                </c:pt>
                <c:pt idx="134">
                  <c:v>4.9228546502697448</c:v>
                </c:pt>
                <c:pt idx="135">
                  <c:v>4.9770071623828995</c:v>
                </c:pt>
                <c:pt idx="136">
                  <c:v>4.9320687972679984</c:v>
                </c:pt>
                <c:pt idx="137">
                  <c:v>4.9670532201054964</c:v>
                </c:pt>
                <c:pt idx="138">
                  <c:v>5.1154080901378132</c:v>
                </c:pt>
                <c:pt idx="140">
                  <c:v>8.33674819402653</c:v>
                </c:pt>
                <c:pt idx="141">
                  <c:v>8.287171772900173</c:v>
                </c:pt>
                <c:pt idx="142">
                  <c:v>8.300162192451193</c:v>
                </c:pt>
                <c:pt idx="143">
                  <c:v>8.2683103910837019</c:v>
                </c:pt>
                <c:pt idx="144">
                  <c:v>8.2635231854461697</c:v>
                </c:pt>
                <c:pt idx="145">
                  <c:v>8.2565074085422516</c:v>
                </c:pt>
                <c:pt idx="146">
                  <c:v>8.2600642891017841</c:v>
                </c:pt>
                <c:pt idx="147">
                  <c:v>8.3011435186055333</c:v>
                </c:pt>
                <c:pt idx="148">
                  <c:v>8.3723615450839262</c:v>
                </c:pt>
                <c:pt idx="150">
                  <c:v>10.0463494163515</c:v>
                </c:pt>
                <c:pt idx="151">
                  <c:v>9.751649363331758</c:v>
                </c:pt>
                <c:pt idx="152">
                  <c:v>8.7432364990870255</c:v>
                </c:pt>
                <c:pt idx="153">
                  <c:v>8.764362773550749</c:v>
                </c:pt>
                <c:pt idx="154">
                  <c:v>8.7374099674415149</c:v>
                </c:pt>
                <c:pt idx="155">
                  <c:v>8.8968949622388891</c:v>
                </c:pt>
                <c:pt idx="156">
                  <c:v>8.7522659935262865</c:v>
                </c:pt>
                <c:pt idx="157">
                  <c:v>8.8659453017117951</c:v>
                </c:pt>
                <c:pt idx="158">
                  <c:v>9.2484538406827799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9-4F70-9C56-84C9D9CB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29000"/>
        <c:axId val="555221784"/>
      </c:barChart>
      <c:catAx>
        <c:axId val="55522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1784"/>
        <c:crosses val="autoZero"/>
        <c:auto val="1"/>
        <c:lblAlgn val="ctr"/>
        <c:lblOffset val="100"/>
        <c:noMultiLvlLbl val="0"/>
      </c:catAx>
      <c:valAx>
        <c:axId val="5552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2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n_1_middle!$B$69</c:f>
              <c:strCache>
                <c:ptCount val="1"/>
                <c:pt idx="0">
                  <c:v>Freq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n_1_middle!$A$70:$A$228</c:f>
              <c:strCache>
                <c:ptCount val="15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  <c:pt idx="10">
                  <c:v>ATTC_0 </c:v>
                </c:pt>
                <c:pt idx="11">
                  <c:v>ATTC_3 </c:v>
                </c:pt>
                <c:pt idx="12">
                  <c:v>ATTC_10 </c:v>
                </c:pt>
                <c:pt idx="13">
                  <c:v>ATTC_30 </c:v>
                </c:pt>
                <c:pt idx="14">
                  <c:v>ATTC_90</c:v>
                </c:pt>
                <c:pt idx="15">
                  <c:v>ATTC_270</c:v>
                </c:pt>
                <c:pt idx="16">
                  <c:v>ATTC_540 </c:v>
                </c:pt>
                <c:pt idx="17">
                  <c:v>ATTC_900 </c:v>
                </c:pt>
                <c:pt idx="18">
                  <c:v>ATTC_1800 </c:v>
                </c:pt>
                <c:pt idx="20">
                  <c:v>ATTG_0 </c:v>
                </c:pt>
                <c:pt idx="21">
                  <c:v>ATTG_3 </c:v>
                </c:pt>
                <c:pt idx="22">
                  <c:v>ATTG_10 </c:v>
                </c:pt>
                <c:pt idx="23">
                  <c:v>ATTG_30 </c:v>
                </c:pt>
                <c:pt idx="24">
                  <c:v>ATTG_90</c:v>
                </c:pt>
                <c:pt idx="25">
                  <c:v>ATTG_270</c:v>
                </c:pt>
                <c:pt idx="26">
                  <c:v>ATTG_540 </c:v>
                </c:pt>
                <c:pt idx="27">
                  <c:v>ATTG_900 </c:v>
                </c:pt>
                <c:pt idx="28">
                  <c:v>ATTG_1800 </c:v>
                </c:pt>
                <c:pt idx="30">
                  <c:v>ATTT_0 </c:v>
                </c:pt>
                <c:pt idx="31">
                  <c:v>ATTT_3 </c:v>
                </c:pt>
                <c:pt idx="32">
                  <c:v>ATTTT_10 </c:v>
                </c:pt>
                <c:pt idx="33">
                  <c:v>ATTT_30 </c:v>
                </c:pt>
                <c:pt idx="34">
                  <c:v>ATTT_90</c:v>
                </c:pt>
                <c:pt idx="35">
                  <c:v>ATTT_270</c:v>
                </c:pt>
                <c:pt idx="36">
                  <c:v>ATTT_540 </c:v>
                </c:pt>
                <c:pt idx="37">
                  <c:v>ATTT_900 </c:v>
                </c:pt>
                <c:pt idx="38">
                  <c:v>ATTT_1800 </c:v>
                </c:pt>
                <c:pt idx="40">
                  <c:v>CTTA_0 </c:v>
                </c:pt>
                <c:pt idx="41">
                  <c:v>CTTA_3 </c:v>
                </c:pt>
                <c:pt idx="42">
                  <c:v>CTTA_10 </c:v>
                </c:pt>
                <c:pt idx="43">
                  <c:v>CTTA_30 </c:v>
                </c:pt>
                <c:pt idx="44">
                  <c:v>CTTA_90</c:v>
                </c:pt>
                <c:pt idx="45">
                  <c:v>CTTA_270</c:v>
                </c:pt>
                <c:pt idx="46">
                  <c:v>CTTA_540 </c:v>
                </c:pt>
                <c:pt idx="47">
                  <c:v>CTTA_900 </c:v>
                </c:pt>
                <c:pt idx="48">
                  <c:v>CTTA_1800 </c:v>
                </c:pt>
                <c:pt idx="50">
                  <c:v>CTTC_0 </c:v>
                </c:pt>
                <c:pt idx="51">
                  <c:v>CTTC_3 </c:v>
                </c:pt>
                <c:pt idx="52">
                  <c:v>CTTC_10 </c:v>
                </c:pt>
                <c:pt idx="53">
                  <c:v>CTTC_30 </c:v>
                </c:pt>
                <c:pt idx="54">
                  <c:v>CTTC_90</c:v>
                </c:pt>
                <c:pt idx="55">
                  <c:v>CTTC_270</c:v>
                </c:pt>
                <c:pt idx="56">
                  <c:v>CTTC_540 </c:v>
                </c:pt>
                <c:pt idx="57">
                  <c:v>CTTC_900 </c:v>
                </c:pt>
                <c:pt idx="58">
                  <c:v>CTTC_1800 </c:v>
                </c:pt>
                <c:pt idx="60">
                  <c:v>CTTG_0</c:v>
                </c:pt>
                <c:pt idx="61">
                  <c:v>CTTG_3</c:v>
                </c:pt>
                <c:pt idx="62">
                  <c:v>CTTG_10 </c:v>
                </c:pt>
                <c:pt idx="63">
                  <c:v>CTTG_30 </c:v>
                </c:pt>
                <c:pt idx="64">
                  <c:v>CTTG_90</c:v>
                </c:pt>
                <c:pt idx="65">
                  <c:v>CTTG_270</c:v>
                </c:pt>
                <c:pt idx="66">
                  <c:v>CTTG_540 </c:v>
                </c:pt>
                <c:pt idx="67">
                  <c:v>CTTG_900 </c:v>
                </c:pt>
                <c:pt idx="68">
                  <c:v>CTTG_1800 </c:v>
                </c:pt>
                <c:pt idx="70">
                  <c:v>CTTT_0 </c:v>
                </c:pt>
                <c:pt idx="71">
                  <c:v>CTTT_3 </c:v>
                </c:pt>
                <c:pt idx="72">
                  <c:v>CTTT_10 </c:v>
                </c:pt>
                <c:pt idx="73">
                  <c:v>CTTT_30 </c:v>
                </c:pt>
                <c:pt idx="74">
                  <c:v>CTTT_90</c:v>
                </c:pt>
                <c:pt idx="75">
                  <c:v>CTTT_270</c:v>
                </c:pt>
                <c:pt idx="76">
                  <c:v>CTTT_540 </c:v>
                </c:pt>
                <c:pt idx="77">
                  <c:v>CTTT_900 </c:v>
                </c:pt>
                <c:pt idx="78">
                  <c:v>CTTT_1800 </c:v>
                </c:pt>
                <c:pt idx="80">
                  <c:v>GTTA_0 </c:v>
                </c:pt>
                <c:pt idx="81">
                  <c:v>GTTA_3 </c:v>
                </c:pt>
                <c:pt idx="82">
                  <c:v>GTTA_10 </c:v>
                </c:pt>
                <c:pt idx="83">
                  <c:v>GTTA_30 </c:v>
                </c:pt>
                <c:pt idx="84">
                  <c:v>GTTA_90</c:v>
                </c:pt>
                <c:pt idx="85">
                  <c:v>GTTA_270</c:v>
                </c:pt>
                <c:pt idx="86">
                  <c:v>GTTA_540 </c:v>
                </c:pt>
                <c:pt idx="87">
                  <c:v>GTTA_900 </c:v>
                </c:pt>
                <c:pt idx="88">
                  <c:v>GTTA_1800 </c:v>
                </c:pt>
                <c:pt idx="90">
                  <c:v>GTTC_0 </c:v>
                </c:pt>
                <c:pt idx="91">
                  <c:v>GTTC_3 </c:v>
                </c:pt>
                <c:pt idx="92">
                  <c:v>GTTC_10 </c:v>
                </c:pt>
                <c:pt idx="93">
                  <c:v>GTTC_30 </c:v>
                </c:pt>
                <c:pt idx="94">
                  <c:v>GTTC_90</c:v>
                </c:pt>
                <c:pt idx="95">
                  <c:v>GTTC_270</c:v>
                </c:pt>
                <c:pt idx="96">
                  <c:v>GTTC_540 </c:v>
                </c:pt>
                <c:pt idx="97">
                  <c:v>GTTC_900 </c:v>
                </c:pt>
                <c:pt idx="98">
                  <c:v>GTTC_1800 </c:v>
                </c:pt>
                <c:pt idx="100">
                  <c:v>GTTG_0 </c:v>
                </c:pt>
                <c:pt idx="101">
                  <c:v>GTTG_3 </c:v>
                </c:pt>
                <c:pt idx="102">
                  <c:v>GTTG_10 </c:v>
                </c:pt>
                <c:pt idx="103">
                  <c:v>GTTG_30 </c:v>
                </c:pt>
                <c:pt idx="104">
                  <c:v>GTTG_90</c:v>
                </c:pt>
                <c:pt idx="105">
                  <c:v>GTTG_270</c:v>
                </c:pt>
                <c:pt idx="106">
                  <c:v>GTTG_540 </c:v>
                </c:pt>
                <c:pt idx="107">
                  <c:v>GTTG_900 </c:v>
                </c:pt>
                <c:pt idx="108">
                  <c:v>GTTG_1800 </c:v>
                </c:pt>
                <c:pt idx="110">
                  <c:v>GTTT_0 </c:v>
                </c:pt>
                <c:pt idx="111">
                  <c:v>GTTT_3 </c:v>
                </c:pt>
                <c:pt idx="112">
                  <c:v>GTTT_10 </c:v>
                </c:pt>
                <c:pt idx="113">
                  <c:v>GTTT_30 </c:v>
                </c:pt>
                <c:pt idx="114">
                  <c:v>GTTT_90</c:v>
                </c:pt>
                <c:pt idx="115">
                  <c:v>GTTT_270</c:v>
                </c:pt>
                <c:pt idx="116">
                  <c:v>GTTT_540 </c:v>
                </c:pt>
                <c:pt idx="117">
                  <c:v>GTTT_900 </c:v>
                </c:pt>
                <c:pt idx="118">
                  <c:v>GTTT_1800 </c:v>
                </c:pt>
                <c:pt idx="120">
                  <c:v>TTTA_0 </c:v>
                </c:pt>
                <c:pt idx="121">
                  <c:v>TTTA_3 </c:v>
                </c:pt>
                <c:pt idx="122">
                  <c:v>TTTA_10 </c:v>
                </c:pt>
                <c:pt idx="123">
                  <c:v>TTTA_30 </c:v>
                </c:pt>
                <c:pt idx="124">
                  <c:v>TTTA_90</c:v>
                </c:pt>
                <c:pt idx="125">
                  <c:v>TTTA_270</c:v>
                </c:pt>
                <c:pt idx="126">
                  <c:v>TTTA_540 </c:v>
                </c:pt>
                <c:pt idx="127">
                  <c:v>TTTA_900 </c:v>
                </c:pt>
                <c:pt idx="128">
                  <c:v>TTTA_1800 </c:v>
                </c:pt>
                <c:pt idx="130">
                  <c:v>TTTC_0 </c:v>
                </c:pt>
                <c:pt idx="131">
                  <c:v>TTTC_3 </c:v>
                </c:pt>
                <c:pt idx="132">
                  <c:v>TTTC_10 </c:v>
                </c:pt>
                <c:pt idx="133">
                  <c:v>TTTC_30 </c:v>
                </c:pt>
                <c:pt idx="134">
                  <c:v>TTTC_90</c:v>
                </c:pt>
                <c:pt idx="135">
                  <c:v>TTTC_270</c:v>
                </c:pt>
                <c:pt idx="136">
                  <c:v>TTTC_540 </c:v>
                </c:pt>
                <c:pt idx="137">
                  <c:v>TTTC_900 </c:v>
                </c:pt>
                <c:pt idx="138">
                  <c:v>TTTC_1800 </c:v>
                </c:pt>
                <c:pt idx="140">
                  <c:v>TTTG_0 </c:v>
                </c:pt>
                <c:pt idx="141">
                  <c:v>TTTG_3 </c:v>
                </c:pt>
                <c:pt idx="142">
                  <c:v>TTTG_10 </c:v>
                </c:pt>
                <c:pt idx="143">
                  <c:v>TTTG_30 </c:v>
                </c:pt>
                <c:pt idx="144">
                  <c:v>TTTG_90</c:v>
                </c:pt>
                <c:pt idx="145">
                  <c:v>TTTG_270</c:v>
                </c:pt>
                <c:pt idx="146">
                  <c:v>TTTG_540 </c:v>
                </c:pt>
                <c:pt idx="147">
                  <c:v>TTTG_900 </c:v>
                </c:pt>
                <c:pt idx="148">
                  <c:v>TTTG_1800 </c:v>
                </c:pt>
                <c:pt idx="150">
                  <c:v>TTTT_0 </c:v>
                </c:pt>
                <c:pt idx="151">
                  <c:v>TTTT_3 </c:v>
                </c:pt>
                <c:pt idx="152">
                  <c:v>TTTT_10 </c:v>
                </c:pt>
                <c:pt idx="153">
                  <c:v>TTTT_30 </c:v>
                </c:pt>
                <c:pt idx="154">
                  <c:v>TTTT_90</c:v>
                </c:pt>
                <c:pt idx="155">
                  <c:v>TTTT_270</c:v>
                </c:pt>
                <c:pt idx="156">
                  <c:v>TTTT_540 </c:v>
                </c:pt>
                <c:pt idx="157">
                  <c:v>TTTT_900 </c:v>
                </c:pt>
                <c:pt idx="158">
                  <c:v>TTTT_1800 </c:v>
                </c:pt>
              </c:strCache>
            </c:strRef>
          </c:cat>
          <c:val>
            <c:numRef>
              <c:f>n_1_middle!$B$70:$B$228</c:f>
              <c:numCache>
                <c:formatCode>General</c:formatCode>
                <c:ptCount val="159"/>
                <c:pt idx="0">
                  <c:v>6.25</c:v>
                </c:pt>
                <c:pt idx="1">
                  <c:v>6.3800958419523397</c:v>
                </c:pt>
                <c:pt idx="2">
                  <c:v>6.1794334399535789</c:v>
                </c:pt>
                <c:pt idx="3">
                  <c:v>6.1743299829585814</c:v>
                </c:pt>
                <c:pt idx="4">
                  <c:v>6.2179037584353409</c:v>
                </c:pt>
                <c:pt idx="5">
                  <c:v>6.285089054743807</c:v>
                </c:pt>
                <c:pt idx="6">
                  <c:v>6.2628169126240669</c:v>
                </c:pt>
                <c:pt idx="7">
                  <c:v>6.1879268406276688</c:v>
                </c:pt>
                <c:pt idx="8">
                  <c:v>6.2348716864200506</c:v>
                </c:pt>
                <c:pt idx="10">
                  <c:v>6.25</c:v>
                </c:pt>
                <c:pt idx="11">
                  <c:v>6.2585374480924774</c:v>
                </c:pt>
                <c:pt idx="12">
                  <c:v>6.0598164296131189</c:v>
                </c:pt>
                <c:pt idx="13">
                  <c:v>6.0402531584400512</c:v>
                </c:pt>
                <c:pt idx="14">
                  <c:v>6.048804849365224</c:v>
                </c:pt>
                <c:pt idx="15">
                  <c:v>6.0859948674235493</c:v>
                </c:pt>
                <c:pt idx="16">
                  <c:v>6.0931585004514215</c:v>
                </c:pt>
                <c:pt idx="17">
                  <c:v>6.0530239964512313</c:v>
                </c:pt>
                <c:pt idx="18">
                  <c:v>6.1407946480722693</c:v>
                </c:pt>
                <c:pt idx="20">
                  <c:v>6.25</c:v>
                </c:pt>
                <c:pt idx="21">
                  <c:v>6.3702518619224051</c:v>
                </c:pt>
                <c:pt idx="22">
                  <c:v>6.8203755349397914</c:v>
                </c:pt>
                <c:pt idx="23">
                  <c:v>6.8100990986266758</c:v>
                </c:pt>
                <c:pt idx="24">
                  <c:v>6.8184262597804963</c:v>
                </c:pt>
                <c:pt idx="25">
                  <c:v>6.7580023981615316</c:v>
                </c:pt>
                <c:pt idx="26">
                  <c:v>6.8168673824850829</c:v>
                </c:pt>
                <c:pt idx="27">
                  <c:v>6.7599306725956252</c:v>
                </c:pt>
                <c:pt idx="28">
                  <c:v>6.6005513584863662</c:v>
                </c:pt>
                <c:pt idx="30">
                  <c:v>6.25</c:v>
                </c:pt>
                <c:pt idx="31">
                  <c:v>6.1703284540779588</c:v>
                </c:pt>
                <c:pt idx="32">
                  <c:v>5.5748634307755456</c:v>
                </c:pt>
                <c:pt idx="33">
                  <c:v>5.5757379208379731</c:v>
                </c:pt>
                <c:pt idx="34">
                  <c:v>5.5808098553156311</c:v>
                </c:pt>
                <c:pt idx="35">
                  <c:v>5.7187240063093308</c:v>
                </c:pt>
                <c:pt idx="36">
                  <c:v>5.6317283440641148</c:v>
                </c:pt>
                <c:pt idx="37">
                  <c:v>5.6267346221031831</c:v>
                </c:pt>
                <c:pt idx="38">
                  <c:v>5.862272698477315</c:v>
                </c:pt>
                <c:pt idx="40">
                  <c:v>6.25</c:v>
                </c:pt>
                <c:pt idx="41">
                  <c:v>6.35731356467568</c:v>
                </c:pt>
                <c:pt idx="42">
                  <c:v>6.1982879619566837</c:v>
                </c:pt>
                <c:pt idx="43">
                  <c:v>6.1981041927731502</c:v>
                </c:pt>
                <c:pt idx="44">
                  <c:v>6.2214005831344323</c:v>
                </c:pt>
                <c:pt idx="45">
                  <c:v>6.2269159721245613</c:v>
                </c:pt>
                <c:pt idx="46">
                  <c:v>6.2391788533924117</c:v>
                </c:pt>
                <c:pt idx="47">
                  <c:v>6.1996200320913779</c:v>
                </c:pt>
                <c:pt idx="48">
                  <c:v>6.2032571324716308</c:v>
                </c:pt>
                <c:pt idx="50">
                  <c:v>6.25</c:v>
                </c:pt>
                <c:pt idx="51">
                  <c:v>6.2056672977825196</c:v>
                </c:pt>
                <c:pt idx="52">
                  <c:v>6.1699570583174737</c:v>
                </c:pt>
                <c:pt idx="53">
                  <c:v>6.1696536978555638</c:v>
                </c:pt>
                <c:pt idx="54">
                  <c:v>6.1583051570000862</c:v>
                </c:pt>
                <c:pt idx="55">
                  <c:v>6.0857563019697292</c:v>
                </c:pt>
                <c:pt idx="56">
                  <c:v>6.1456436915049979</c:v>
                </c:pt>
                <c:pt idx="57">
                  <c:v>6.162144417314976</c:v>
                </c:pt>
                <c:pt idx="58">
                  <c:v>6.1111525016184256</c:v>
                </c:pt>
                <c:pt idx="60">
                  <c:v>6.25</c:v>
                </c:pt>
                <c:pt idx="61">
                  <c:v>6.2467818559974848</c:v>
                </c:pt>
                <c:pt idx="62">
                  <c:v>6.7916420918806493</c:v>
                </c:pt>
                <c:pt idx="63">
                  <c:v>6.7781334196341181</c:v>
                </c:pt>
                <c:pt idx="64">
                  <c:v>6.7594963142265474</c:v>
                </c:pt>
                <c:pt idx="65">
                  <c:v>6.6118028723656757</c:v>
                </c:pt>
                <c:pt idx="66">
                  <c:v>6.7332656495986933</c:v>
                </c:pt>
                <c:pt idx="67">
                  <c:v>6.7180563436923952</c:v>
                </c:pt>
                <c:pt idx="68">
                  <c:v>6.5025030159599417</c:v>
                </c:pt>
                <c:pt idx="70">
                  <c:v>6.25</c:v>
                </c:pt>
                <c:pt idx="71">
                  <c:v>6.1118905665493886</c:v>
                </c:pt>
                <c:pt idx="72">
                  <c:v>5.6834922558771508</c:v>
                </c:pt>
                <c:pt idx="73">
                  <c:v>5.686157732506711</c:v>
                </c:pt>
                <c:pt idx="74">
                  <c:v>5.6694816174656504</c:v>
                </c:pt>
                <c:pt idx="75">
                  <c:v>5.7351091536635472</c:v>
                </c:pt>
                <c:pt idx="76">
                  <c:v>5.6844925642316246</c:v>
                </c:pt>
                <c:pt idx="77">
                  <c:v>5.7121250229166973</c:v>
                </c:pt>
                <c:pt idx="78">
                  <c:v>5.8741084750015355</c:v>
                </c:pt>
                <c:pt idx="80">
                  <c:v>6.25</c:v>
                </c:pt>
                <c:pt idx="81">
                  <c:v>6.3544612134254859</c:v>
                </c:pt>
                <c:pt idx="82">
                  <c:v>6.9311341349113986</c:v>
                </c:pt>
                <c:pt idx="83">
                  <c:v>6.9460974989321036</c:v>
                </c:pt>
                <c:pt idx="84">
                  <c:v>6.9547298995776945</c:v>
                </c:pt>
                <c:pt idx="85">
                  <c:v>6.8800533886654023</c:v>
                </c:pt>
                <c:pt idx="86">
                  <c:v>6.934070210073644</c:v>
                </c:pt>
                <c:pt idx="87">
                  <c:v>6.8762639219996435</c:v>
                </c:pt>
                <c:pt idx="88">
                  <c:v>6.6461817639728249</c:v>
                </c:pt>
                <c:pt idx="90">
                  <c:v>6.25</c:v>
                </c:pt>
                <c:pt idx="91">
                  <c:v>6.213106311319323</c:v>
                </c:pt>
                <c:pt idx="92">
                  <c:v>6.7715279027901687</c:v>
                </c:pt>
                <c:pt idx="93">
                  <c:v>6.7508500183194666</c:v>
                </c:pt>
                <c:pt idx="94">
                  <c:v>6.7379100873278182</c:v>
                </c:pt>
                <c:pt idx="95">
                  <c:v>6.5947263585949685</c:v>
                </c:pt>
                <c:pt idx="96">
                  <c:v>6.7080153206725033</c:v>
                </c:pt>
                <c:pt idx="97">
                  <c:v>6.7072527330039264</c:v>
                </c:pt>
                <c:pt idx="98">
                  <c:v>6.5211916380741739</c:v>
                </c:pt>
                <c:pt idx="100">
                  <c:v>6.25</c:v>
                </c:pt>
                <c:pt idx="101">
                  <c:v>6.3450108821122759</c:v>
                </c:pt>
                <c:pt idx="102">
                  <c:v>7.9258069949605856</c:v>
                </c:pt>
                <c:pt idx="103">
                  <c:v>7.9674417123215715</c:v>
                </c:pt>
                <c:pt idx="104">
                  <c:v>7.9334242743792416</c:v>
                </c:pt>
                <c:pt idx="105">
                  <c:v>7.6853510671438254</c:v>
                </c:pt>
                <c:pt idx="106">
                  <c:v>7.8069290769545194</c:v>
                </c:pt>
                <c:pt idx="107">
                  <c:v>7.8056479380545056</c:v>
                </c:pt>
                <c:pt idx="108">
                  <c:v>7.1977867697595688</c:v>
                </c:pt>
                <c:pt idx="110">
                  <c:v>6.25</c:v>
                </c:pt>
                <c:pt idx="111">
                  <c:v>6.2453877226214702</c:v>
                </c:pt>
                <c:pt idx="112">
                  <c:v>6.1747282617495456</c:v>
                </c:pt>
                <c:pt idx="113">
                  <c:v>6.1641874138409065</c:v>
                </c:pt>
                <c:pt idx="114">
                  <c:v>6.1754108787768356</c:v>
                </c:pt>
                <c:pt idx="115">
                  <c:v>6.1677979438041532</c:v>
                </c:pt>
                <c:pt idx="116">
                  <c:v>6.1558567599141245</c:v>
                </c:pt>
                <c:pt idx="117">
                  <c:v>6.206196158736824</c:v>
                </c:pt>
                <c:pt idx="118">
                  <c:v>6.2598816108102611</c:v>
                </c:pt>
                <c:pt idx="120">
                  <c:v>6.25</c:v>
                </c:pt>
                <c:pt idx="121">
                  <c:v>6.3969105632864034</c:v>
                </c:pt>
                <c:pt idx="122">
                  <c:v>5.8223360657575718</c:v>
                </c:pt>
                <c:pt idx="123">
                  <c:v>5.8330825092424918</c:v>
                </c:pt>
                <c:pt idx="124">
                  <c:v>5.8517454918806333</c:v>
                </c:pt>
                <c:pt idx="125">
                  <c:v>5.9829980243689223</c:v>
                </c:pt>
                <c:pt idx="126">
                  <c:v>5.8990498900732451</c:v>
                </c:pt>
                <c:pt idx="127">
                  <c:v>5.8851440027997564</c:v>
                </c:pt>
                <c:pt idx="128">
                  <c:v>6.0678014608796946</c:v>
                </c:pt>
                <c:pt idx="130">
                  <c:v>6.25</c:v>
                </c:pt>
                <c:pt idx="131">
                  <c:v>6.1111927901821534</c:v>
                </c:pt>
                <c:pt idx="132">
                  <c:v>5.6854997521344677</c:v>
                </c:pt>
                <c:pt idx="133">
                  <c:v>5.6848957181057695</c:v>
                </c:pt>
                <c:pt idx="134">
                  <c:v>5.6712427641514616</c:v>
                </c:pt>
                <c:pt idx="135">
                  <c:v>5.7336277144090371</c:v>
                </c:pt>
                <c:pt idx="136">
                  <c:v>5.681857675255694</c:v>
                </c:pt>
                <c:pt idx="137">
                  <c:v>5.7221605419804522</c:v>
                </c:pt>
                <c:pt idx="138">
                  <c:v>5.8930687939946171</c:v>
                </c:pt>
                <c:pt idx="140">
                  <c:v>6.25</c:v>
                </c:pt>
                <c:pt idx="141">
                  <c:v>6.2128329146055119</c:v>
                </c:pt>
                <c:pt idx="142">
                  <c:v>6.2225717384615624</c:v>
                </c:pt>
                <c:pt idx="143">
                  <c:v>6.1986926726779208</c:v>
                </c:pt>
                <c:pt idx="144">
                  <c:v>6.1951037391347414</c:v>
                </c:pt>
                <c:pt idx="145">
                  <c:v>6.1898440617846555</c:v>
                </c:pt>
                <c:pt idx="146">
                  <c:v>6.192510629489437</c:v>
                </c:pt>
                <c:pt idx="147">
                  <c:v>6.2233074316025672</c:v>
                </c:pt>
                <c:pt idx="148">
                  <c:v>6.2766990724594764</c:v>
                </c:pt>
                <c:pt idx="150">
                  <c:v>6.25</c:v>
                </c:pt>
                <c:pt idx="151">
                  <c:v>6.0666622267412338</c:v>
                </c:pt>
                <c:pt idx="152">
                  <c:v>5.4393119186510672</c:v>
                </c:pt>
                <c:pt idx="153">
                  <c:v>5.4524549231322137</c:v>
                </c:pt>
                <c:pt idx="154">
                  <c:v>5.4356871370239057</c:v>
                </c:pt>
                <c:pt idx="155">
                  <c:v>5.5349053879699879</c:v>
                </c:pt>
                <c:pt idx="156">
                  <c:v>5.4449293163650596</c:v>
                </c:pt>
                <c:pt idx="157">
                  <c:v>5.51565109267547</c:v>
                </c:pt>
                <c:pt idx="158">
                  <c:v>5.7536159761860484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6-4592-A653-126EAED7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34248"/>
        <c:axId val="555231624"/>
      </c:barChart>
      <c:catAx>
        <c:axId val="5552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1624"/>
        <c:crosses val="autoZero"/>
        <c:auto val="1"/>
        <c:lblAlgn val="ctr"/>
        <c:lblOffset val="100"/>
        <c:noMultiLvlLbl val="0"/>
      </c:catAx>
      <c:valAx>
        <c:axId val="5552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n_1_middle!$A$70:$A$78</c:f>
              <c:strCache>
                <c:ptCount val="9"/>
                <c:pt idx="0">
                  <c:v>ATTA_0 </c:v>
                </c:pt>
                <c:pt idx="1">
                  <c:v>ATTA_3 </c:v>
                </c:pt>
                <c:pt idx="2">
                  <c:v>ATTA_10 </c:v>
                </c:pt>
                <c:pt idx="3">
                  <c:v>ATTA_30 </c:v>
                </c:pt>
                <c:pt idx="4">
                  <c:v>ATTA_90</c:v>
                </c:pt>
                <c:pt idx="5">
                  <c:v>ATTA_270</c:v>
                </c:pt>
                <c:pt idx="6">
                  <c:v>ATTA_540 </c:v>
                </c:pt>
                <c:pt idx="7">
                  <c:v>ATTA_900 </c:v>
                </c:pt>
                <c:pt idx="8">
                  <c:v>ATTA_1800 </c:v>
                </c:pt>
              </c:strCache>
            </c:strRef>
          </c:xVal>
          <c:yVal>
            <c:numRef>
              <c:f>n_1_middle!$B$70:$B$78</c:f>
              <c:numCache>
                <c:formatCode>General</c:formatCode>
                <c:ptCount val="9"/>
                <c:pt idx="0">
                  <c:v>6.25</c:v>
                </c:pt>
                <c:pt idx="1">
                  <c:v>6.3800958419523397</c:v>
                </c:pt>
                <c:pt idx="2">
                  <c:v>6.1794334399535789</c:v>
                </c:pt>
                <c:pt idx="3">
                  <c:v>6.1743299829585814</c:v>
                </c:pt>
                <c:pt idx="4">
                  <c:v>6.2179037584353409</c:v>
                </c:pt>
                <c:pt idx="5">
                  <c:v>6.285089054743807</c:v>
                </c:pt>
                <c:pt idx="6">
                  <c:v>6.2628169126240669</c:v>
                </c:pt>
                <c:pt idx="7">
                  <c:v>6.1879268406276688</c:v>
                </c:pt>
                <c:pt idx="8">
                  <c:v>6.2348716864200506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ABE-BA55-9B8D5ABFC80F}"/>
            </c:ext>
          </c:extLst>
        </c:ser>
        <c:ser>
          <c:idx val="1"/>
          <c:order val="1"/>
          <c:tx>
            <c:v>ATTC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n_1_middle!$A$80:$A$88</c:f>
              <c:strCache>
                <c:ptCount val="9"/>
                <c:pt idx="0">
                  <c:v>ATTC_0 </c:v>
                </c:pt>
                <c:pt idx="1">
                  <c:v>ATTC_3 </c:v>
                </c:pt>
                <c:pt idx="2">
                  <c:v>ATTC_10 </c:v>
                </c:pt>
                <c:pt idx="3">
                  <c:v>ATTC_30 </c:v>
                </c:pt>
                <c:pt idx="4">
                  <c:v>ATTC_90</c:v>
                </c:pt>
                <c:pt idx="5">
                  <c:v>ATTC_270</c:v>
                </c:pt>
                <c:pt idx="6">
                  <c:v>ATTC_540 </c:v>
                </c:pt>
                <c:pt idx="7">
                  <c:v>ATTC_900 </c:v>
                </c:pt>
                <c:pt idx="8">
                  <c:v>ATTC_1800 </c:v>
                </c:pt>
              </c:strCache>
            </c:strRef>
          </c:xVal>
          <c:yVal>
            <c:numRef>
              <c:f>n_1_middle!$B$80:$B$88</c:f>
              <c:numCache>
                <c:formatCode>General</c:formatCode>
                <c:ptCount val="9"/>
                <c:pt idx="0">
                  <c:v>6.25</c:v>
                </c:pt>
                <c:pt idx="1">
                  <c:v>6.2585374480924774</c:v>
                </c:pt>
                <c:pt idx="2">
                  <c:v>6.0598164296131189</c:v>
                </c:pt>
                <c:pt idx="3">
                  <c:v>6.0402531584400512</c:v>
                </c:pt>
                <c:pt idx="4">
                  <c:v>6.048804849365224</c:v>
                </c:pt>
                <c:pt idx="5">
                  <c:v>6.0859948674235493</c:v>
                </c:pt>
                <c:pt idx="6">
                  <c:v>6.0931585004514215</c:v>
                </c:pt>
                <c:pt idx="7">
                  <c:v>6.0530239964512313</c:v>
                </c:pt>
                <c:pt idx="8">
                  <c:v>6.1407946480722693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ABE-BA55-9B8D5ABFC80F}"/>
            </c:ext>
          </c:extLst>
        </c:ser>
        <c:ser>
          <c:idx val="2"/>
          <c:order val="2"/>
          <c:tx>
            <c:v>ATTG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n_1_middle!$A$90:$A$98</c:f>
              <c:strCache>
                <c:ptCount val="9"/>
                <c:pt idx="0">
                  <c:v>ATTG_0 </c:v>
                </c:pt>
                <c:pt idx="1">
                  <c:v>ATTG_3 </c:v>
                </c:pt>
                <c:pt idx="2">
                  <c:v>ATTG_10 </c:v>
                </c:pt>
                <c:pt idx="3">
                  <c:v>ATTG_30 </c:v>
                </c:pt>
                <c:pt idx="4">
                  <c:v>ATTG_90</c:v>
                </c:pt>
                <c:pt idx="5">
                  <c:v>ATTG_270</c:v>
                </c:pt>
                <c:pt idx="6">
                  <c:v>ATTG_540 </c:v>
                </c:pt>
                <c:pt idx="7">
                  <c:v>ATTG_900 </c:v>
                </c:pt>
                <c:pt idx="8">
                  <c:v>ATTG_1800 </c:v>
                </c:pt>
              </c:strCache>
            </c:strRef>
          </c:xVal>
          <c:yVal>
            <c:numRef>
              <c:f>n_1_middle!$B$90:$B$98</c:f>
              <c:numCache>
                <c:formatCode>General</c:formatCode>
                <c:ptCount val="9"/>
                <c:pt idx="0">
                  <c:v>6.25</c:v>
                </c:pt>
                <c:pt idx="1">
                  <c:v>6.3702518619224051</c:v>
                </c:pt>
                <c:pt idx="2">
                  <c:v>6.8203755349397914</c:v>
                </c:pt>
                <c:pt idx="3">
                  <c:v>6.8100990986266758</c:v>
                </c:pt>
                <c:pt idx="4">
                  <c:v>6.8184262597804963</c:v>
                </c:pt>
                <c:pt idx="5">
                  <c:v>6.7580023981615316</c:v>
                </c:pt>
                <c:pt idx="6">
                  <c:v>6.8168673824850829</c:v>
                </c:pt>
                <c:pt idx="7">
                  <c:v>6.7599306725956252</c:v>
                </c:pt>
                <c:pt idx="8">
                  <c:v>6.6005513584863662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ABE-BA55-9B8D5ABFC80F}"/>
            </c:ext>
          </c:extLst>
        </c:ser>
        <c:ser>
          <c:idx val="3"/>
          <c:order val="3"/>
          <c:tx>
            <c:v>ATTT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n_1_middle!$A$100:$A$108</c:f>
              <c:strCache>
                <c:ptCount val="9"/>
                <c:pt idx="0">
                  <c:v>ATTT_0 </c:v>
                </c:pt>
                <c:pt idx="1">
                  <c:v>ATTT_3 </c:v>
                </c:pt>
                <c:pt idx="2">
                  <c:v>ATTTT_10 </c:v>
                </c:pt>
                <c:pt idx="3">
                  <c:v>ATTT_30 </c:v>
                </c:pt>
                <c:pt idx="4">
                  <c:v>ATTT_90</c:v>
                </c:pt>
                <c:pt idx="5">
                  <c:v>ATTT_270</c:v>
                </c:pt>
                <c:pt idx="6">
                  <c:v>ATTT_540 </c:v>
                </c:pt>
                <c:pt idx="7">
                  <c:v>ATTT_900 </c:v>
                </c:pt>
                <c:pt idx="8">
                  <c:v>ATTT_1800 </c:v>
                </c:pt>
              </c:strCache>
            </c:strRef>
          </c:xVal>
          <c:yVal>
            <c:numRef>
              <c:f>n_1_middle!$B$100:$B$108</c:f>
              <c:numCache>
                <c:formatCode>General</c:formatCode>
                <c:ptCount val="9"/>
                <c:pt idx="0">
                  <c:v>6.25</c:v>
                </c:pt>
                <c:pt idx="1">
                  <c:v>6.1703284540779588</c:v>
                </c:pt>
                <c:pt idx="2">
                  <c:v>5.5748634307755456</c:v>
                </c:pt>
                <c:pt idx="3">
                  <c:v>5.5757379208379731</c:v>
                </c:pt>
                <c:pt idx="4">
                  <c:v>5.5808098553156311</c:v>
                </c:pt>
                <c:pt idx="5">
                  <c:v>5.7187240063093308</c:v>
                </c:pt>
                <c:pt idx="6">
                  <c:v>5.6317283440641148</c:v>
                </c:pt>
                <c:pt idx="7">
                  <c:v>5.6267346221031831</c:v>
                </c:pt>
                <c:pt idx="8">
                  <c:v>5.862272698477315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C4-4ABE-BA55-9B8D5ABFC80F}"/>
            </c:ext>
          </c:extLst>
        </c:ser>
        <c:ser>
          <c:idx val="4"/>
          <c:order val="4"/>
          <c:tx>
            <c:v>CTTA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n_1_middle!$A$110:$A$118</c:f>
              <c:strCache>
                <c:ptCount val="9"/>
                <c:pt idx="0">
                  <c:v>CTTA_0 </c:v>
                </c:pt>
                <c:pt idx="1">
                  <c:v>CTTA_3 </c:v>
                </c:pt>
                <c:pt idx="2">
                  <c:v>CTTA_10 </c:v>
                </c:pt>
                <c:pt idx="3">
                  <c:v>CTTA_30 </c:v>
                </c:pt>
                <c:pt idx="4">
                  <c:v>CTTA_90</c:v>
                </c:pt>
                <c:pt idx="5">
                  <c:v>CTTA_270</c:v>
                </c:pt>
                <c:pt idx="6">
                  <c:v>CTTA_540 </c:v>
                </c:pt>
                <c:pt idx="7">
                  <c:v>CTTA_900 </c:v>
                </c:pt>
                <c:pt idx="8">
                  <c:v>CTTA_1800 </c:v>
                </c:pt>
              </c:strCache>
            </c:strRef>
          </c:xVal>
          <c:yVal>
            <c:numRef>
              <c:f>n_1_middle!$B$110:$B$118</c:f>
              <c:numCache>
                <c:formatCode>General</c:formatCode>
                <c:ptCount val="9"/>
                <c:pt idx="0">
                  <c:v>6.25</c:v>
                </c:pt>
                <c:pt idx="1">
                  <c:v>6.35731356467568</c:v>
                </c:pt>
                <c:pt idx="2">
                  <c:v>6.1982879619566837</c:v>
                </c:pt>
                <c:pt idx="3">
                  <c:v>6.1981041927731502</c:v>
                </c:pt>
                <c:pt idx="4">
                  <c:v>6.2214005831344323</c:v>
                </c:pt>
                <c:pt idx="5">
                  <c:v>6.2269159721245613</c:v>
                </c:pt>
                <c:pt idx="6">
                  <c:v>6.2391788533924117</c:v>
                </c:pt>
                <c:pt idx="7">
                  <c:v>6.1996200320913779</c:v>
                </c:pt>
                <c:pt idx="8">
                  <c:v>6.2032571324716308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C4-4ABE-BA55-9B8D5ABFC80F}"/>
            </c:ext>
          </c:extLst>
        </c:ser>
        <c:ser>
          <c:idx val="5"/>
          <c:order val="5"/>
          <c:tx>
            <c:v>CTTC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n_1_middle!$A$120:$A$128</c:f>
              <c:strCache>
                <c:ptCount val="9"/>
                <c:pt idx="0">
                  <c:v>CTTC_0 </c:v>
                </c:pt>
                <c:pt idx="1">
                  <c:v>CTTC_3 </c:v>
                </c:pt>
                <c:pt idx="2">
                  <c:v>CTTC_10 </c:v>
                </c:pt>
                <c:pt idx="3">
                  <c:v>CTTC_30 </c:v>
                </c:pt>
                <c:pt idx="4">
                  <c:v>CTTC_90</c:v>
                </c:pt>
                <c:pt idx="5">
                  <c:v>CTTC_270</c:v>
                </c:pt>
                <c:pt idx="6">
                  <c:v>CTTC_540 </c:v>
                </c:pt>
                <c:pt idx="7">
                  <c:v>CTTC_900 </c:v>
                </c:pt>
                <c:pt idx="8">
                  <c:v>CTTC_1800 </c:v>
                </c:pt>
              </c:strCache>
            </c:strRef>
          </c:xVal>
          <c:yVal>
            <c:numRef>
              <c:f>n_1_middle!$B$120:$B$128</c:f>
              <c:numCache>
                <c:formatCode>General</c:formatCode>
                <c:ptCount val="9"/>
                <c:pt idx="0">
                  <c:v>6.25</c:v>
                </c:pt>
                <c:pt idx="1">
                  <c:v>6.2056672977825196</c:v>
                </c:pt>
                <c:pt idx="2">
                  <c:v>6.1699570583174737</c:v>
                </c:pt>
                <c:pt idx="3">
                  <c:v>6.1696536978555638</c:v>
                </c:pt>
                <c:pt idx="4">
                  <c:v>6.1583051570000862</c:v>
                </c:pt>
                <c:pt idx="5">
                  <c:v>6.0857563019697292</c:v>
                </c:pt>
                <c:pt idx="6">
                  <c:v>6.1456436915049979</c:v>
                </c:pt>
                <c:pt idx="7">
                  <c:v>6.162144417314976</c:v>
                </c:pt>
                <c:pt idx="8">
                  <c:v>6.1111525016184256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C4-4ABE-BA55-9B8D5ABFC80F}"/>
            </c:ext>
          </c:extLst>
        </c:ser>
        <c:ser>
          <c:idx val="6"/>
          <c:order val="6"/>
          <c:tx>
            <c:v>CTTG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n_1_middle!$A$130:$A$138</c:f>
              <c:strCache>
                <c:ptCount val="9"/>
                <c:pt idx="0">
                  <c:v>CTTG_0</c:v>
                </c:pt>
                <c:pt idx="1">
                  <c:v>CTTG_3</c:v>
                </c:pt>
                <c:pt idx="2">
                  <c:v>CTTG_10 </c:v>
                </c:pt>
                <c:pt idx="3">
                  <c:v>CTTG_30 </c:v>
                </c:pt>
                <c:pt idx="4">
                  <c:v>CTTG_90</c:v>
                </c:pt>
                <c:pt idx="5">
                  <c:v>CTTG_270</c:v>
                </c:pt>
                <c:pt idx="6">
                  <c:v>CTTG_540 </c:v>
                </c:pt>
                <c:pt idx="7">
                  <c:v>CTTG_900 </c:v>
                </c:pt>
                <c:pt idx="8">
                  <c:v>CTTG_1800 </c:v>
                </c:pt>
              </c:strCache>
            </c:strRef>
          </c:xVal>
          <c:yVal>
            <c:numRef>
              <c:f>n_1_middle!$B$130:$B$138</c:f>
              <c:numCache>
                <c:formatCode>General</c:formatCode>
                <c:ptCount val="9"/>
                <c:pt idx="0">
                  <c:v>6.25</c:v>
                </c:pt>
                <c:pt idx="1">
                  <c:v>6.2467818559974848</c:v>
                </c:pt>
                <c:pt idx="2">
                  <c:v>6.7916420918806493</c:v>
                </c:pt>
                <c:pt idx="3">
                  <c:v>6.7781334196341181</c:v>
                </c:pt>
                <c:pt idx="4">
                  <c:v>6.7594963142265474</c:v>
                </c:pt>
                <c:pt idx="5">
                  <c:v>6.6118028723656757</c:v>
                </c:pt>
                <c:pt idx="6">
                  <c:v>6.7332656495986933</c:v>
                </c:pt>
                <c:pt idx="7">
                  <c:v>6.7180563436923952</c:v>
                </c:pt>
                <c:pt idx="8">
                  <c:v>6.5025030159599417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C4-4ABE-BA55-9B8D5ABFC80F}"/>
            </c:ext>
          </c:extLst>
        </c:ser>
        <c:ser>
          <c:idx val="7"/>
          <c:order val="7"/>
          <c:tx>
            <c:v>CTTT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n_1_middle!$A$140:$A$148</c:f>
              <c:strCache>
                <c:ptCount val="9"/>
                <c:pt idx="0">
                  <c:v>CTTT_0 </c:v>
                </c:pt>
                <c:pt idx="1">
                  <c:v>CTTT_3 </c:v>
                </c:pt>
                <c:pt idx="2">
                  <c:v>CTTT_10 </c:v>
                </c:pt>
                <c:pt idx="3">
                  <c:v>CTTT_30 </c:v>
                </c:pt>
                <c:pt idx="4">
                  <c:v>CTTT_90</c:v>
                </c:pt>
                <c:pt idx="5">
                  <c:v>CTTT_270</c:v>
                </c:pt>
                <c:pt idx="6">
                  <c:v>CTTT_540 </c:v>
                </c:pt>
                <c:pt idx="7">
                  <c:v>CTTT_900 </c:v>
                </c:pt>
                <c:pt idx="8">
                  <c:v>CTTT_1800 </c:v>
                </c:pt>
              </c:strCache>
            </c:strRef>
          </c:xVal>
          <c:yVal>
            <c:numRef>
              <c:f>n_1_middle!$B$140:$B$148</c:f>
              <c:numCache>
                <c:formatCode>General</c:formatCode>
                <c:ptCount val="9"/>
                <c:pt idx="0">
                  <c:v>6.25</c:v>
                </c:pt>
                <c:pt idx="1">
                  <c:v>6.1118905665493886</c:v>
                </c:pt>
                <c:pt idx="2">
                  <c:v>5.6834922558771508</c:v>
                </c:pt>
                <c:pt idx="3">
                  <c:v>5.686157732506711</c:v>
                </c:pt>
                <c:pt idx="4">
                  <c:v>5.6694816174656504</c:v>
                </c:pt>
                <c:pt idx="5">
                  <c:v>5.7351091536635472</c:v>
                </c:pt>
                <c:pt idx="6">
                  <c:v>5.6844925642316246</c:v>
                </c:pt>
                <c:pt idx="7">
                  <c:v>5.7121250229166973</c:v>
                </c:pt>
                <c:pt idx="8">
                  <c:v>5.8741084750015355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C4-4ABE-BA55-9B8D5ABFC80F}"/>
            </c:ext>
          </c:extLst>
        </c:ser>
        <c:ser>
          <c:idx val="8"/>
          <c:order val="8"/>
          <c:tx>
            <c:v>GTTA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n_1_middle!$A$150:$A$158</c:f>
              <c:strCache>
                <c:ptCount val="9"/>
                <c:pt idx="0">
                  <c:v>GTTA_0 </c:v>
                </c:pt>
                <c:pt idx="1">
                  <c:v>GTTA_3 </c:v>
                </c:pt>
                <c:pt idx="2">
                  <c:v>GTTA_10 </c:v>
                </c:pt>
                <c:pt idx="3">
                  <c:v>GTTA_30 </c:v>
                </c:pt>
                <c:pt idx="4">
                  <c:v>GTTA_90</c:v>
                </c:pt>
                <c:pt idx="5">
                  <c:v>GTTA_270</c:v>
                </c:pt>
                <c:pt idx="6">
                  <c:v>GTTA_540 </c:v>
                </c:pt>
                <c:pt idx="7">
                  <c:v>GTTA_900 </c:v>
                </c:pt>
                <c:pt idx="8">
                  <c:v>GTTA_1800 </c:v>
                </c:pt>
              </c:strCache>
            </c:strRef>
          </c:xVal>
          <c:yVal>
            <c:numRef>
              <c:f>n_1_middle!$B$150:$B$158</c:f>
              <c:numCache>
                <c:formatCode>General</c:formatCode>
                <c:ptCount val="9"/>
                <c:pt idx="0">
                  <c:v>6.25</c:v>
                </c:pt>
                <c:pt idx="1">
                  <c:v>6.3544612134254859</c:v>
                </c:pt>
                <c:pt idx="2">
                  <c:v>6.9311341349113986</c:v>
                </c:pt>
                <c:pt idx="3">
                  <c:v>6.9460974989321036</c:v>
                </c:pt>
                <c:pt idx="4">
                  <c:v>6.9547298995776945</c:v>
                </c:pt>
                <c:pt idx="5">
                  <c:v>6.8800533886654023</c:v>
                </c:pt>
                <c:pt idx="6">
                  <c:v>6.934070210073644</c:v>
                </c:pt>
                <c:pt idx="7">
                  <c:v>6.8762639219996435</c:v>
                </c:pt>
                <c:pt idx="8">
                  <c:v>6.6461817639728249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2C4-4ABE-BA55-9B8D5ABFC80F}"/>
            </c:ext>
          </c:extLst>
        </c:ser>
        <c:ser>
          <c:idx val="9"/>
          <c:order val="9"/>
          <c:tx>
            <c:v>GTTC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n_1_middle!$A$160:$A$168</c:f>
              <c:strCache>
                <c:ptCount val="9"/>
                <c:pt idx="0">
                  <c:v>GTTC_0 </c:v>
                </c:pt>
                <c:pt idx="1">
                  <c:v>GTTC_3 </c:v>
                </c:pt>
                <c:pt idx="2">
                  <c:v>GTTC_10 </c:v>
                </c:pt>
                <c:pt idx="3">
                  <c:v>GTTC_30 </c:v>
                </c:pt>
                <c:pt idx="4">
                  <c:v>GTTC_90</c:v>
                </c:pt>
                <c:pt idx="5">
                  <c:v>GTTC_270</c:v>
                </c:pt>
                <c:pt idx="6">
                  <c:v>GTTC_540 </c:v>
                </c:pt>
                <c:pt idx="7">
                  <c:v>GTTC_900 </c:v>
                </c:pt>
                <c:pt idx="8">
                  <c:v>GTTC_1800 </c:v>
                </c:pt>
              </c:strCache>
            </c:strRef>
          </c:xVal>
          <c:yVal>
            <c:numRef>
              <c:f>n_1_middle!$B$160:$B$168</c:f>
              <c:numCache>
                <c:formatCode>General</c:formatCode>
                <c:ptCount val="9"/>
                <c:pt idx="0">
                  <c:v>6.25</c:v>
                </c:pt>
                <c:pt idx="1">
                  <c:v>6.213106311319323</c:v>
                </c:pt>
                <c:pt idx="2">
                  <c:v>6.7715279027901687</c:v>
                </c:pt>
                <c:pt idx="3">
                  <c:v>6.7508500183194666</c:v>
                </c:pt>
                <c:pt idx="4">
                  <c:v>6.7379100873278182</c:v>
                </c:pt>
                <c:pt idx="5">
                  <c:v>6.5947263585949685</c:v>
                </c:pt>
                <c:pt idx="6">
                  <c:v>6.7080153206725033</c:v>
                </c:pt>
                <c:pt idx="7">
                  <c:v>6.7072527330039264</c:v>
                </c:pt>
                <c:pt idx="8">
                  <c:v>6.5211916380741739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2C4-4ABE-BA55-9B8D5ABFC80F}"/>
            </c:ext>
          </c:extLst>
        </c:ser>
        <c:ser>
          <c:idx val="10"/>
          <c:order val="10"/>
          <c:tx>
            <c:v>GTTG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n_1_middle!$A$170:$A$178</c:f>
              <c:strCache>
                <c:ptCount val="9"/>
                <c:pt idx="0">
                  <c:v>GTTG_0 </c:v>
                </c:pt>
                <c:pt idx="1">
                  <c:v>GTTG_3 </c:v>
                </c:pt>
                <c:pt idx="2">
                  <c:v>GTTG_10 </c:v>
                </c:pt>
                <c:pt idx="3">
                  <c:v>GTTG_30 </c:v>
                </c:pt>
                <c:pt idx="4">
                  <c:v>GTTG_90</c:v>
                </c:pt>
                <c:pt idx="5">
                  <c:v>GTTG_270</c:v>
                </c:pt>
                <c:pt idx="6">
                  <c:v>GTTG_540 </c:v>
                </c:pt>
                <c:pt idx="7">
                  <c:v>GTTG_900 </c:v>
                </c:pt>
                <c:pt idx="8">
                  <c:v>GTTG_1800 </c:v>
                </c:pt>
              </c:strCache>
            </c:strRef>
          </c:xVal>
          <c:yVal>
            <c:numRef>
              <c:f>n_1_middle!$B$170:$B$178</c:f>
              <c:numCache>
                <c:formatCode>General</c:formatCode>
                <c:ptCount val="9"/>
                <c:pt idx="0">
                  <c:v>6.25</c:v>
                </c:pt>
                <c:pt idx="1">
                  <c:v>6.3450108821122759</c:v>
                </c:pt>
                <c:pt idx="2">
                  <c:v>7.9258069949605856</c:v>
                </c:pt>
                <c:pt idx="3">
                  <c:v>7.9674417123215715</c:v>
                </c:pt>
                <c:pt idx="4">
                  <c:v>7.9334242743792416</c:v>
                </c:pt>
                <c:pt idx="5">
                  <c:v>7.6853510671438254</c:v>
                </c:pt>
                <c:pt idx="6">
                  <c:v>7.8069290769545194</c:v>
                </c:pt>
                <c:pt idx="7">
                  <c:v>7.8056479380545056</c:v>
                </c:pt>
                <c:pt idx="8">
                  <c:v>7.1977867697595688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2C4-4ABE-BA55-9B8D5ABFC80F}"/>
            </c:ext>
          </c:extLst>
        </c:ser>
        <c:ser>
          <c:idx val="11"/>
          <c:order val="11"/>
          <c:tx>
            <c:v>GTTT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n_1_middle!$A$180:$A$188</c:f>
              <c:strCache>
                <c:ptCount val="9"/>
                <c:pt idx="0">
                  <c:v>GTTT_0 </c:v>
                </c:pt>
                <c:pt idx="1">
                  <c:v>GTTT_3 </c:v>
                </c:pt>
                <c:pt idx="2">
                  <c:v>GTTT_10 </c:v>
                </c:pt>
                <c:pt idx="3">
                  <c:v>GTTT_30 </c:v>
                </c:pt>
                <c:pt idx="4">
                  <c:v>GTTT_90</c:v>
                </c:pt>
                <c:pt idx="5">
                  <c:v>GTTT_270</c:v>
                </c:pt>
                <c:pt idx="6">
                  <c:v>GTTT_540 </c:v>
                </c:pt>
                <c:pt idx="7">
                  <c:v>GTTT_900 </c:v>
                </c:pt>
                <c:pt idx="8">
                  <c:v>GTTT_1800 </c:v>
                </c:pt>
              </c:strCache>
            </c:strRef>
          </c:xVal>
          <c:yVal>
            <c:numRef>
              <c:f>n_1_middle!$B$180:$B$188</c:f>
              <c:numCache>
                <c:formatCode>General</c:formatCode>
                <c:ptCount val="9"/>
                <c:pt idx="0">
                  <c:v>6.25</c:v>
                </c:pt>
                <c:pt idx="1">
                  <c:v>6.2453877226214702</c:v>
                </c:pt>
                <c:pt idx="2">
                  <c:v>6.1747282617495456</c:v>
                </c:pt>
                <c:pt idx="3">
                  <c:v>6.1641874138409065</c:v>
                </c:pt>
                <c:pt idx="4">
                  <c:v>6.1754108787768356</c:v>
                </c:pt>
                <c:pt idx="5">
                  <c:v>6.1677979438041532</c:v>
                </c:pt>
                <c:pt idx="6">
                  <c:v>6.1558567599141245</c:v>
                </c:pt>
                <c:pt idx="7">
                  <c:v>6.206196158736824</c:v>
                </c:pt>
                <c:pt idx="8">
                  <c:v>6.2598816108102611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2C4-4ABE-BA55-9B8D5ABFC80F}"/>
            </c:ext>
          </c:extLst>
        </c:ser>
        <c:ser>
          <c:idx val="12"/>
          <c:order val="12"/>
          <c:tx>
            <c:v>TTTA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n_1_middle!$A$190:$A$198</c:f>
              <c:strCache>
                <c:ptCount val="9"/>
                <c:pt idx="0">
                  <c:v>TTTA_0 </c:v>
                </c:pt>
                <c:pt idx="1">
                  <c:v>TTTA_3 </c:v>
                </c:pt>
                <c:pt idx="2">
                  <c:v>TTTA_10 </c:v>
                </c:pt>
                <c:pt idx="3">
                  <c:v>TTTA_30 </c:v>
                </c:pt>
                <c:pt idx="4">
                  <c:v>TTTA_90</c:v>
                </c:pt>
                <c:pt idx="5">
                  <c:v>TTTA_270</c:v>
                </c:pt>
                <c:pt idx="6">
                  <c:v>TTTA_540 </c:v>
                </c:pt>
                <c:pt idx="7">
                  <c:v>TTTA_900 </c:v>
                </c:pt>
                <c:pt idx="8">
                  <c:v>TTTA_1800 </c:v>
                </c:pt>
              </c:strCache>
            </c:strRef>
          </c:xVal>
          <c:yVal>
            <c:numRef>
              <c:f>n_1_middle!$B$190:$B$198</c:f>
              <c:numCache>
                <c:formatCode>General</c:formatCode>
                <c:ptCount val="9"/>
                <c:pt idx="0">
                  <c:v>6.25</c:v>
                </c:pt>
                <c:pt idx="1">
                  <c:v>6.3969105632864034</c:v>
                </c:pt>
                <c:pt idx="2">
                  <c:v>5.8223360657575718</c:v>
                </c:pt>
                <c:pt idx="3">
                  <c:v>5.8330825092424918</c:v>
                </c:pt>
                <c:pt idx="4">
                  <c:v>5.8517454918806333</c:v>
                </c:pt>
                <c:pt idx="5">
                  <c:v>5.9829980243689223</c:v>
                </c:pt>
                <c:pt idx="6">
                  <c:v>5.8990498900732451</c:v>
                </c:pt>
                <c:pt idx="7">
                  <c:v>5.8851440027997564</c:v>
                </c:pt>
                <c:pt idx="8">
                  <c:v>6.0678014608796946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2C4-4ABE-BA55-9B8D5ABFC80F}"/>
            </c:ext>
          </c:extLst>
        </c:ser>
        <c:ser>
          <c:idx val="13"/>
          <c:order val="13"/>
          <c:tx>
            <c:v>TTTC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n_1_middle!$A$200:$A$208</c:f>
              <c:strCache>
                <c:ptCount val="9"/>
                <c:pt idx="0">
                  <c:v>TTTC_0 </c:v>
                </c:pt>
                <c:pt idx="1">
                  <c:v>TTTC_3 </c:v>
                </c:pt>
                <c:pt idx="2">
                  <c:v>TTTC_10 </c:v>
                </c:pt>
                <c:pt idx="3">
                  <c:v>TTTC_30 </c:v>
                </c:pt>
                <c:pt idx="4">
                  <c:v>TTTC_90</c:v>
                </c:pt>
                <c:pt idx="5">
                  <c:v>TTTC_270</c:v>
                </c:pt>
                <c:pt idx="6">
                  <c:v>TTTC_540 </c:v>
                </c:pt>
                <c:pt idx="7">
                  <c:v>TTTC_900 </c:v>
                </c:pt>
                <c:pt idx="8">
                  <c:v>TTTC_1800 </c:v>
                </c:pt>
              </c:strCache>
            </c:strRef>
          </c:xVal>
          <c:yVal>
            <c:numRef>
              <c:f>n_1_middle!$B$200:$B$208</c:f>
              <c:numCache>
                <c:formatCode>General</c:formatCode>
                <c:ptCount val="9"/>
                <c:pt idx="0">
                  <c:v>6.25</c:v>
                </c:pt>
                <c:pt idx="1">
                  <c:v>6.1111927901821534</c:v>
                </c:pt>
                <c:pt idx="2">
                  <c:v>5.6854997521344677</c:v>
                </c:pt>
                <c:pt idx="3">
                  <c:v>5.6848957181057695</c:v>
                </c:pt>
                <c:pt idx="4">
                  <c:v>5.6712427641514616</c:v>
                </c:pt>
                <c:pt idx="5">
                  <c:v>5.7336277144090371</c:v>
                </c:pt>
                <c:pt idx="6">
                  <c:v>5.681857675255694</c:v>
                </c:pt>
                <c:pt idx="7">
                  <c:v>5.7221605419804522</c:v>
                </c:pt>
                <c:pt idx="8">
                  <c:v>5.8930687939946171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2C4-4ABE-BA55-9B8D5ABFC80F}"/>
            </c:ext>
          </c:extLst>
        </c:ser>
        <c:ser>
          <c:idx val="14"/>
          <c:order val="14"/>
          <c:tx>
            <c:v>TTTG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n_1_middle!$A$210:$A$218</c:f>
              <c:strCache>
                <c:ptCount val="9"/>
                <c:pt idx="0">
                  <c:v>TTTG_0 </c:v>
                </c:pt>
                <c:pt idx="1">
                  <c:v>TTTG_3 </c:v>
                </c:pt>
                <c:pt idx="2">
                  <c:v>TTTG_10 </c:v>
                </c:pt>
                <c:pt idx="3">
                  <c:v>TTTG_30 </c:v>
                </c:pt>
                <c:pt idx="4">
                  <c:v>TTTG_90</c:v>
                </c:pt>
                <c:pt idx="5">
                  <c:v>TTTG_270</c:v>
                </c:pt>
                <c:pt idx="6">
                  <c:v>TTTG_540 </c:v>
                </c:pt>
                <c:pt idx="7">
                  <c:v>TTTG_900 </c:v>
                </c:pt>
                <c:pt idx="8">
                  <c:v>TTTG_1800 </c:v>
                </c:pt>
              </c:strCache>
            </c:strRef>
          </c:xVal>
          <c:yVal>
            <c:numRef>
              <c:f>n_1_middle!$B$210:$B$218</c:f>
              <c:numCache>
                <c:formatCode>General</c:formatCode>
                <c:ptCount val="9"/>
                <c:pt idx="0">
                  <c:v>6.25</c:v>
                </c:pt>
                <c:pt idx="1">
                  <c:v>6.2128329146055119</c:v>
                </c:pt>
                <c:pt idx="2">
                  <c:v>6.2225717384615624</c:v>
                </c:pt>
                <c:pt idx="3">
                  <c:v>6.1986926726779208</c:v>
                </c:pt>
                <c:pt idx="4">
                  <c:v>6.1951037391347414</c:v>
                </c:pt>
                <c:pt idx="5">
                  <c:v>6.1898440617846555</c:v>
                </c:pt>
                <c:pt idx="6">
                  <c:v>6.192510629489437</c:v>
                </c:pt>
                <c:pt idx="7">
                  <c:v>6.2233074316025672</c:v>
                </c:pt>
                <c:pt idx="8">
                  <c:v>6.2766990724594764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2C4-4ABE-BA55-9B8D5ABFC80F}"/>
            </c:ext>
          </c:extLst>
        </c:ser>
        <c:ser>
          <c:idx val="15"/>
          <c:order val="15"/>
          <c:tx>
            <c:v>TTTT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n_1_middle!$A$220:$A$228</c:f>
              <c:strCache>
                <c:ptCount val="9"/>
                <c:pt idx="0">
                  <c:v>TTTT_0 </c:v>
                </c:pt>
                <c:pt idx="1">
                  <c:v>TTTT_3 </c:v>
                </c:pt>
                <c:pt idx="2">
                  <c:v>TTTT_10 </c:v>
                </c:pt>
                <c:pt idx="3">
                  <c:v>TTTT_30 </c:v>
                </c:pt>
                <c:pt idx="4">
                  <c:v>TTTT_90</c:v>
                </c:pt>
                <c:pt idx="5">
                  <c:v>TTTT_270</c:v>
                </c:pt>
                <c:pt idx="6">
                  <c:v>TTTT_540 </c:v>
                </c:pt>
                <c:pt idx="7">
                  <c:v>TTTT_900 </c:v>
                </c:pt>
                <c:pt idx="8">
                  <c:v>TTTT_1800 </c:v>
                </c:pt>
              </c:strCache>
            </c:strRef>
          </c:xVal>
          <c:yVal>
            <c:numRef>
              <c:f>n_1_middle!$B$220:$B$228</c:f>
              <c:numCache>
                <c:formatCode>General</c:formatCode>
                <c:ptCount val="9"/>
                <c:pt idx="0">
                  <c:v>6.25</c:v>
                </c:pt>
                <c:pt idx="1">
                  <c:v>6.0666622267412338</c:v>
                </c:pt>
                <c:pt idx="2">
                  <c:v>5.4393119186510672</c:v>
                </c:pt>
                <c:pt idx="3">
                  <c:v>5.4524549231322137</c:v>
                </c:pt>
                <c:pt idx="4">
                  <c:v>5.4356871370239057</c:v>
                </c:pt>
                <c:pt idx="5">
                  <c:v>5.5349053879699879</c:v>
                </c:pt>
                <c:pt idx="6">
                  <c:v>5.4449293163650596</c:v>
                </c:pt>
                <c:pt idx="7">
                  <c:v>5.51565109267547</c:v>
                </c:pt>
                <c:pt idx="8">
                  <c:v>5.7536159761860484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2C4-4ABE-BA55-9B8D5ABF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882432"/>
        <c:axId val="669884728"/>
      </c:scatterChart>
      <c:valAx>
        <c:axId val="669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4728"/>
        <c:crosses val="autoZero"/>
        <c:crossBetween val="midCat"/>
      </c:valAx>
      <c:valAx>
        <c:axId val="66988472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63</xdr:row>
      <xdr:rowOff>157162</xdr:rowOff>
    </xdr:from>
    <xdr:to>
      <xdr:col>21</xdr:col>
      <xdr:colOff>276225</xdr:colOff>
      <xdr:row>78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637C67-8D84-463C-9FD2-85337BDB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276224</xdr:colOff>
      <xdr:row>186</xdr:row>
      <xdr:rowOff>185737</xdr:rowOff>
    </xdr:from>
    <xdr:to>
      <xdr:col>21</xdr:col>
      <xdr:colOff>571500</xdr:colOff>
      <xdr:row>201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7BC5AB-9D9E-448E-AAD6-0A7698F63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219076</xdr:colOff>
      <xdr:row>148</xdr:row>
      <xdr:rowOff>90487</xdr:rowOff>
    </xdr:from>
    <xdr:to>
      <xdr:col>21</xdr:col>
      <xdr:colOff>533400</xdr:colOff>
      <xdr:row>162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56D470-BFD4-458A-8CCE-E161229B3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1</xdr:row>
      <xdr:rowOff>104775</xdr:rowOff>
    </xdr:from>
    <xdr:to>
      <xdr:col>27</xdr:col>
      <xdr:colOff>76200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90E1B-5C09-4065-A660-D46B06AA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2</xdr:row>
      <xdr:rowOff>66674</xdr:rowOff>
    </xdr:from>
    <xdr:to>
      <xdr:col>27</xdr:col>
      <xdr:colOff>361950</xdr:colOff>
      <xdr:row>29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87A38-2D28-4621-9746-0AF01CC1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73</xdr:row>
      <xdr:rowOff>161925</xdr:rowOff>
    </xdr:from>
    <xdr:to>
      <xdr:col>36</xdr:col>
      <xdr:colOff>571500</xdr:colOff>
      <xdr:row>92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D49CB-850A-408E-A8BF-26DD2233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169</xdr:row>
      <xdr:rowOff>38100</xdr:rowOff>
    </xdr:from>
    <xdr:to>
      <xdr:col>25</xdr:col>
      <xdr:colOff>276225</xdr:colOff>
      <xdr:row>186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DAFCDB-A690-4415-AD83-F865D346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123824</xdr:colOff>
      <xdr:row>9</xdr:row>
      <xdr:rowOff>76201</xdr:rowOff>
    </xdr:from>
    <xdr:to>
      <xdr:col>35</xdr:col>
      <xdr:colOff>533399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D24DC-3930-4317-BC47-EA55B422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42</xdr:row>
      <xdr:rowOff>142875</xdr:rowOff>
    </xdr:from>
    <xdr:to>
      <xdr:col>14</xdr:col>
      <xdr:colOff>314325</xdr:colOff>
      <xdr:row>58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50B16-CFC6-413C-ACD2-614C37E1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166</xdr:row>
      <xdr:rowOff>80961</xdr:rowOff>
    </xdr:from>
    <xdr:to>
      <xdr:col>18</xdr:col>
      <xdr:colOff>409575</xdr:colOff>
      <xdr:row>183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28C30-BBEE-4A39-8E5D-1BA3DEBA0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70</xdr:row>
      <xdr:rowOff>14286</xdr:rowOff>
    </xdr:from>
    <xdr:to>
      <xdr:col>14</xdr:col>
      <xdr:colOff>28575</xdr:colOff>
      <xdr:row>96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331C52-1DA7-46F7-948B-834BEE53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65</xdr:row>
      <xdr:rowOff>109537</xdr:rowOff>
    </xdr:from>
    <xdr:to>
      <xdr:col>20</xdr:col>
      <xdr:colOff>47625</xdr:colOff>
      <xdr:row>79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BB1DB-873F-42D9-9FB2-29D7D646A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189</xdr:row>
      <xdr:rowOff>9525</xdr:rowOff>
    </xdr:from>
    <xdr:to>
      <xdr:col>23</xdr:col>
      <xdr:colOff>171450</xdr:colOff>
      <xdr:row>209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6AC19F-5DD0-4799-A5AB-05D59ADE3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27</xdr:row>
      <xdr:rowOff>114300</xdr:rowOff>
    </xdr:from>
    <xdr:to>
      <xdr:col>13</xdr:col>
      <xdr:colOff>19051</xdr:colOff>
      <xdr:row>43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20AB3-E88D-496F-8F94-E71BBB608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219074</xdr:colOff>
      <xdr:row>168</xdr:row>
      <xdr:rowOff>33337</xdr:rowOff>
    </xdr:from>
    <xdr:to>
      <xdr:col>18</xdr:col>
      <xdr:colOff>390525</xdr:colOff>
      <xdr:row>182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49773-A0BE-4CFD-92C8-8B9137573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47624</xdr:colOff>
      <xdr:row>6</xdr:row>
      <xdr:rowOff>114301</xdr:rowOff>
    </xdr:from>
    <xdr:to>
      <xdr:col>32</xdr:col>
      <xdr:colOff>571500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DE966-37B1-49CA-B829-061A8045A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153</xdr:row>
      <xdr:rowOff>114300</xdr:rowOff>
    </xdr:from>
    <xdr:to>
      <xdr:col>27</xdr:col>
      <xdr:colOff>342900</xdr:colOff>
      <xdr:row>169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3F7D-425B-420B-810A-174A4A80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333375</xdr:colOff>
      <xdr:row>1</xdr:row>
      <xdr:rowOff>38101</xdr:rowOff>
    </xdr:from>
    <xdr:to>
      <xdr:col>21</xdr:col>
      <xdr:colOff>600075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9E022-AFDE-4F3C-9100-552E44B8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18</xdr:row>
      <xdr:rowOff>176212</xdr:rowOff>
    </xdr:from>
    <xdr:to>
      <xdr:col>38</xdr:col>
      <xdr:colOff>200025</xdr:colOff>
      <xdr:row>33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223615-BA0B-4368-939E-40272523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1</xdr:row>
      <xdr:rowOff>76199</xdr:rowOff>
    </xdr:from>
    <xdr:to>
      <xdr:col>22</xdr:col>
      <xdr:colOff>200025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646DF-6EA6-435F-A3B4-F3B4A0EC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2"/>
  <sheetViews>
    <sheetView topLeftCell="A13" workbookViewId="0">
      <selection activeCell="M159" sqref="M159"/>
    </sheetView>
  </sheetViews>
  <sheetFormatPr defaultRowHeight="15" x14ac:dyDescent="0.25"/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1367</v>
      </c>
      <c r="G1" s="2" t="s">
        <v>1368</v>
      </c>
      <c r="H1" s="2" t="s">
        <v>1369</v>
      </c>
      <c r="I1" s="2" t="s">
        <v>1370</v>
      </c>
      <c r="J1" s="2" t="s">
        <v>1371</v>
      </c>
    </row>
    <row r="2" spans="1:22" x14ac:dyDescent="0.25">
      <c r="A2" s="1">
        <v>0</v>
      </c>
      <c r="B2">
        <v>333418</v>
      </c>
      <c r="C2">
        <v>237040</v>
      </c>
      <c r="D2">
        <v>353116</v>
      </c>
      <c r="E2">
        <v>443004</v>
      </c>
      <c r="F2">
        <f>SUM(B2:E2)</f>
        <v>1366578</v>
      </c>
      <c r="G2">
        <f>B2/F2*100</f>
        <v>24.398021920446546</v>
      </c>
      <c r="H2">
        <f>C2/F2*100</f>
        <v>17.345515587108824</v>
      </c>
      <c r="I2">
        <f>D2/F2*100</f>
        <v>25.839432509523792</v>
      </c>
      <c r="J2">
        <f>E2/F2*100</f>
        <v>32.417029982920845</v>
      </c>
    </row>
    <row r="3" spans="1:22" x14ac:dyDescent="0.25">
      <c r="A3" s="1">
        <v>1</v>
      </c>
      <c r="B3">
        <v>329190</v>
      </c>
      <c r="C3">
        <v>233720</v>
      </c>
      <c r="D3">
        <v>379605</v>
      </c>
      <c r="E3">
        <v>424063</v>
      </c>
      <c r="F3">
        <f>SUM(B3:E3)</f>
        <v>1366578</v>
      </c>
      <c r="G3">
        <f t="shared" ref="G3:G6" si="0">B3/F3*100</f>
        <v>24.08863599443281</v>
      </c>
      <c r="H3">
        <f t="shared" ref="H3:H6" si="1">C3/F3*100</f>
        <v>17.102572996199267</v>
      </c>
      <c r="I3">
        <f t="shared" ref="I3:I6" si="2">D3/F3*100</f>
        <v>27.777777777777779</v>
      </c>
      <c r="J3">
        <f t="shared" ref="J3:J6" si="3">E3/F3*100</f>
        <v>31.031013231590148</v>
      </c>
      <c r="K3">
        <v>0</v>
      </c>
      <c r="M3" s="3" t="s">
        <v>1375</v>
      </c>
      <c r="N3">
        <v>0</v>
      </c>
      <c r="O3">
        <v>3</v>
      </c>
      <c r="P3">
        <v>10</v>
      </c>
      <c r="Q3">
        <v>30</v>
      </c>
      <c r="R3">
        <v>90</v>
      </c>
      <c r="S3">
        <v>270</v>
      </c>
      <c r="T3">
        <v>540</v>
      </c>
      <c r="U3">
        <v>900</v>
      </c>
      <c r="V3">
        <v>1800</v>
      </c>
    </row>
    <row r="4" spans="1:22" x14ac:dyDescent="0.25">
      <c r="A4" s="1">
        <v>2</v>
      </c>
      <c r="B4">
        <v>327214</v>
      </c>
      <c r="C4">
        <v>228905</v>
      </c>
      <c r="D4">
        <v>381838</v>
      </c>
      <c r="E4">
        <v>428621</v>
      </c>
      <c r="F4">
        <f>SUM(B4:E4)</f>
        <v>1366578</v>
      </c>
      <c r="G4">
        <f t="shared" si="0"/>
        <v>23.944041247554111</v>
      </c>
      <c r="H4">
        <f t="shared" si="1"/>
        <v>16.750233063901216</v>
      </c>
      <c r="I4">
        <f t="shared" si="2"/>
        <v>27.941178622808209</v>
      </c>
      <c r="J4">
        <f t="shared" si="3"/>
        <v>31.36454706573646</v>
      </c>
      <c r="N4" s="4" t="s">
        <v>1368</v>
      </c>
      <c r="O4" s="4" t="s">
        <v>1368</v>
      </c>
      <c r="P4" s="4" t="s">
        <v>1368</v>
      </c>
      <c r="Q4" s="4" t="s">
        <v>1368</v>
      </c>
      <c r="R4" s="4" t="s">
        <v>1368</v>
      </c>
      <c r="S4" s="4" t="s">
        <v>1368</v>
      </c>
      <c r="T4" s="4" t="s">
        <v>1368</v>
      </c>
      <c r="U4" s="4" t="s">
        <v>1368</v>
      </c>
      <c r="V4" s="4" t="s">
        <v>1368</v>
      </c>
    </row>
    <row r="5" spans="1:22" x14ac:dyDescent="0.25">
      <c r="A5" s="1">
        <v>3</v>
      </c>
      <c r="B5">
        <v>329158</v>
      </c>
      <c r="C5">
        <v>229461</v>
      </c>
      <c r="D5">
        <v>380621</v>
      </c>
      <c r="E5">
        <v>427338</v>
      </c>
      <c r="F5">
        <f>SUM(B5:E5)</f>
        <v>1366578</v>
      </c>
      <c r="G5">
        <f t="shared" si="0"/>
        <v>24.086294379098742</v>
      </c>
      <c r="H5">
        <f t="shared" si="1"/>
        <v>16.790918630330651</v>
      </c>
      <c r="I5">
        <f t="shared" si="2"/>
        <v>27.852124064634438</v>
      </c>
      <c r="J5">
        <f t="shared" si="3"/>
        <v>31.270662925936172</v>
      </c>
      <c r="N5">
        <v>24.398021920446546</v>
      </c>
      <c r="O5">
        <v>24.562891129490303</v>
      </c>
      <c r="P5">
        <v>24.27749506836274</v>
      </c>
      <c r="Q5">
        <v>24.302820154959591</v>
      </c>
      <c r="R5">
        <v>24.294614622515297</v>
      </c>
      <c r="S5">
        <v>24.527272843686536</v>
      </c>
      <c r="T5">
        <v>24.396851280628155</v>
      </c>
      <c r="U5">
        <v>24.256342656558171</v>
      </c>
      <c r="V5">
        <v>24.402674073598728</v>
      </c>
    </row>
    <row r="6" spans="1:22" x14ac:dyDescent="0.25">
      <c r="A6" s="1">
        <v>4</v>
      </c>
      <c r="B6">
        <v>337115</v>
      </c>
      <c r="C6">
        <v>234279</v>
      </c>
      <c r="D6">
        <v>361209</v>
      </c>
      <c r="E6">
        <v>433975</v>
      </c>
      <c r="F6">
        <f>SUM(B6:E6)</f>
        <v>1366578</v>
      </c>
      <c r="G6">
        <f t="shared" si="0"/>
        <v>24.66855166701059</v>
      </c>
      <c r="H6">
        <f t="shared" si="1"/>
        <v>17.143478089066267</v>
      </c>
      <c r="I6">
        <f t="shared" si="2"/>
        <v>26.431641662605426</v>
      </c>
      <c r="J6">
        <f t="shared" si="3"/>
        <v>31.756328581317717</v>
      </c>
      <c r="N6">
        <v>24.08863599443281</v>
      </c>
      <c r="O6">
        <v>24.330743458111666</v>
      </c>
      <c r="P6">
        <v>23.477958398279604</v>
      </c>
      <c r="Q6">
        <v>23.512846445342085</v>
      </c>
      <c r="R6">
        <v>23.532278102457209</v>
      </c>
      <c r="S6">
        <v>23.912930586809765</v>
      </c>
      <c r="T6">
        <v>23.663706832233913</v>
      </c>
      <c r="U6">
        <v>23.530285813104467</v>
      </c>
      <c r="V6">
        <v>23.899170847545044</v>
      </c>
    </row>
    <row r="7" spans="1:22" x14ac:dyDescent="0.25">
      <c r="M7" t="s">
        <v>1372</v>
      </c>
      <c r="N7">
        <v>23.944041247554111</v>
      </c>
      <c r="O7">
        <v>24.052108583088909</v>
      </c>
      <c r="P7">
        <v>23.143841259950417</v>
      </c>
      <c r="Q7">
        <v>23.213561157608673</v>
      </c>
      <c r="R7">
        <v>23.204272163429451</v>
      </c>
      <c r="S7">
        <v>23.560618245574499</v>
      </c>
      <c r="T7">
        <v>23.31820204266473</v>
      </c>
      <c r="U7">
        <v>23.201158607592422</v>
      </c>
      <c r="V7">
        <v>23.569064572092422</v>
      </c>
    </row>
    <row r="8" spans="1:22" x14ac:dyDescent="0.25">
      <c r="F8" t="s">
        <v>1367</v>
      </c>
      <c r="G8" t="s">
        <v>1368</v>
      </c>
      <c r="H8" t="s">
        <v>1369</v>
      </c>
      <c r="I8" t="s">
        <v>1370</v>
      </c>
      <c r="J8" t="s">
        <v>1371</v>
      </c>
      <c r="M8" t="s">
        <v>1373</v>
      </c>
      <c r="N8">
        <v>24.086294379098742</v>
      </c>
      <c r="O8">
        <v>24.138965507542459</v>
      </c>
      <c r="P8">
        <v>22.919991552838852</v>
      </c>
      <c r="Q8">
        <v>22.967603004736841</v>
      </c>
      <c r="R8">
        <v>22.975954996623738</v>
      </c>
      <c r="S8">
        <v>23.385590626808561</v>
      </c>
      <c r="T8">
        <v>23.135282273709006</v>
      </c>
      <c r="U8">
        <v>22.988886032409503</v>
      </c>
      <c r="V8">
        <v>23.467618300647768</v>
      </c>
    </row>
    <row r="9" spans="1:22" x14ac:dyDescent="0.25">
      <c r="A9" s="4" t="s">
        <v>1376</v>
      </c>
      <c r="B9" s="4" t="s">
        <v>1598</v>
      </c>
      <c r="F9">
        <v>55485123</v>
      </c>
      <c r="G9">
        <v>24.27749506836274</v>
      </c>
      <c r="H9">
        <v>17.12253751334389</v>
      </c>
      <c r="I9">
        <v>27.009984279930315</v>
      </c>
      <c r="J9">
        <v>31.589983138363053</v>
      </c>
      <c r="M9" t="s">
        <v>1374</v>
      </c>
      <c r="N9">
        <v>24.66855166701059</v>
      </c>
      <c r="O9">
        <v>24.831283261944336</v>
      </c>
      <c r="P9">
        <v>24.241826642515569</v>
      </c>
      <c r="Q9">
        <v>24.2136572996437</v>
      </c>
      <c r="R9">
        <v>24.277315811786949</v>
      </c>
      <c r="S9">
        <v>24.474304053296201</v>
      </c>
      <c r="T9">
        <v>24.41264783774071</v>
      </c>
      <c r="U9">
        <v>24.245453819795234</v>
      </c>
      <c r="V9">
        <v>24.472727773287005</v>
      </c>
    </row>
    <row r="10" spans="1:22" x14ac:dyDescent="0.25">
      <c r="A10" t="s">
        <v>1377</v>
      </c>
      <c r="B10">
        <v>24.6685516670106</v>
      </c>
      <c r="D10">
        <f>B10/24.6685516670106/4*100</f>
        <v>25</v>
      </c>
      <c r="F10">
        <v>55484965</v>
      </c>
      <c r="G10">
        <v>23.477958398279604</v>
      </c>
      <c r="H10">
        <v>17.332893694715317</v>
      </c>
      <c r="I10">
        <v>28.989316294963867</v>
      </c>
      <c r="J10">
        <v>30.199831612041205</v>
      </c>
      <c r="K10">
        <v>3</v>
      </c>
    </row>
    <row r="11" spans="1:22" x14ac:dyDescent="0.25">
      <c r="A11" t="s">
        <v>1378</v>
      </c>
      <c r="B11">
        <v>24.831283261944336</v>
      </c>
      <c r="D11">
        <f t="shared" ref="D11:D18" si="4">B11/24.6685516670106/4*100</f>
        <v>25.164918067678204</v>
      </c>
      <c r="F11">
        <v>55484977</v>
      </c>
      <c r="G11">
        <v>23.143841259950417</v>
      </c>
      <c r="H11">
        <v>16.94370712274063</v>
      </c>
      <c r="I11">
        <v>29.18909743803264</v>
      </c>
      <c r="J11">
        <v>30.723354179276313</v>
      </c>
      <c r="N11" t="s">
        <v>1369</v>
      </c>
      <c r="O11" t="s">
        <v>1369</v>
      </c>
      <c r="P11" t="s">
        <v>1369</v>
      </c>
      <c r="Q11" t="s">
        <v>1369</v>
      </c>
      <c r="R11" t="s">
        <v>1369</v>
      </c>
      <c r="S11" t="s">
        <v>1369</v>
      </c>
      <c r="T11" t="s">
        <v>1369</v>
      </c>
      <c r="U11" t="s">
        <v>1369</v>
      </c>
      <c r="V11" t="s">
        <v>1369</v>
      </c>
    </row>
    <row r="12" spans="1:22" x14ac:dyDescent="0.25">
      <c r="A12" t="s">
        <v>1379</v>
      </c>
      <c r="B12">
        <v>24.241826642515569</v>
      </c>
      <c r="D12">
        <f t="shared" si="4"/>
        <v>24.567541469139336</v>
      </c>
      <c r="F12">
        <v>55483729</v>
      </c>
      <c r="G12">
        <v>22.919991552838852</v>
      </c>
      <c r="H12">
        <v>17.069537629671576</v>
      </c>
      <c r="I12">
        <v>29.288352266301349</v>
      </c>
      <c r="J12">
        <v>30.72211855118822</v>
      </c>
      <c r="N12">
        <v>17.345515587108824</v>
      </c>
      <c r="O12">
        <v>17.257423781762647</v>
      </c>
      <c r="P12">
        <v>17.12253751334389</v>
      </c>
      <c r="Q12">
        <v>17.067166116432503</v>
      </c>
      <c r="R12">
        <v>17.122755490080817</v>
      </c>
      <c r="S12">
        <v>17.212001062150232</v>
      </c>
      <c r="T12">
        <v>17.13790320056669</v>
      </c>
      <c r="U12">
        <v>17.119064742391263</v>
      </c>
      <c r="V12">
        <v>17.271411977522199</v>
      </c>
    </row>
    <row r="13" spans="1:22" x14ac:dyDescent="0.25">
      <c r="A13" t="s">
        <v>1380</v>
      </c>
      <c r="B13">
        <v>24.2136572996437</v>
      </c>
      <c r="D13">
        <f t="shared" si="4"/>
        <v>24.538993641066458</v>
      </c>
      <c r="F13">
        <v>55484573</v>
      </c>
      <c r="G13">
        <v>24.241826642515569</v>
      </c>
      <c r="H13">
        <v>17.013257000283662</v>
      </c>
      <c r="I13">
        <v>29.362181448165781</v>
      </c>
      <c r="J13">
        <v>29.382734909034987</v>
      </c>
      <c r="N13">
        <v>17.102572996199267</v>
      </c>
      <c r="O13">
        <v>17.140609950381101</v>
      </c>
      <c r="P13">
        <v>17.332893694715317</v>
      </c>
      <c r="Q13">
        <v>17.316083340886138</v>
      </c>
      <c r="R13">
        <v>17.295625104806948</v>
      </c>
      <c r="S13">
        <v>17.236979356028552</v>
      </c>
      <c r="T13">
        <v>17.296763426487825</v>
      </c>
      <c r="U13">
        <v>17.274574384002015</v>
      </c>
      <c r="V13">
        <v>17.210364857236531</v>
      </c>
    </row>
    <row r="14" spans="1:22" x14ac:dyDescent="0.25">
      <c r="A14" t="s">
        <v>1381</v>
      </c>
      <c r="B14">
        <v>24.277315811786949</v>
      </c>
      <c r="D14">
        <f t="shared" si="4"/>
        <v>24.60350747329559</v>
      </c>
      <c r="N14">
        <v>16.750233063901216</v>
      </c>
      <c r="O14">
        <v>16.732180251561545</v>
      </c>
      <c r="P14">
        <v>16.94370712274063</v>
      </c>
      <c r="Q14">
        <v>16.946082366010959</v>
      </c>
      <c r="R14">
        <v>16.915030650832051</v>
      </c>
      <c r="S14">
        <v>16.844653638959585</v>
      </c>
      <c r="T14">
        <v>16.899410757699744</v>
      </c>
      <c r="U14">
        <v>16.883299186793625</v>
      </c>
      <c r="V14">
        <v>16.784929530233782</v>
      </c>
    </row>
    <row r="15" spans="1:22" x14ac:dyDescent="0.25">
      <c r="A15" t="s">
        <v>1382</v>
      </c>
      <c r="B15">
        <v>24.474304053296201</v>
      </c>
      <c r="D15">
        <f t="shared" si="4"/>
        <v>24.803142462175671</v>
      </c>
      <c r="F15" t="s">
        <v>1367</v>
      </c>
      <c r="G15" t="s">
        <v>1368</v>
      </c>
      <c r="H15" t="s">
        <v>1369</v>
      </c>
      <c r="I15" t="s">
        <v>1370</v>
      </c>
      <c r="J15" t="s">
        <v>1371</v>
      </c>
      <c r="N15">
        <v>16.790918630330651</v>
      </c>
      <c r="O15">
        <v>16.833567485508024</v>
      </c>
      <c r="P15">
        <v>17.069537629671576</v>
      </c>
      <c r="Q15">
        <v>17.068989510473294</v>
      </c>
      <c r="R15">
        <v>17.049686444646429</v>
      </c>
      <c r="S15">
        <v>16.962570677753202</v>
      </c>
      <c r="T15">
        <v>17.025134529502107</v>
      </c>
      <c r="U15">
        <v>17.019201589061954</v>
      </c>
      <c r="V15">
        <v>16.895547964416689</v>
      </c>
    </row>
    <row r="16" spans="1:22" x14ac:dyDescent="0.25">
      <c r="A16" t="s">
        <v>1383</v>
      </c>
      <c r="B16">
        <v>24.41264783774071</v>
      </c>
      <c r="D16">
        <f t="shared" si="4"/>
        <v>24.740657829527024</v>
      </c>
      <c r="F16">
        <v>14683756</v>
      </c>
      <c r="G16">
        <v>24.562891129490303</v>
      </c>
      <c r="H16">
        <v>17.257423781762647</v>
      </c>
      <c r="I16">
        <v>25.863457551324061</v>
      </c>
      <c r="J16">
        <v>32.316227537422989</v>
      </c>
      <c r="K16">
        <v>10</v>
      </c>
      <c r="N16">
        <v>17.143478089066267</v>
      </c>
      <c r="O16">
        <v>17.074348415770345</v>
      </c>
      <c r="P16">
        <v>17.013257000283662</v>
      </c>
      <c r="Q16">
        <v>17.004834814801413</v>
      </c>
      <c r="R16">
        <v>16.986304655960758</v>
      </c>
      <c r="S16">
        <v>16.896205210559909</v>
      </c>
      <c r="T16">
        <v>16.984223774132239</v>
      </c>
      <c r="U16">
        <v>16.977740129259423</v>
      </c>
      <c r="V16">
        <v>16.92529028070182</v>
      </c>
    </row>
    <row r="17" spans="1:22" x14ac:dyDescent="0.25">
      <c r="A17" t="s">
        <v>1384</v>
      </c>
      <c r="B17">
        <v>24.245453819795234</v>
      </c>
      <c r="D17">
        <f t="shared" si="4"/>
        <v>24.57121738141889</v>
      </c>
      <c r="F17">
        <v>14683719</v>
      </c>
      <c r="G17">
        <v>24.330743458111666</v>
      </c>
      <c r="H17">
        <v>17.140609950381101</v>
      </c>
      <c r="I17">
        <v>27.688312477240949</v>
      </c>
      <c r="J17">
        <v>30.840334114266284</v>
      </c>
    </row>
    <row r="18" spans="1:22" x14ac:dyDescent="0.25">
      <c r="A18" t="s">
        <v>1385</v>
      </c>
      <c r="B18">
        <v>24.472727773287005</v>
      </c>
      <c r="D18">
        <f t="shared" si="4"/>
        <v>24.801545003161383</v>
      </c>
      <c r="F18">
        <v>14683723</v>
      </c>
      <c r="G18">
        <v>24.052108583088909</v>
      </c>
      <c r="H18">
        <v>16.732180251561545</v>
      </c>
      <c r="I18">
        <v>27.847290499827597</v>
      </c>
      <c r="J18">
        <v>31.368420665521953</v>
      </c>
      <c r="N18" t="s">
        <v>1370</v>
      </c>
      <c r="O18" t="s">
        <v>1370</v>
      </c>
      <c r="P18" t="s">
        <v>1370</v>
      </c>
      <c r="Q18" t="s">
        <v>1370</v>
      </c>
      <c r="R18" t="s">
        <v>1370</v>
      </c>
      <c r="S18" t="s">
        <v>1370</v>
      </c>
      <c r="T18" t="s">
        <v>1370</v>
      </c>
      <c r="U18" t="s">
        <v>1370</v>
      </c>
      <c r="V18" t="s">
        <v>1370</v>
      </c>
    </row>
    <row r="19" spans="1:22" x14ac:dyDescent="0.25">
      <c r="F19">
        <v>14683471</v>
      </c>
      <c r="G19">
        <v>24.138965507542459</v>
      </c>
      <c r="H19">
        <v>16.833567485508024</v>
      </c>
      <c r="I19">
        <v>27.905370603449281</v>
      </c>
      <c r="J19">
        <v>31.122096403500233</v>
      </c>
      <c r="N19">
        <v>25.839432509523792</v>
      </c>
      <c r="O19">
        <v>25.863457551324061</v>
      </c>
      <c r="P19">
        <v>27.009984279930315</v>
      </c>
      <c r="Q19">
        <v>27.058288057200201</v>
      </c>
      <c r="R19">
        <v>26.949363257032992</v>
      </c>
      <c r="S19">
        <v>26.740565236252657</v>
      </c>
      <c r="T19">
        <v>26.864636840412174</v>
      </c>
      <c r="U19">
        <v>26.895313957565204</v>
      </c>
      <c r="V19">
        <v>26.539078848426662</v>
      </c>
    </row>
    <row r="20" spans="1:22" x14ac:dyDescent="0.25">
      <c r="A20" t="s">
        <v>1386</v>
      </c>
      <c r="B20">
        <v>17.143478089066299</v>
      </c>
      <c r="D20">
        <f>B20/17.1434780890663/4*100</f>
        <v>25</v>
      </c>
      <c r="F20">
        <v>14683635</v>
      </c>
      <c r="G20">
        <v>24.831283261944336</v>
      </c>
      <c r="H20">
        <v>17.074348415770345</v>
      </c>
      <c r="I20">
        <v>26.616059306840572</v>
      </c>
      <c r="J20">
        <v>31.478309015444744</v>
      </c>
      <c r="N20">
        <v>27.777777777777779</v>
      </c>
      <c r="O20">
        <v>27.688312477240949</v>
      </c>
      <c r="P20">
        <v>28.989316294963867</v>
      </c>
      <c r="Q20">
        <v>28.959726718269401</v>
      </c>
      <c r="R20">
        <v>28.976399437767792</v>
      </c>
      <c r="S20">
        <v>28.684541249011431</v>
      </c>
      <c r="T20">
        <v>28.858508558952948</v>
      </c>
      <c r="U20">
        <v>28.926708425486503</v>
      </c>
      <c r="V20">
        <v>28.487805794053529</v>
      </c>
    </row>
    <row r="21" spans="1:22" x14ac:dyDescent="0.25">
      <c r="A21" t="s">
        <v>1387</v>
      </c>
      <c r="B21">
        <v>17.074348415770345</v>
      </c>
      <c r="D21">
        <f t="shared" ref="D21:D28" si="5">B21/17.1434780890663/4*100</f>
        <v>24.89918954465249</v>
      </c>
      <c r="N21">
        <v>27.941178622808209</v>
      </c>
      <c r="O21">
        <v>27.847290499827597</v>
      </c>
      <c r="P21">
        <v>29.18909743803264</v>
      </c>
      <c r="Q21">
        <v>29.129661481220204</v>
      </c>
      <c r="R21">
        <v>29.133014038465593</v>
      </c>
      <c r="S21">
        <v>28.877920659057317</v>
      </c>
      <c r="T21">
        <v>29.053346154222947</v>
      </c>
      <c r="U21">
        <v>29.087487622625613</v>
      </c>
      <c r="V21">
        <v>28.70136399371523</v>
      </c>
    </row>
    <row r="22" spans="1:22" x14ac:dyDescent="0.25">
      <c r="A22" t="s">
        <v>1388</v>
      </c>
      <c r="B22">
        <v>17.013257000283662</v>
      </c>
      <c r="D22">
        <f t="shared" si="5"/>
        <v>24.810101124016239</v>
      </c>
      <c r="F22" t="s">
        <v>1367</v>
      </c>
      <c r="G22" t="s">
        <v>1368</v>
      </c>
      <c r="H22" t="s">
        <v>1369</v>
      </c>
      <c r="I22" t="s">
        <v>1370</v>
      </c>
      <c r="J22" t="s">
        <v>1371</v>
      </c>
      <c r="N22">
        <v>27.852124064634438</v>
      </c>
      <c r="O22">
        <v>27.905370603449281</v>
      </c>
      <c r="P22">
        <v>29.288352266301349</v>
      </c>
      <c r="Q22">
        <v>29.22532321300217</v>
      </c>
      <c r="R22">
        <v>29.245485538174847</v>
      </c>
      <c r="S22">
        <v>28.996483450873928</v>
      </c>
      <c r="T22">
        <v>29.168971740392529</v>
      </c>
      <c r="U22">
        <v>29.189906610371285</v>
      </c>
      <c r="V22">
        <v>28.783682805364947</v>
      </c>
    </row>
    <row r="23" spans="1:22" x14ac:dyDescent="0.25">
      <c r="A23" t="s">
        <v>1389</v>
      </c>
      <c r="B23">
        <v>17.004834814801413</v>
      </c>
      <c r="D23">
        <f t="shared" si="5"/>
        <v>24.797819215061573</v>
      </c>
      <c r="F23">
        <v>43339427</v>
      </c>
      <c r="G23">
        <v>24.302820154959591</v>
      </c>
      <c r="H23">
        <v>17.067166116432503</v>
      </c>
      <c r="I23">
        <v>27.058288057200201</v>
      </c>
      <c r="J23">
        <v>31.571725671407702</v>
      </c>
      <c r="K23">
        <v>30</v>
      </c>
      <c r="N23">
        <v>26.431641662605426</v>
      </c>
      <c r="O23">
        <v>26.616059306840572</v>
      </c>
      <c r="P23">
        <v>29.362181448165781</v>
      </c>
      <c r="Q23">
        <v>29.396362056597901</v>
      </c>
      <c r="R23">
        <v>29.371064875219904</v>
      </c>
      <c r="S23">
        <v>28.890675744991047</v>
      </c>
      <c r="T23">
        <v>29.157048868379871</v>
      </c>
      <c r="U23">
        <v>29.158670594553982</v>
      </c>
      <c r="V23">
        <v>28.14950791903944</v>
      </c>
    </row>
    <row r="24" spans="1:22" x14ac:dyDescent="0.25">
      <c r="A24" t="s">
        <v>1390</v>
      </c>
      <c r="B24">
        <v>16.986304655960758</v>
      </c>
      <c r="D24">
        <f t="shared" si="5"/>
        <v>24.770797045545585</v>
      </c>
      <c r="F24">
        <v>43339304</v>
      </c>
      <c r="G24">
        <v>23.512846445342085</v>
      </c>
      <c r="H24">
        <v>17.316083340886138</v>
      </c>
      <c r="I24">
        <v>28.959726718269401</v>
      </c>
      <c r="J24">
        <v>30.211343495502373</v>
      </c>
    </row>
    <row r="25" spans="1:22" x14ac:dyDescent="0.25">
      <c r="A25" t="s">
        <v>1391</v>
      </c>
      <c r="B25">
        <v>16.896205210559909</v>
      </c>
      <c r="D25">
        <f t="shared" si="5"/>
        <v>24.639406780202766</v>
      </c>
      <c r="F25">
        <v>43339309</v>
      </c>
      <c r="G25">
        <v>23.213561157608673</v>
      </c>
      <c r="H25">
        <v>16.946082366010959</v>
      </c>
      <c r="I25">
        <v>29.129661481220204</v>
      </c>
      <c r="J25">
        <v>30.710694995160164</v>
      </c>
      <c r="N25" t="s">
        <v>1371</v>
      </c>
      <c r="O25" t="s">
        <v>1371</v>
      </c>
      <c r="P25" t="s">
        <v>1371</v>
      </c>
      <c r="Q25" t="s">
        <v>1371</v>
      </c>
      <c r="R25" t="s">
        <v>1371</v>
      </c>
      <c r="S25" t="s">
        <v>1371</v>
      </c>
      <c r="T25" t="s">
        <v>1371</v>
      </c>
      <c r="U25" t="s">
        <v>1371</v>
      </c>
      <c r="V25" t="s">
        <v>1371</v>
      </c>
    </row>
    <row r="26" spans="1:22" x14ac:dyDescent="0.25">
      <c r="A26" t="s">
        <v>1392</v>
      </c>
      <c r="B26">
        <v>16.984223774132239</v>
      </c>
      <c r="D26">
        <f t="shared" si="5"/>
        <v>24.767762536127911</v>
      </c>
      <c r="F26">
        <v>43338371</v>
      </c>
      <c r="G26">
        <v>22.967603004736841</v>
      </c>
      <c r="H26">
        <v>17.068989510473294</v>
      </c>
      <c r="I26">
        <v>29.22532321300217</v>
      </c>
      <c r="J26">
        <v>30.738084271787695</v>
      </c>
      <c r="N26">
        <v>32.417029982920845</v>
      </c>
      <c r="O26">
        <v>32.316227537422989</v>
      </c>
      <c r="P26">
        <v>31.589983138363053</v>
      </c>
      <c r="Q26">
        <v>31.571725671407702</v>
      </c>
      <c r="R26">
        <v>31.633266630370887</v>
      </c>
      <c r="S26">
        <v>31.520160857910572</v>
      </c>
      <c r="T26">
        <v>31.600608678392977</v>
      </c>
      <c r="U26">
        <v>31.729278643485365</v>
      </c>
      <c r="V26">
        <v>31.786835100452411</v>
      </c>
    </row>
    <row r="27" spans="1:22" x14ac:dyDescent="0.25">
      <c r="A27" t="s">
        <v>1393</v>
      </c>
      <c r="B27">
        <v>16.977740129259423</v>
      </c>
      <c r="D27">
        <f t="shared" si="5"/>
        <v>24.758307563165115</v>
      </c>
      <c r="F27">
        <v>43338992</v>
      </c>
      <c r="G27">
        <v>24.2136572996437</v>
      </c>
      <c r="H27">
        <v>17.004834814801413</v>
      </c>
      <c r="I27">
        <v>29.396362056597901</v>
      </c>
      <c r="J27">
        <v>29.385145828956983</v>
      </c>
      <c r="N27">
        <v>31.031013231590148</v>
      </c>
      <c r="O27">
        <v>30.840334114266284</v>
      </c>
      <c r="P27">
        <v>30.199831612041205</v>
      </c>
      <c r="Q27">
        <v>30.211343495502373</v>
      </c>
      <c r="R27">
        <v>30.195697354968047</v>
      </c>
      <c r="S27">
        <v>30.165548808150255</v>
      </c>
      <c r="T27">
        <v>30.181021182325313</v>
      </c>
      <c r="U27">
        <v>30.268431377407012</v>
      </c>
      <c r="V27">
        <v>30.402658501164897</v>
      </c>
    </row>
    <row r="28" spans="1:22" x14ac:dyDescent="0.25">
      <c r="A28" t="s">
        <v>1394</v>
      </c>
      <c r="B28">
        <v>16.92529028070182</v>
      </c>
      <c r="D28">
        <f t="shared" si="5"/>
        <v>24.681820971172073</v>
      </c>
      <c r="N28">
        <v>31.36454706573646</v>
      </c>
      <c r="O28">
        <v>31.368420665521953</v>
      </c>
      <c r="P28">
        <v>30.723354179276313</v>
      </c>
      <c r="Q28">
        <v>30.710694995160164</v>
      </c>
      <c r="R28">
        <v>30.747683147272902</v>
      </c>
      <c r="S28">
        <v>30.716807456408603</v>
      </c>
      <c r="T28">
        <v>30.729041045412579</v>
      </c>
      <c r="U28">
        <v>30.82805458298834</v>
      </c>
      <c r="V28">
        <v>30.944641903958569</v>
      </c>
    </row>
    <row r="29" spans="1:22" x14ac:dyDescent="0.25">
      <c r="F29" t="s">
        <v>1367</v>
      </c>
      <c r="G29" t="s">
        <v>1368</v>
      </c>
      <c r="H29" t="s">
        <v>1369</v>
      </c>
      <c r="I29" t="s">
        <v>1370</v>
      </c>
      <c r="J29" t="s">
        <v>1371</v>
      </c>
      <c r="N29">
        <v>31.270662925936172</v>
      </c>
      <c r="O29">
        <v>31.122096403500233</v>
      </c>
      <c r="P29">
        <v>30.72211855118822</v>
      </c>
      <c r="Q29">
        <v>30.738084271787695</v>
      </c>
      <c r="R29">
        <v>30.728873020554985</v>
      </c>
      <c r="S29">
        <v>30.655355244564308</v>
      </c>
      <c r="T29">
        <v>30.670611456396358</v>
      </c>
      <c r="U29">
        <v>30.802005768157258</v>
      </c>
      <c r="V29">
        <v>30.853150929570596</v>
      </c>
    </row>
    <row r="30" spans="1:22" x14ac:dyDescent="0.25">
      <c r="A30" t="s">
        <v>1395</v>
      </c>
      <c r="B30">
        <v>26.431641662605401</v>
      </c>
      <c r="D30">
        <f>B30/26.4316416626054/4*100</f>
        <v>25</v>
      </c>
      <c r="F30">
        <v>96797300</v>
      </c>
      <c r="G30">
        <v>24.294614622515297</v>
      </c>
      <c r="H30">
        <v>17.122755490080817</v>
      </c>
      <c r="I30">
        <v>26.949363257032992</v>
      </c>
      <c r="J30">
        <v>31.633266630370887</v>
      </c>
      <c r="K30">
        <v>90</v>
      </c>
      <c r="N30">
        <v>31.756328581317717</v>
      </c>
      <c r="O30">
        <v>31.478309015444744</v>
      </c>
      <c r="P30">
        <v>29.382734909034987</v>
      </c>
      <c r="Q30">
        <v>29.385145828956983</v>
      </c>
      <c r="R30">
        <v>29.365314657032389</v>
      </c>
      <c r="S30">
        <v>29.738814991152839</v>
      </c>
      <c r="T30">
        <v>29.446079519747176</v>
      </c>
      <c r="U30">
        <v>29.618135456391364</v>
      </c>
      <c r="V30">
        <v>30.452474026971739</v>
      </c>
    </row>
    <row r="31" spans="1:22" x14ac:dyDescent="0.25">
      <c r="A31" t="s">
        <v>1396</v>
      </c>
      <c r="B31">
        <v>26.616059306840572</v>
      </c>
      <c r="D31">
        <f t="shared" ref="D31:D38" si="6">B31/26.4316416626054/4*100</f>
        <v>25.174428859347092</v>
      </c>
      <c r="F31">
        <v>96797016</v>
      </c>
      <c r="G31">
        <v>23.532278102457209</v>
      </c>
      <c r="H31">
        <v>17.295625104806948</v>
      </c>
      <c r="I31">
        <v>28.976399437767792</v>
      </c>
      <c r="J31">
        <v>30.195697354968047</v>
      </c>
    </row>
    <row r="32" spans="1:22" x14ac:dyDescent="0.25">
      <c r="A32" t="s">
        <v>1397</v>
      </c>
      <c r="B32">
        <v>29.362181448165781</v>
      </c>
      <c r="D32">
        <f t="shared" si="6"/>
        <v>27.771810225569922</v>
      </c>
      <c r="F32">
        <v>96797046</v>
      </c>
      <c r="G32">
        <v>23.204272163429451</v>
      </c>
      <c r="H32">
        <v>16.915030650832051</v>
      </c>
      <c r="I32">
        <v>29.133014038465593</v>
      </c>
      <c r="J32">
        <v>30.747683147272902</v>
      </c>
    </row>
    <row r="33" spans="1:11" x14ac:dyDescent="0.25">
      <c r="A33" t="s">
        <v>1398</v>
      </c>
      <c r="B33">
        <v>29.396362056597901</v>
      </c>
      <c r="D33">
        <f t="shared" si="6"/>
        <v>27.804139477824119</v>
      </c>
      <c r="F33">
        <v>96794871</v>
      </c>
      <c r="G33">
        <v>22.975954996623738</v>
      </c>
      <c r="H33">
        <v>17.049686444646429</v>
      </c>
      <c r="I33">
        <v>29.245485538174847</v>
      </c>
      <c r="J33">
        <v>30.728873020554985</v>
      </c>
    </row>
    <row r="34" spans="1:11" x14ac:dyDescent="0.25">
      <c r="A34" t="s">
        <v>1399</v>
      </c>
      <c r="B34">
        <v>29.371064875219904</v>
      </c>
      <c r="D34">
        <f t="shared" si="6"/>
        <v>27.780212491278117</v>
      </c>
      <c r="F34">
        <v>96796327</v>
      </c>
      <c r="G34">
        <v>24.277315811786949</v>
      </c>
      <c r="H34">
        <v>16.986304655960758</v>
      </c>
      <c r="I34">
        <v>29.371064875219904</v>
      </c>
      <c r="J34">
        <v>29.365314657032389</v>
      </c>
    </row>
    <row r="35" spans="1:11" x14ac:dyDescent="0.25">
      <c r="A35" t="s">
        <v>1400</v>
      </c>
      <c r="B35">
        <v>28.890675744991047</v>
      </c>
      <c r="D35">
        <f t="shared" si="6"/>
        <v>27.325843125613158</v>
      </c>
    </row>
    <row r="36" spans="1:11" x14ac:dyDescent="0.25">
      <c r="A36" t="s">
        <v>1401</v>
      </c>
      <c r="B36">
        <v>29.157048868379871</v>
      </c>
      <c r="D36">
        <f t="shared" si="6"/>
        <v>27.577788433049054</v>
      </c>
      <c r="F36" t="s">
        <v>1367</v>
      </c>
      <c r="G36" t="s">
        <v>1368</v>
      </c>
      <c r="H36" t="s">
        <v>1369</v>
      </c>
      <c r="I36" t="s">
        <v>1370</v>
      </c>
      <c r="J36" t="s">
        <v>1371</v>
      </c>
    </row>
    <row r="37" spans="1:11" x14ac:dyDescent="0.25">
      <c r="A37" t="s">
        <v>1402</v>
      </c>
      <c r="B37">
        <v>29.158670594553982</v>
      </c>
      <c r="D37">
        <f t="shared" si="6"/>
        <v>27.579322320155665</v>
      </c>
      <c r="F37">
        <v>31080349</v>
      </c>
      <c r="G37">
        <v>24.527272843686536</v>
      </c>
      <c r="H37">
        <v>17.212001062150232</v>
      </c>
      <c r="I37">
        <v>26.740565236252657</v>
      </c>
      <c r="J37">
        <v>31.520160857910572</v>
      </c>
      <c r="K37">
        <v>270</v>
      </c>
    </row>
    <row r="38" spans="1:11" x14ac:dyDescent="0.25">
      <c r="A38" t="s">
        <v>1403</v>
      </c>
      <c r="B38">
        <v>28.14950791903944</v>
      </c>
      <c r="D38">
        <f t="shared" si="6"/>
        <v>26.624819863974263</v>
      </c>
      <c r="F38">
        <v>31080260</v>
      </c>
      <c r="G38">
        <v>23.912930586809765</v>
      </c>
      <c r="H38">
        <v>17.236979356028552</v>
      </c>
      <c r="I38">
        <v>28.684541249011431</v>
      </c>
      <c r="J38">
        <v>30.165548808150255</v>
      </c>
    </row>
    <row r="39" spans="1:11" x14ac:dyDescent="0.25">
      <c r="F39">
        <v>31080271</v>
      </c>
      <c r="G39">
        <v>23.560618245574499</v>
      </c>
      <c r="H39">
        <v>16.844653638959585</v>
      </c>
      <c r="I39">
        <v>28.877920659057317</v>
      </c>
      <c r="J39">
        <v>30.716807456408603</v>
      </c>
    </row>
    <row r="40" spans="1:11" x14ac:dyDescent="0.25">
      <c r="A40" t="s">
        <v>1404</v>
      </c>
      <c r="B40">
        <v>31.7563285813177</v>
      </c>
      <c r="D40">
        <f>B40/31.7563285813177/4*100</f>
        <v>25</v>
      </c>
      <c r="F40">
        <v>31079617</v>
      </c>
      <c r="G40">
        <v>23.385590626808561</v>
      </c>
      <c r="H40">
        <v>16.962570677753202</v>
      </c>
      <c r="I40">
        <v>28.996483450873928</v>
      </c>
      <c r="J40">
        <v>30.655355244564308</v>
      </c>
    </row>
    <row r="41" spans="1:11" x14ac:dyDescent="0.25">
      <c r="A41" t="s">
        <v>1405</v>
      </c>
      <c r="B41">
        <v>31.478309015444744</v>
      </c>
      <c r="D41">
        <f t="shared" ref="D41:D48" si="7">B41/31.7563285813177/4*100</f>
        <v>24.781130582238877</v>
      </c>
      <c r="F41">
        <v>31080038</v>
      </c>
      <c r="G41">
        <v>24.474304053296201</v>
      </c>
      <c r="H41">
        <v>16.896205210559909</v>
      </c>
      <c r="I41">
        <v>28.890675744991047</v>
      </c>
      <c r="J41">
        <v>29.738814991152839</v>
      </c>
    </row>
    <row r="42" spans="1:11" x14ac:dyDescent="0.25">
      <c r="A42" t="s">
        <v>1406</v>
      </c>
      <c r="B42">
        <v>29.382734909034987</v>
      </c>
      <c r="D42">
        <f t="shared" si="7"/>
        <v>23.131401063724429</v>
      </c>
    </row>
    <row r="43" spans="1:11" x14ac:dyDescent="0.25">
      <c r="A43" t="s">
        <v>1407</v>
      </c>
      <c r="B43">
        <v>29.385145828956983</v>
      </c>
      <c r="D43">
        <f t="shared" si="7"/>
        <v>23.133299047551354</v>
      </c>
      <c r="F43" t="s">
        <v>1367</v>
      </c>
      <c r="G43" t="s">
        <v>1368</v>
      </c>
      <c r="H43" t="s">
        <v>1369</v>
      </c>
      <c r="I43" t="s">
        <v>1370</v>
      </c>
      <c r="J43" t="s">
        <v>1371</v>
      </c>
    </row>
    <row r="44" spans="1:11" x14ac:dyDescent="0.25">
      <c r="A44" t="s">
        <v>1408</v>
      </c>
      <c r="B44">
        <v>29.365314657032389</v>
      </c>
      <c r="D44">
        <f t="shared" si="7"/>
        <v>23.117687063412653</v>
      </c>
      <c r="F44">
        <v>65532801</v>
      </c>
      <c r="G44">
        <v>24.396851280628155</v>
      </c>
      <c r="H44">
        <v>17.13790320056669</v>
      </c>
      <c r="I44">
        <v>26.864636840412174</v>
      </c>
      <c r="J44">
        <v>31.600608678392977</v>
      </c>
      <c r="K44">
        <v>540</v>
      </c>
    </row>
    <row r="45" spans="1:11" x14ac:dyDescent="0.25">
      <c r="A45" t="s">
        <v>1409</v>
      </c>
      <c r="B45">
        <v>29.738814991152839</v>
      </c>
      <c r="D45">
        <f t="shared" si="7"/>
        <v>23.411723205818124</v>
      </c>
      <c r="F45">
        <v>65532607</v>
      </c>
      <c r="G45">
        <v>23.663706832233913</v>
      </c>
      <c r="H45">
        <v>17.296763426487825</v>
      </c>
      <c r="I45">
        <v>28.858508558952948</v>
      </c>
      <c r="J45">
        <v>30.181021182325313</v>
      </c>
    </row>
    <row r="46" spans="1:11" x14ac:dyDescent="0.25">
      <c r="A46" t="s">
        <v>1410</v>
      </c>
      <c r="B46">
        <v>29.446079519747176</v>
      </c>
      <c r="D46">
        <f t="shared" si="7"/>
        <v>23.181268770054196</v>
      </c>
      <c r="F46">
        <v>65532634</v>
      </c>
      <c r="G46">
        <v>23.31820204266473</v>
      </c>
      <c r="H46">
        <v>16.899410757699744</v>
      </c>
      <c r="I46">
        <v>29.053346154222947</v>
      </c>
      <c r="J46">
        <v>30.729041045412579</v>
      </c>
    </row>
    <row r="47" spans="1:11" x14ac:dyDescent="0.25">
      <c r="A47" t="s">
        <v>1411</v>
      </c>
      <c r="B47">
        <v>29.618135456391364</v>
      </c>
      <c r="D47">
        <f t="shared" si="7"/>
        <v>23.316718886873907</v>
      </c>
      <c r="F47">
        <v>65531165</v>
      </c>
      <c r="G47">
        <v>23.135282273709006</v>
      </c>
      <c r="H47">
        <v>17.025134529502107</v>
      </c>
      <c r="I47">
        <v>29.168971740392529</v>
      </c>
      <c r="J47">
        <v>30.670611456396358</v>
      </c>
    </row>
    <row r="48" spans="1:11" x14ac:dyDescent="0.25">
      <c r="A48" t="s">
        <v>1412</v>
      </c>
      <c r="B48">
        <v>30.452474026971739</v>
      </c>
      <c r="D48">
        <f t="shared" si="7"/>
        <v>23.973547468650846</v>
      </c>
      <c r="F48">
        <v>65532150</v>
      </c>
      <c r="G48">
        <v>24.41264783774071</v>
      </c>
      <c r="H48">
        <v>16.984223774132239</v>
      </c>
      <c r="I48">
        <v>29.157048868379871</v>
      </c>
      <c r="J48">
        <v>29.446079519747176</v>
      </c>
    </row>
    <row r="50" spans="1:11" x14ac:dyDescent="0.25">
      <c r="A50" t="s">
        <v>1484</v>
      </c>
      <c r="B50">
        <v>24.0862943790987</v>
      </c>
      <c r="D50">
        <f>B50/24.0862943790987/4*100</f>
        <v>25</v>
      </c>
      <c r="F50" t="s">
        <v>1367</v>
      </c>
      <c r="G50" t="s">
        <v>1368</v>
      </c>
      <c r="H50" t="s">
        <v>1369</v>
      </c>
      <c r="I50" t="s">
        <v>1370</v>
      </c>
      <c r="J50" t="s">
        <v>1371</v>
      </c>
    </row>
    <row r="51" spans="1:11" x14ac:dyDescent="0.25">
      <c r="A51" t="s">
        <v>1483</v>
      </c>
      <c r="B51">
        <v>24.138965507542459</v>
      </c>
      <c r="D51">
        <f t="shared" ref="D51:D58" si="8">B51/24.0862943790987/4*100</f>
        <v>25.05466919030254</v>
      </c>
      <c r="F51">
        <v>90451571</v>
      </c>
      <c r="G51">
        <v>24.256342656558171</v>
      </c>
      <c r="H51">
        <v>17.119064742391263</v>
      </c>
      <c r="I51">
        <v>26.895313957565204</v>
      </c>
      <c r="J51">
        <v>31.729278643485365</v>
      </c>
      <c r="K51">
        <v>900</v>
      </c>
    </row>
    <row r="52" spans="1:11" x14ac:dyDescent="0.25">
      <c r="A52" t="s">
        <v>1482</v>
      </c>
      <c r="B52">
        <v>22.919991552838852</v>
      </c>
      <c r="D52">
        <f t="shared" si="8"/>
        <v>23.789453861288095</v>
      </c>
      <c r="F52">
        <v>90451311</v>
      </c>
      <c r="G52">
        <v>23.530285813104467</v>
      </c>
      <c r="H52">
        <v>17.274574384002015</v>
      </c>
      <c r="I52">
        <v>28.926708425486503</v>
      </c>
      <c r="J52">
        <v>30.268431377407012</v>
      </c>
    </row>
    <row r="53" spans="1:11" x14ac:dyDescent="0.25">
      <c r="A53" t="s">
        <v>1481</v>
      </c>
      <c r="B53">
        <v>22.967603004736841</v>
      </c>
      <c r="D53">
        <f t="shared" si="8"/>
        <v>23.838871437886453</v>
      </c>
      <c r="F53">
        <v>90451332</v>
      </c>
      <c r="G53">
        <v>23.201158607592422</v>
      </c>
      <c r="H53">
        <v>16.883299186793625</v>
      </c>
      <c r="I53">
        <v>29.087487622625613</v>
      </c>
      <c r="J53">
        <v>30.82805458298834</v>
      </c>
    </row>
    <row r="54" spans="1:11" x14ac:dyDescent="0.25">
      <c r="A54" t="s">
        <v>1480</v>
      </c>
      <c r="B54">
        <v>22.975954996623738</v>
      </c>
      <c r="D54">
        <f t="shared" si="8"/>
        <v>23.847540259826687</v>
      </c>
      <c r="F54">
        <v>90449337</v>
      </c>
      <c r="G54">
        <v>22.988886032409503</v>
      </c>
      <c r="H54">
        <v>17.019201589061954</v>
      </c>
      <c r="I54">
        <v>29.189906610371285</v>
      </c>
      <c r="J54">
        <v>30.802005768157258</v>
      </c>
    </row>
    <row r="55" spans="1:11" x14ac:dyDescent="0.25">
      <c r="A55" t="s">
        <v>1479</v>
      </c>
      <c r="B55">
        <v>23.385590626808561</v>
      </c>
      <c r="D55">
        <f t="shared" si="8"/>
        <v>24.272715282328583</v>
      </c>
      <c r="F55">
        <v>90450660</v>
      </c>
      <c r="G55">
        <v>24.245453819795234</v>
      </c>
      <c r="H55">
        <v>16.977740129259423</v>
      </c>
      <c r="I55">
        <v>29.158670594553982</v>
      </c>
      <c r="J55">
        <v>29.618135456391364</v>
      </c>
    </row>
    <row r="56" spans="1:11" x14ac:dyDescent="0.25">
      <c r="A56" t="s">
        <v>1478</v>
      </c>
      <c r="B56">
        <v>23.135282273709006</v>
      </c>
      <c r="D56">
        <f t="shared" si="8"/>
        <v>24.012911564537973</v>
      </c>
    </row>
    <row r="57" spans="1:11" x14ac:dyDescent="0.25">
      <c r="A57" t="s">
        <v>1477</v>
      </c>
      <c r="B57">
        <v>22.988886032409503</v>
      </c>
      <c r="D57">
        <f t="shared" si="8"/>
        <v>23.860961830183506</v>
      </c>
      <c r="F57" t="s">
        <v>1367</v>
      </c>
      <c r="G57" t="s">
        <v>1368</v>
      </c>
      <c r="H57" t="s">
        <v>1369</v>
      </c>
      <c r="I57" t="s">
        <v>1370</v>
      </c>
      <c r="J57" t="s">
        <v>1371</v>
      </c>
      <c r="K57">
        <v>1800</v>
      </c>
    </row>
    <row r="58" spans="1:11" x14ac:dyDescent="0.25">
      <c r="A58" t="s">
        <v>1476</v>
      </c>
      <c r="B58">
        <v>23.467618300647768</v>
      </c>
      <c r="D58">
        <f t="shared" si="8"/>
        <v>24.357854648878867</v>
      </c>
      <c r="F58">
        <v>25135733</v>
      </c>
      <c r="G58">
        <v>24.402674073598728</v>
      </c>
      <c r="H58">
        <v>17.271411977522199</v>
      </c>
      <c r="I58">
        <v>26.539078848426662</v>
      </c>
      <c r="J58">
        <v>31.786835100452411</v>
      </c>
    </row>
    <row r="59" spans="1:11" x14ac:dyDescent="0.25">
      <c r="F59">
        <v>25135667</v>
      </c>
      <c r="G59">
        <v>23.899170847545044</v>
      </c>
      <c r="H59">
        <v>17.210364857236531</v>
      </c>
      <c r="I59">
        <v>28.487805794053529</v>
      </c>
      <c r="J59">
        <v>30.402658501164897</v>
      </c>
    </row>
    <row r="60" spans="1:11" x14ac:dyDescent="0.25">
      <c r="A60" t="s">
        <v>1475</v>
      </c>
      <c r="B60">
        <v>16.790918630330701</v>
      </c>
      <c r="D60">
        <f>B60/16.7909186303307/4*100</f>
        <v>25</v>
      </c>
      <c r="F60">
        <v>25135673</v>
      </c>
      <c r="G60">
        <v>23.569064572092422</v>
      </c>
      <c r="H60">
        <v>16.784929530233782</v>
      </c>
      <c r="I60">
        <v>28.70136399371523</v>
      </c>
      <c r="J60">
        <v>30.944641903958569</v>
      </c>
    </row>
    <row r="61" spans="1:11" x14ac:dyDescent="0.25">
      <c r="A61" t="s">
        <v>1474</v>
      </c>
      <c r="B61">
        <v>16.833567485508024</v>
      </c>
      <c r="D61">
        <f t="shared" ref="D61:D68" si="9">B61/16.7909186303307/4*100</f>
        <v>25.063499883651811</v>
      </c>
      <c r="F61">
        <v>25135154</v>
      </c>
      <c r="G61">
        <v>23.467618300647768</v>
      </c>
      <c r="H61">
        <v>16.895547964416689</v>
      </c>
      <c r="I61">
        <v>28.783682805364947</v>
      </c>
      <c r="J61">
        <v>30.853150929570596</v>
      </c>
    </row>
    <row r="62" spans="1:11" x14ac:dyDescent="0.25">
      <c r="A62" t="s">
        <v>1473</v>
      </c>
      <c r="B62">
        <v>17.069537629671576</v>
      </c>
      <c r="D62">
        <f t="shared" si="9"/>
        <v>25.414835848881999</v>
      </c>
      <c r="F62">
        <v>25135498</v>
      </c>
      <c r="G62">
        <v>24.472727773287005</v>
      </c>
      <c r="H62">
        <v>16.92529028070182</v>
      </c>
      <c r="I62">
        <v>28.14950791903944</v>
      </c>
      <c r="J62">
        <v>30.452474026971739</v>
      </c>
    </row>
    <row r="63" spans="1:11" x14ac:dyDescent="0.25">
      <c r="A63" t="s">
        <v>1472</v>
      </c>
      <c r="B63">
        <v>17.068989510473294</v>
      </c>
      <c r="D63">
        <f t="shared" si="9"/>
        <v>25.414019754166834</v>
      </c>
    </row>
    <row r="64" spans="1:11" x14ac:dyDescent="0.25">
      <c r="A64" t="s">
        <v>1471</v>
      </c>
      <c r="B64">
        <v>17.049686444646429</v>
      </c>
      <c r="D64">
        <f t="shared" si="9"/>
        <v>25.385279418018701</v>
      </c>
    </row>
    <row r="65" spans="1:4" x14ac:dyDescent="0.25">
      <c r="A65" t="s">
        <v>1470</v>
      </c>
      <c r="B65">
        <v>16.962570677753202</v>
      </c>
      <c r="D65">
        <f t="shared" si="9"/>
        <v>25.255572746199295</v>
      </c>
    </row>
    <row r="66" spans="1:4" x14ac:dyDescent="0.25">
      <c r="A66" t="s">
        <v>1469</v>
      </c>
      <c r="B66">
        <v>17.025134529502107</v>
      </c>
      <c r="D66">
        <f t="shared" si="9"/>
        <v>25.348724069730654</v>
      </c>
    </row>
    <row r="67" spans="1:4" x14ac:dyDescent="0.25">
      <c r="A67" t="s">
        <v>1468</v>
      </c>
      <c r="B67">
        <v>17.019201589061954</v>
      </c>
      <c r="D67">
        <f t="shared" si="9"/>
        <v>25.339890514267172</v>
      </c>
    </row>
    <row r="68" spans="1:4" x14ac:dyDescent="0.25">
      <c r="A68" t="s">
        <v>1467</v>
      </c>
      <c r="B68">
        <v>16.895547964416689</v>
      </c>
      <c r="D68">
        <f t="shared" si="9"/>
        <v>25.155782623317862</v>
      </c>
    </row>
    <row r="70" spans="1:4" x14ac:dyDescent="0.25">
      <c r="A70" t="s">
        <v>1466</v>
      </c>
      <c r="B70">
        <v>27.852124064634399</v>
      </c>
      <c r="D70">
        <f>B70/27.8521240646344/4*100</f>
        <v>25</v>
      </c>
    </row>
    <row r="71" spans="1:4" x14ac:dyDescent="0.25">
      <c r="A71" t="s">
        <v>1465</v>
      </c>
      <c r="B71">
        <v>27.905370603449281</v>
      </c>
      <c r="D71">
        <f t="shared" ref="D71:D78" si="10">B71/27.8521240646344/4*100</f>
        <v>25.047793965992788</v>
      </c>
    </row>
    <row r="72" spans="1:4" x14ac:dyDescent="0.25">
      <c r="A72" t="s">
        <v>1464</v>
      </c>
      <c r="B72">
        <v>29.288352266301349</v>
      </c>
      <c r="D72">
        <f t="shared" si="10"/>
        <v>26.289155001548536</v>
      </c>
    </row>
    <row r="73" spans="1:4" x14ac:dyDescent="0.25">
      <c r="A73" t="s">
        <v>1463</v>
      </c>
      <c r="B73">
        <v>29.22532321300217</v>
      </c>
      <c r="D73">
        <f t="shared" si="10"/>
        <v>26.232580273932687</v>
      </c>
    </row>
    <row r="74" spans="1:4" x14ac:dyDescent="0.25">
      <c r="A74" t="s">
        <v>1462</v>
      </c>
      <c r="B74">
        <v>29.245485538174847</v>
      </c>
      <c r="D74">
        <f t="shared" si="10"/>
        <v>26.250677928824185</v>
      </c>
    </row>
    <row r="75" spans="1:4" x14ac:dyDescent="0.25">
      <c r="A75" t="s">
        <v>1461</v>
      </c>
      <c r="B75">
        <v>28.996483450873928</v>
      </c>
      <c r="D75">
        <f t="shared" si="10"/>
        <v>26.027174250322794</v>
      </c>
    </row>
    <row r="76" spans="1:4" x14ac:dyDescent="0.25">
      <c r="A76" t="s">
        <v>1460</v>
      </c>
      <c r="B76">
        <v>29.168971740392529</v>
      </c>
      <c r="D76">
        <f t="shared" si="10"/>
        <v>26.181999326785828</v>
      </c>
    </row>
    <row r="77" spans="1:4" x14ac:dyDescent="0.25">
      <c r="A77" t="s">
        <v>1459</v>
      </c>
      <c r="B77">
        <v>29.189906610371285</v>
      </c>
      <c r="D77">
        <f t="shared" si="10"/>
        <v>26.200790416049053</v>
      </c>
    </row>
    <row r="78" spans="1:4" x14ac:dyDescent="0.25">
      <c r="A78" t="s">
        <v>1458</v>
      </c>
      <c r="B78">
        <v>28.783682805364947</v>
      </c>
      <c r="D78">
        <f t="shared" si="10"/>
        <v>25.8361648994604</v>
      </c>
    </row>
    <row r="80" spans="1:4" x14ac:dyDescent="0.25">
      <c r="A80" t="s">
        <v>1457</v>
      </c>
      <c r="B80">
        <v>31.2706629259362</v>
      </c>
      <c r="D80">
        <f>B80/31.2706629259362/4*100</f>
        <v>25</v>
      </c>
    </row>
    <row r="81" spans="1:9" x14ac:dyDescent="0.25">
      <c r="A81" t="s">
        <v>1456</v>
      </c>
      <c r="B81">
        <v>31.122096403500233</v>
      </c>
      <c r="D81">
        <f t="shared" ref="D81:D88" si="11">B81/31.2706629259362/4*100</f>
        <v>24.881225317490198</v>
      </c>
    </row>
    <row r="82" spans="1:9" x14ac:dyDescent="0.25">
      <c r="A82" t="s">
        <v>1455</v>
      </c>
      <c r="B82">
        <v>30.72211855118822</v>
      </c>
      <c r="D82">
        <f t="shared" si="11"/>
        <v>24.56145447248177</v>
      </c>
    </row>
    <row r="83" spans="1:9" x14ac:dyDescent="0.25">
      <c r="A83" t="s">
        <v>1454</v>
      </c>
      <c r="B83">
        <v>30.738084271787695</v>
      </c>
      <c r="D83">
        <f t="shared" si="11"/>
        <v>24.574218609140214</v>
      </c>
      <c r="G83" s="4" t="s">
        <v>1376</v>
      </c>
      <c r="H83" s="4" t="s">
        <v>1598</v>
      </c>
      <c r="I83" s="4"/>
    </row>
    <row r="84" spans="1:9" x14ac:dyDescent="0.25">
      <c r="A84" t="s">
        <v>1453</v>
      </c>
      <c r="B84">
        <v>30.728873020554985</v>
      </c>
      <c r="D84">
        <f t="shared" si="11"/>
        <v>24.566854477418314</v>
      </c>
      <c r="G84" t="s">
        <v>1377</v>
      </c>
      <c r="H84">
        <v>25</v>
      </c>
    </row>
    <row r="85" spans="1:9" x14ac:dyDescent="0.25">
      <c r="A85" t="s">
        <v>1452</v>
      </c>
      <c r="B85">
        <v>30.655355244564308</v>
      </c>
      <c r="D85">
        <f t="shared" si="11"/>
        <v>24.508079119693406</v>
      </c>
      <c r="G85" t="s">
        <v>1378</v>
      </c>
      <c r="H85">
        <v>25.164918067678204</v>
      </c>
    </row>
    <row r="86" spans="1:9" x14ac:dyDescent="0.25">
      <c r="A86" t="s">
        <v>1451</v>
      </c>
      <c r="B86">
        <v>30.670611456396358</v>
      </c>
      <c r="D86">
        <f t="shared" si="11"/>
        <v>24.520276024399411</v>
      </c>
      <c r="G86" t="s">
        <v>1379</v>
      </c>
      <c r="H86">
        <v>24.567541469139336</v>
      </c>
    </row>
    <row r="87" spans="1:9" x14ac:dyDescent="0.25">
      <c r="A87" t="s">
        <v>1450</v>
      </c>
      <c r="B87">
        <v>30.802005768157258</v>
      </c>
      <c r="D87">
        <f t="shared" si="11"/>
        <v>24.625322015966734</v>
      </c>
      <c r="G87" t="s">
        <v>1380</v>
      </c>
      <c r="H87">
        <v>24.538993641066458</v>
      </c>
    </row>
    <row r="88" spans="1:9" x14ac:dyDescent="0.25">
      <c r="A88" t="s">
        <v>1449</v>
      </c>
      <c r="B88">
        <v>30.853150929570596</v>
      </c>
      <c r="D88">
        <f t="shared" si="11"/>
        <v>24.666211108671991</v>
      </c>
      <c r="G88" t="s">
        <v>1381</v>
      </c>
      <c r="H88">
        <v>24.60350747329559</v>
      </c>
    </row>
    <row r="89" spans="1:9" x14ac:dyDescent="0.25">
      <c r="G89" t="s">
        <v>1382</v>
      </c>
      <c r="H89">
        <v>24.803142462175671</v>
      </c>
    </row>
    <row r="90" spans="1:9" x14ac:dyDescent="0.25">
      <c r="A90" t="s">
        <v>1413</v>
      </c>
      <c r="B90">
        <v>23.9440412475541</v>
      </c>
      <c r="D90">
        <f>B90/23.9440412475541/4*100</f>
        <v>25</v>
      </c>
      <c r="G90" t="s">
        <v>1383</v>
      </c>
      <c r="H90">
        <v>24.740657829527024</v>
      </c>
    </row>
    <row r="91" spans="1:9" x14ac:dyDescent="0.25">
      <c r="A91" t="s">
        <v>1414</v>
      </c>
      <c r="B91">
        <v>24.052108583088909</v>
      </c>
      <c r="D91">
        <f t="shared" ref="D91:D98" si="12">B91/23.9440412475541/4*100</f>
        <v>25.112833224785984</v>
      </c>
      <c r="G91" t="s">
        <v>1384</v>
      </c>
      <c r="H91">
        <v>24.57121738141889</v>
      </c>
    </row>
    <row r="92" spans="1:9" x14ac:dyDescent="0.25">
      <c r="A92" t="s">
        <v>1415</v>
      </c>
      <c r="B92">
        <v>23.143841259950417</v>
      </c>
      <c r="D92">
        <f t="shared" si="12"/>
        <v>24.164510306206743</v>
      </c>
      <c r="G92" t="s">
        <v>1385</v>
      </c>
      <c r="H92">
        <v>24.801545003161383</v>
      </c>
    </row>
    <row r="93" spans="1:9" x14ac:dyDescent="0.25">
      <c r="A93" t="s">
        <v>1416</v>
      </c>
      <c r="B93">
        <v>23.213561157608673</v>
      </c>
      <c r="D93">
        <f t="shared" si="12"/>
        <v>24.237304928611366</v>
      </c>
    </row>
    <row r="94" spans="1:9" x14ac:dyDescent="0.25">
      <c r="A94" t="s">
        <v>1417</v>
      </c>
      <c r="B94">
        <v>23.204272163429451</v>
      </c>
      <c r="D94">
        <f t="shared" si="12"/>
        <v>24.227606279495305</v>
      </c>
      <c r="G94" t="s">
        <v>1386</v>
      </c>
      <c r="H94">
        <v>25</v>
      </c>
    </row>
    <row r="95" spans="1:9" x14ac:dyDescent="0.25">
      <c r="A95" t="s">
        <v>1418</v>
      </c>
      <c r="B95">
        <v>23.560618245574499</v>
      </c>
      <c r="D95">
        <f t="shared" si="12"/>
        <v>24.599667618745467</v>
      </c>
      <c r="G95" t="s">
        <v>1387</v>
      </c>
      <c r="H95">
        <v>24.89918954465249</v>
      </c>
    </row>
    <row r="96" spans="1:9" x14ac:dyDescent="0.25">
      <c r="A96" t="s">
        <v>1419</v>
      </c>
      <c r="B96">
        <v>23.31820204266473</v>
      </c>
      <c r="D96">
        <f t="shared" si="12"/>
        <v>24.346560592655489</v>
      </c>
      <c r="G96" t="s">
        <v>1388</v>
      </c>
      <c r="H96">
        <v>24.810101124016239</v>
      </c>
    </row>
    <row r="97" spans="1:8" x14ac:dyDescent="0.25">
      <c r="A97" t="s">
        <v>1420</v>
      </c>
      <c r="B97">
        <v>23.201158607592422</v>
      </c>
      <c r="D97">
        <f t="shared" si="12"/>
        <v>24.224355412395596</v>
      </c>
      <c r="G97" t="s">
        <v>1389</v>
      </c>
      <c r="H97">
        <v>24.797819215061573</v>
      </c>
    </row>
    <row r="98" spans="1:8" x14ac:dyDescent="0.25">
      <c r="A98" t="s">
        <v>1421</v>
      </c>
      <c r="B98">
        <v>23.569064572092422</v>
      </c>
      <c r="D98">
        <f t="shared" si="12"/>
        <v>24.608486437622574</v>
      </c>
      <c r="G98" t="s">
        <v>1390</v>
      </c>
      <c r="H98">
        <v>24.770797045545585</v>
      </c>
    </row>
    <row r="99" spans="1:8" x14ac:dyDescent="0.25">
      <c r="G99" t="s">
        <v>1391</v>
      </c>
      <c r="H99">
        <v>24.639406780202766</v>
      </c>
    </row>
    <row r="100" spans="1:8" x14ac:dyDescent="0.25">
      <c r="A100" t="s">
        <v>1422</v>
      </c>
      <c r="B100">
        <v>16.750233063901199</v>
      </c>
      <c r="D100">
        <f>B100/16.7502330639012/4*100</f>
        <v>25</v>
      </c>
      <c r="G100" t="s">
        <v>1392</v>
      </c>
      <c r="H100">
        <v>24.767762536127911</v>
      </c>
    </row>
    <row r="101" spans="1:8" x14ac:dyDescent="0.25">
      <c r="A101" t="s">
        <v>1423</v>
      </c>
      <c r="B101">
        <v>16.732180251561545</v>
      </c>
      <c r="D101">
        <f t="shared" ref="D101:D108" si="13">B101/16.7502330639012/4*100</f>
        <v>24.973055878878249</v>
      </c>
      <c r="G101" t="s">
        <v>1393</v>
      </c>
      <c r="H101">
        <v>24.758307563165115</v>
      </c>
    </row>
    <row r="102" spans="1:8" x14ac:dyDescent="0.25">
      <c r="A102" t="s">
        <v>1424</v>
      </c>
      <c r="B102">
        <v>16.94370712274063</v>
      </c>
      <c r="D102">
        <f t="shared" si="13"/>
        <v>25.288763234071638</v>
      </c>
      <c r="G102" t="s">
        <v>1394</v>
      </c>
      <c r="H102">
        <v>24.681820971172073</v>
      </c>
    </row>
    <row r="103" spans="1:8" x14ac:dyDescent="0.25">
      <c r="A103" t="s">
        <v>1425</v>
      </c>
      <c r="B103">
        <v>16.946082366010959</v>
      </c>
      <c r="D103">
        <f t="shared" si="13"/>
        <v>25.292308323953772</v>
      </c>
    </row>
    <row r="104" spans="1:8" x14ac:dyDescent="0.25">
      <c r="A104" t="s">
        <v>1426</v>
      </c>
      <c r="B104">
        <v>16.915030650832051</v>
      </c>
      <c r="D104">
        <f t="shared" si="13"/>
        <v>25.245963125262431</v>
      </c>
      <c r="G104" t="s">
        <v>1395</v>
      </c>
      <c r="H104">
        <v>25</v>
      </c>
    </row>
    <row r="105" spans="1:8" x14ac:dyDescent="0.25">
      <c r="A105" t="s">
        <v>1427</v>
      </c>
      <c r="B105">
        <v>16.844653638959585</v>
      </c>
      <c r="D105">
        <f t="shared" si="13"/>
        <v>25.140924270573095</v>
      </c>
      <c r="G105" t="s">
        <v>1396</v>
      </c>
      <c r="H105">
        <v>25.174428859347092</v>
      </c>
    </row>
    <row r="106" spans="1:8" x14ac:dyDescent="0.25">
      <c r="A106" t="s">
        <v>1428</v>
      </c>
      <c r="B106">
        <v>16.899410757699744</v>
      </c>
      <c r="D106">
        <f t="shared" si="13"/>
        <v>25.222650176313131</v>
      </c>
      <c r="G106" t="s">
        <v>1397</v>
      </c>
      <c r="H106">
        <v>27.771810225569922</v>
      </c>
    </row>
    <row r="107" spans="1:8" x14ac:dyDescent="0.25">
      <c r="A107" t="s">
        <v>1429</v>
      </c>
      <c r="B107">
        <v>16.883299186793625</v>
      </c>
      <c r="D107">
        <f t="shared" si="13"/>
        <v>25.198603390151032</v>
      </c>
      <c r="G107" t="s">
        <v>1398</v>
      </c>
      <c r="H107">
        <v>27.804139477824119</v>
      </c>
    </row>
    <row r="108" spans="1:8" x14ac:dyDescent="0.25">
      <c r="A108" t="s">
        <v>1430</v>
      </c>
      <c r="B108">
        <v>16.784929530233782</v>
      </c>
      <c r="D108">
        <f t="shared" si="13"/>
        <v>25.051785050094853</v>
      </c>
      <c r="G108" t="s">
        <v>1399</v>
      </c>
      <c r="H108">
        <v>27.780212491278117</v>
      </c>
    </row>
    <row r="109" spans="1:8" x14ac:dyDescent="0.25">
      <c r="G109" t="s">
        <v>1400</v>
      </c>
      <c r="H109">
        <v>27.325843125613158</v>
      </c>
    </row>
    <row r="110" spans="1:8" x14ac:dyDescent="0.25">
      <c r="A110" t="s">
        <v>1431</v>
      </c>
      <c r="B110">
        <v>27.941178622808199</v>
      </c>
      <c r="D110">
        <f>B110/27.9411786228082/4*100</f>
        <v>25</v>
      </c>
      <c r="G110" t="s">
        <v>1401</v>
      </c>
      <c r="H110">
        <v>27.577788433049054</v>
      </c>
    </row>
    <row r="111" spans="1:8" x14ac:dyDescent="0.25">
      <c r="A111" t="s">
        <v>1432</v>
      </c>
      <c r="B111">
        <v>27.847290499827597</v>
      </c>
      <c r="D111">
        <f t="shared" ref="D111:D118" si="14">B111/27.9411786228082/4*100</f>
        <v>24.915994843803794</v>
      </c>
      <c r="G111" t="s">
        <v>1402</v>
      </c>
      <c r="H111">
        <v>27.579322320155665</v>
      </c>
    </row>
    <row r="112" spans="1:8" x14ac:dyDescent="0.25">
      <c r="A112" t="s">
        <v>1433</v>
      </c>
      <c r="B112">
        <v>29.18909743803264</v>
      </c>
      <c r="D112">
        <f t="shared" si="14"/>
        <v>26.116558853932681</v>
      </c>
      <c r="G112" t="s">
        <v>1403</v>
      </c>
      <c r="H112">
        <v>26.624819863974263</v>
      </c>
    </row>
    <row r="113" spans="1:8" x14ac:dyDescent="0.25">
      <c r="A113" t="s">
        <v>1434</v>
      </c>
      <c r="B113">
        <v>29.129661481220204</v>
      </c>
      <c r="D113">
        <f t="shared" si="14"/>
        <v>26.063379317723069</v>
      </c>
    </row>
    <row r="114" spans="1:8" x14ac:dyDescent="0.25">
      <c r="A114" t="s">
        <v>1435</v>
      </c>
      <c r="B114">
        <v>29.133014038465593</v>
      </c>
      <c r="D114">
        <f t="shared" si="14"/>
        <v>26.066378973974729</v>
      </c>
      <c r="G114" t="s">
        <v>1404</v>
      </c>
      <c r="H114">
        <v>25</v>
      </c>
    </row>
    <row r="115" spans="1:8" x14ac:dyDescent="0.25">
      <c r="A115" t="s">
        <v>1436</v>
      </c>
      <c r="B115">
        <v>28.877920659057317</v>
      </c>
      <c r="D115">
        <f t="shared" si="14"/>
        <v>25.83813754682172</v>
      </c>
      <c r="G115" t="s">
        <v>1405</v>
      </c>
      <c r="H115">
        <v>24.781130582238877</v>
      </c>
    </row>
    <row r="116" spans="1:8" x14ac:dyDescent="0.25">
      <c r="A116" t="s">
        <v>1437</v>
      </c>
      <c r="B116">
        <v>29.053346154222947</v>
      </c>
      <c r="D116">
        <f t="shared" si="14"/>
        <v>25.995097188300864</v>
      </c>
      <c r="G116" t="s">
        <v>1406</v>
      </c>
      <c r="H116">
        <v>23.131401063724429</v>
      </c>
    </row>
    <row r="117" spans="1:8" x14ac:dyDescent="0.25">
      <c r="A117" t="s">
        <v>1438</v>
      </c>
      <c r="B117">
        <v>29.087487622625613</v>
      </c>
      <c r="D117">
        <f t="shared" si="14"/>
        <v>26.025644815571319</v>
      </c>
      <c r="G117" t="s">
        <v>1407</v>
      </c>
      <c r="H117">
        <v>23.133299047551354</v>
      </c>
    </row>
    <row r="118" spans="1:8" x14ac:dyDescent="0.25">
      <c r="A118" t="s">
        <v>1439</v>
      </c>
      <c r="B118">
        <v>28.70136399371523</v>
      </c>
      <c r="D118">
        <f t="shared" si="14"/>
        <v>25.680165805788967</v>
      </c>
      <c r="G118" t="s">
        <v>1408</v>
      </c>
      <c r="H118">
        <v>23.117687063412653</v>
      </c>
    </row>
    <row r="119" spans="1:8" x14ac:dyDescent="0.25">
      <c r="G119" t="s">
        <v>1409</v>
      </c>
      <c r="H119">
        <v>23.411723205818124</v>
      </c>
    </row>
    <row r="120" spans="1:8" x14ac:dyDescent="0.25">
      <c r="A120" t="s">
        <v>1440</v>
      </c>
      <c r="B120">
        <v>31.364547065736499</v>
      </c>
      <c r="D120">
        <f>B120/31.3645470657365/4*100</f>
        <v>25</v>
      </c>
      <c r="G120" t="s">
        <v>1410</v>
      </c>
      <c r="H120">
        <v>23.181268770054196</v>
      </c>
    </row>
    <row r="121" spans="1:8" x14ac:dyDescent="0.25">
      <c r="A121" t="s">
        <v>1441</v>
      </c>
      <c r="B121">
        <v>31.368420665521953</v>
      </c>
      <c r="D121">
        <f t="shared" ref="D121:D128" si="15">B121/31.3645470657365/4*100</f>
        <v>25.003087562349723</v>
      </c>
      <c r="G121" t="s">
        <v>1411</v>
      </c>
      <c r="H121">
        <v>23.316718886873907</v>
      </c>
    </row>
    <row r="122" spans="1:8" x14ac:dyDescent="0.25">
      <c r="A122" t="s">
        <v>1442</v>
      </c>
      <c r="B122">
        <v>30.723354179276313</v>
      </c>
      <c r="D122">
        <f t="shared" si="15"/>
        <v>24.488919061132684</v>
      </c>
      <c r="G122" t="s">
        <v>1412</v>
      </c>
      <c r="H122">
        <v>23.973547468650846</v>
      </c>
    </row>
    <row r="123" spans="1:8" x14ac:dyDescent="0.25">
      <c r="A123" t="s">
        <v>1443</v>
      </c>
      <c r="B123">
        <v>30.710694995160164</v>
      </c>
      <c r="D123">
        <f t="shared" si="15"/>
        <v>24.478828700119649</v>
      </c>
    </row>
    <row r="124" spans="1:8" x14ac:dyDescent="0.25">
      <c r="A124" t="s">
        <v>1444</v>
      </c>
      <c r="B124">
        <v>30.747683147272902</v>
      </c>
      <c r="D124">
        <f t="shared" si="15"/>
        <v>24.508311153696305</v>
      </c>
      <c r="G124" t="s">
        <v>1484</v>
      </c>
      <c r="H124">
        <v>25</v>
      </c>
    </row>
    <row r="125" spans="1:8" x14ac:dyDescent="0.25">
      <c r="A125" t="s">
        <v>1445</v>
      </c>
      <c r="B125">
        <v>30.716807456408603</v>
      </c>
      <c r="D125">
        <f t="shared" si="15"/>
        <v>24.483700810368543</v>
      </c>
      <c r="G125" t="s">
        <v>1483</v>
      </c>
      <c r="H125">
        <v>25.05466919030254</v>
      </c>
    </row>
    <row r="126" spans="1:8" x14ac:dyDescent="0.25">
      <c r="A126" t="s">
        <v>1446</v>
      </c>
      <c r="B126">
        <v>30.729041045412579</v>
      </c>
      <c r="D126">
        <f t="shared" si="15"/>
        <v>24.493451938751125</v>
      </c>
      <c r="G126" t="s">
        <v>1482</v>
      </c>
      <c r="H126">
        <v>23.789453861288095</v>
      </c>
    </row>
    <row r="127" spans="1:8" x14ac:dyDescent="0.25">
      <c r="A127" t="s">
        <v>1447</v>
      </c>
      <c r="B127">
        <v>30.82805458298834</v>
      </c>
      <c r="D127">
        <f t="shared" si="15"/>
        <v>24.57237348141539</v>
      </c>
      <c r="G127" t="s">
        <v>1481</v>
      </c>
      <c r="H127">
        <v>23.838871437886453</v>
      </c>
    </row>
    <row r="128" spans="1:8" x14ac:dyDescent="0.25">
      <c r="A128" t="s">
        <v>1448</v>
      </c>
      <c r="B128">
        <v>30.944641903958569</v>
      </c>
      <c r="D128">
        <f t="shared" si="15"/>
        <v>24.665302705553298</v>
      </c>
      <c r="G128" t="s">
        <v>1480</v>
      </c>
      <c r="H128">
        <v>23.847540259826687</v>
      </c>
    </row>
    <row r="129" spans="7:8" x14ac:dyDescent="0.25">
      <c r="G129" t="s">
        <v>1479</v>
      </c>
      <c r="H129">
        <v>24.272715282328583</v>
      </c>
    </row>
    <row r="130" spans="7:8" x14ac:dyDescent="0.25">
      <c r="G130" t="s">
        <v>1478</v>
      </c>
      <c r="H130">
        <v>24.012911564537973</v>
      </c>
    </row>
    <row r="131" spans="7:8" x14ac:dyDescent="0.25">
      <c r="G131" t="s">
        <v>1477</v>
      </c>
      <c r="H131">
        <v>23.860961830183506</v>
      </c>
    </row>
    <row r="132" spans="7:8" x14ac:dyDescent="0.25">
      <c r="G132" t="s">
        <v>1476</v>
      </c>
      <c r="H132">
        <v>24.357854648878867</v>
      </c>
    </row>
    <row r="134" spans="7:8" x14ac:dyDescent="0.25">
      <c r="G134" t="s">
        <v>1475</v>
      </c>
      <c r="H134">
        <v>25</v>
      </c>
    </row>
    <row r="135" spans="7:8" x14ac:dyDescent="0.25">
      <c r="G135" t="s">
        <v>1474</v>
      </c>
      <c r="H135">
        <v>25.063499883651811</v>
      </c>
    </row>
    <row r="136" spans="7:8" x14ac:dyDescent="0.25">
      <c r="G136" t="s">
        <v>1473</v>
      </c>
      <c r="H136">
        <v>25.414835848881999</v>
      </c>
    </row>
    <row r="137" spans="7:8" x14ac:dyDescent="0.25">
      <c r="G137" t="s">
        <v>1472</v>
      </c>
      <c r="H137">
        <v>25.414019754166834</v>
      </c>
    </row>
    <row r="138" spans="7:8" x14ac:dyDescent="0.25">
      <c r="G138" t="s">
        <v>1471</v>
      </c>
      <c r="H138">
        <v>25.385279418018701</v>
      </c>
    </row>
    <row r="139" spans="7:8" x14ac:dyDescent="0.25">
      <c r="G139" t="s">
        <v>1470</v>
      </c>
      <c r="H139">
        <v>25.255572746199295</v>
      </c>
    </row>
    <row r="140" spans="7:8" x14ac:dyDescent="0.25">
      <c r="G140" t="s">
        <v>1469</v>
      </c>
      <c r="H140">
        <v>25.348724069730654</v>
      </c>
    </row>
    <row r="141" spans="7:8" x14ac:dyDescent="0.25">
      <c r="G141" t="s">
        <v>1468</v>
      </c>
      <c r="H141">
        <v>25.339890514267172</v>
      </c>
    </row>
    <row r="142" spans="7:8" x14ac:dyDescent="0.25">
      <c r="G142" t="s">
        <v>1467</v>
      </c>
      <c r="H142">
        <v>25.155782623317862</v>
      </c>
    </row>
    <row r="144" spans="7:8" x14ac:dyDescent="0.25">
      <c r="G144" t="s">
        <v>1466</v>
      </c>
      <c r="H144">
        <v>25</v>
      </c>
    </row>
    <row r="145" spans="7:8" x14ac:dyDescent="0.25">
      <c r="G145" t="s">
        <v>1465</v>
      </c>
      <c r="H145">
        <v>25.047793965992788</v>
      </c>
    </row>
    <row r="146" spans="7:8" x14ac:dyDescent="0.25">
      <c r="G146" t="s">
        <v>1464</v>
      </c>
      <c r="H146">
        <v>26.289155001548536</v>
      </c>
    </row>
    <row r="147" spans="7:8" x14ac:dyDescent="0.25">
      <c r="G147" t="s">
        <v>1463</v>
      </c>
      <c r="H147">
        <v>26.232580273932687</v>
      </c>
    </row>
    <row r="148" spans="7:8" x14ac:dyDescent="0.25">
      <c r="G148" t="s">
        <v>1462</v>
      </c>
      <c r="H148">
        <v>26.250677928824185</v>
      </c>
    </row>
    <row r="149" spans="7:8" x14ac:dyDescent="0.25">
      <c r="G149" t="s">
        <v>1461</v>
      </c>
      <c r="H149">
        <v>26.027174250322794</v>
      </c>
    </row>
    <row r="150" spans="7:8" x14ac:dyDescent="0.25">
      <c r="G150" t="s">
        <v>1460</v>
      </c>
      <c r="H150">
        <v>26.181999326785828</v>
      </c>
    </row>
    <row r="151" spans="7:8" x14ac:dyDescent="0.25">
      <c r="G151" t="s">
        <v>1459</v>
      </c>
      <c r="H151">
        <v>26.200790416049053</v>
      </c>
    </row>
    <row r="152" spans="7:8" x14ac:dyDescent="0.25">
      <c r="G152" t="s">
        <v>1458</v>
      </c>
      <c r="H152">
        <v>25.8361648994604</v>
      </c>
    </row>
    <row r="154" spans="7:8" x14ac:dyDescent="0.25">
      <c r="G154" t="s">
        <v>1457</v>
      </c>
      <c r="H154">
        <v>25</v>
      </c>
    </row>
    <row r="155" spans="7:8" x14ac:dyDescent="0.25">
      <c r="G155" t="s">
        <v>1456</v>
      </c>
      <c r="H155">
        <v>24.881225317490198</v>
      </c>
    </row>
    <row r="156" spans="7:8" x14ac:dyDescent="0.25">
      <c r="G156" t="s">
        <v>1455</v>
      </c>
      <c r="H156">
        <v>24.56145447248177</v>
      </c>
    </row>
    <row r="157" spans="7:8" x14ac:dyDescent="0.25">
      <c r="G157" t="s">
        <v>1454</v>
      </c>
      <c r="H157">
        <v>24.574218609140214</v>
      </c>
    </row>
    <row r="158" spans="7:8" x14ac:dyDescent="0.25">
      <c r="G158" t="s">
        <v>1453</v>
      </c>
      <c r="H158">
        <v>24.566854477418314</v>
      </c>
    </row>
    <row r="159" spans="7:8" x14ac:dyDescent="0.25">
      <c r="G159" t="s">
        <v>1452</v>
      </c>
      <c r="H159">
        <v>24.508079119693406</v>
      </c>
    </row>
    <row r="160" spans="7:8" x14ac:dyDescent="0.25">
      <c r="G160" t="s">
        <v>1451</v>
      </c>
      <c r="H160">
        <v>24.520276024399411</v>
      </c>
    </row>
    <row r="161" spans="7:8" x14ac:dyDescent="0.25">
      <c r="G161" t="s">
        <v>1450</v>
      </c>
      <c r="H161">
        <v>24.625322015966734</v>
      </c>
    </row>
    <row r="162" spans="7:8" x14ac:dyDescent="0.25">
      <c r="G162" t="s">
        <v>1449</v>
      </c>
      <c r="H162">
        <v>24.666211108671991</v>
      </c>
    </row>
    <row r="164" spans="7:8" x14ac:dyDescent="0.25">
      <c r="G164" t="s">
        <v>1413</v>
      </c>
      <c r="H164">
        <v>25</v>
      </c>
    </row>
    <row r="165" spans="7:8" x14ac:dyDescent="0.25">
      <c r="G165" t="s">
        <v>1414</v>
      </c>
      <c r="H165">
        <v>25.112833224785984</v>
      </c>
    </row>
    <row r="166" spans="7:8" x14ac:dyDescent="0.25">
      <c r="G166" t="s">
        <v>1415</v>
      </c>
      <c r="H166">
        <v>24.164510306206743</v>
      </c>
    </row>
    <row r="167" spans="7:8" x14ac:dyDescent="0.25">
      <c r="G167" t="s">
        <v>1416</v>
      </c>
      <c r="H167">
        <v>24.237304928611366</v>
      </c>
    </row>
    <row r="168" spans="7:8" x14ac:dyDescent="0.25">
      <c r="G168" t="s">
        <v>1417</v>
      </c>
      <c r="H168">
        <v>24.227606279495305</v>
      </c>
    </row>
    <row r="169" spans="7:8" x14ac:dyDescent="0.25">
      <c r="G169" t="s">
        <v>1418</v>
      </c>
      <c r="H169">
        <v>24.599667618745467</v>
      </c>
    </row>
    <row r="170" spans="7:8" x14ac:dyDescent="0.25">
      <c r="G170" t="s">
        <v>1419</v>
      </c>
      <c r="H170">
        <v>24.346560592655489</v>
      </c>
    </row>
    <row r="171" spans="7:8" x14ac:dyDescent="0.25">
      <c r="G171" t="s">
        <v>1420</v>
      </c>
      <c r="H171">
        <v>24.224355412395596</v>
      </c>
    </row>
    <row r="172" spans="7:8" x14ac:dyDescent="0.25">
      <c r="G172" t="s">
        <v>1421</v>
      </c>
      <c r="H172">
        <v>24.608486437622574</v>
      </c>
    </row>
    <row r="174" spans="7:8" x14ac:dyDescent="0.25">
      <c r="G174" t="s">
        <v>1422</v>
      </c>
      <c r="H174">
        <v>25</v>
      </c>
    </row>
    <row r="175" spans="7:8" x14ac:dyDescent="0.25">
      <c r="G175" t="s">
        <v>1423</v>
      </c>
      <c r="H175">
        <v>24.973055878878249</v>
      </c>
    </row>
    <row r="176" spans="7:8" x14ac:dyDescent="0.25">
      <c r="G176" t="s">
        <v>1424</v>
      </c>
      <c r="H176">
        <v>25.288763234071638</v>
      </c>
    </row>
    <row r="177" spans="7:8" x14ac:dyDescent="0.25">
      <c r="G177" t="s">
        <v>1425</v>
      </c>
      <c r="H177">
        <v>25.292308323953772</v>
      </c>
    </row>
    <row r="178" spans="7:8" x14ac:dyDescent="0.25">
      <c r="G178" t="s">
        <v>1426</v>
      </c>
      <c r="H178">
        <v>25.245963125262431</v>
      </c>
    </row>
    <row r="179" spans="7:8" x14ac:dyDescent="0.25">
      <c r="G179" t="s">
        <v>1427</v>
      </c>
      <c r="H179">
        <v>25.140924270573095</v>
      </c>
    </row>
    <row r="180" spans="7:8" x14ac:dyDescent="0.25">
      <c r="G180" t="s">
        <v>1428</v>
      </c>
      <c r="H180">
        <v>25.222650176313131</v>
      </c>
    </row>
    <row r="181" spans="7:8" x14ac:dyDescent="0.25">
      <c r="G181" t="s">
        <v>1429</v>
      </c>
      <c r="H181">
        <v>25.198603390151032</v>
      </c>
    </row>
    <row r="182" spans="7:8" x14ac:dyDescent="0.25">
      <c r="G182" t="s">
        <v>1430</v>
      </c>
      <c r="H182">
        <v>25.051785050094853</v>
      </c>
    </row>
    <row r="184" spans="7:8" x14ac:dyDescent="0.25">
      <c r="G184" t="s">
        <v>1431</v>
      </c>
      <c r="H184">
        <v>25</v>
      </c>
    </row>
    <row r="185" spans="7:8" x14ac:dyDescent="0.25">
      <c r="G185" t="s">
        <v>1432</v>
      </c>
      <c r="H185">
        <v>24.915994843803794</v>
      </c>
    </row>
    <row r="186" spans="7:8" x14ac:dyDescent="0.25">
      <c r="G186" t="s">
        <v>1433</v>
      </c>
      <c r="H186">
        <v>26.116558853932681</v>
      </c>
    </row>
    <row r="187" spans="7:8" x14ac:dyDescent="0.25">
      <c r="G187" t="s">
        <v>1434</v>
      </c>
      <c r="H187">
        <v>26.063379317723069</v>
      </c>
    </row>
    <row r="188" spans="7:8" x14ac:dyDescent="0.25">
      <c r="G188" t="s">
        <v>1435</v>
      </c>
      <c r="H188">
        <v>26.066378973974729</v>
      </c>
    </row>
    <row r="189" spans="7:8" x14ac:dyDescent="0.25">
      <c r="G189" t="s">
        <v>1436</v>
      </c>
      <c r="H189">
        <v>25.83813754682172</v>
      </c>
    </row>
    <row r="190" spans="7:8" x14ac:dyDescent="0.25">
      <c r="G190" t="s">
        <v>1437</v>
      </c>
      <c r="H190">
        <v>25.995097188300864</v>
      </c>
    </row>
    <row r="191" spans="7:8" x14ac:dyDescent="0.25">
      <c r="G191" t="s">
        <v>1438</v>
      </c>
      <c r="H191">
        <v>26.025644815571319</v>
      </c>
    </row>
    <row r="192" spans="7:8" x14ac:dyDescent="0.25">
      <c r="G192" t="s">
        <v>1439</v>
      </c>
      <c r="H192">
        <v>25.680165805788967</v>
      </c>
    </row>
    <row r="194" spans="7:8" x14ac:dyDescent="0.25">
      <c r="G194" t="s">
        <v>1440</v>
      </c>
      <c r="H194">
        <v>25</v>
      </c>
    </row>
    <row r="195" spans="7:8" x14ac:dyDescent="0.25">
      <c r="G195" t="s">
        <v>1441</v>
      </c>
      <c r="H195">
        <v>25.003087562349723</v>
      </c>
    </row>
    <row r="196" spans="7:8" x14ac:dyDescent="0.25">
      <c r="G196" t="s">
        <v>1442</v>
      </c>
      <c r="H196">
        <v>24.488919061132684</v>
      </c>
    </row>
    <row r="197" spans="7:8" x14ac:dyDescent="0.25">
      <c r="G197" t="s">
        <v>1443</v>
      </c>
      <c r="H197">
        <v>24.478828700119649</v>
      </c>
    </row>
    <row r="198" spans="7:8" x14ac:dyDescent="0.25">
      <c r="G198" t="s">
        <v>1444</v>
      </c>
      <c r="H198">
        <v>24.508311153696305</v>
      </c>
    </row>
    <row r="199" spans="7:8" x14ac:dyDescent="0.25">
      <c r="G199" t="s">
        <v>1445</v>
      </c>
      <c r="H199">
        <v>24.483700810368543</v>
      </c>
    </row>
    <row r="200" spans="7:8" x14ac:dyDescent="0.25">
      <c r="G200" t="s">
        <v>1446</v>
      </c>
      <c r="H200">
        <v>24.493451938751125</v>
      </c>
    </row>
    <row r="201" spans="7:8" x14ac:dyDescent="0.25">
      <c r="G201" t="s">
        <v>1447</v>
      </c>
      <c r="H201">
        <v>24.57237348141539</v>
      </c>
    </row>
    <row r="202" spans="7:8" x14ac:dyDescent="0.25">
      <c r="G202" t="s">
        <v>1448</v>
      </c>
      <c r="H202">
        <v>24.665302705553298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646"/>
  <sheetViews>
    <sheetView topLeftCell="N1" workbookViewId="0">
      <selection activeCell="R7" sqref="R7:R645"/>
    </sheetView>
  </sheetViews>
  <sheetFormatPr defaultRowHeight="15" x14ac:dyDescent="0.25"/>
  <sheetData>
    <row r="1" spans="1:6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1366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E1" s="1" t="s">
        <v>74</v>
      </c>
      <c r="BF1" s="1" t="s">
        <v>75</v>
      </c>
      <c r="BG1" s="1" t="s">
        <v>76</v>
      </c>
      <c r="BH1" s="1" t="s">
        <v>77</v>
      </c>
      <c r="BI1" s="1" t="s">
        <v>78</v>
      </c>
      <c r="BJ1" s="1" t="s">
        <v>79</v>
      </c>
      <c r="BK1" s="1" t="s">
        <v>80</v>
      </c>
      <c r="BL1" s="1" t="s">
        <v>81</v>
      </c>
      <c r="BM1" s="1" t="s">
        <v>82</v>
      </c>
      <c r="BN1" s="1" t="s">
        <v>83</v>
      </c>
    </row>
    <row r="2" spans="1:66" x14ac:dyDescent="0.25">
      <c r="A2" s="1">
        <v>0</v>
      </c>
      <c r="B2">
        <v>22947</v>
      </c>
      <c r="C2">
        <v>14796</v>
      </c>
      <c r="D2">
        <v>21965</v>
      </c>
      <c r="E2">
        <v>26862</v>
      </c>
      <c r="F2">
        <v>14664</v>
      </c>
      <c r="G2">
        <v>10425</v>
      </c>
      <c r="H2">
        <v>14985</v>
      </c>
      <c r="I2">
        <v>17460</v>
      </c>
      <c r="J2">
        <v>20403</v>
      </c>
      <c r="K2">
        <v>15548</v>
      </c>
      <c r="L2">
        <v>25486</v>
      </c>
      <c r="M2">
        <v>25616</v>
      </c>
      <c r="N2">
        <v>28549</v>
      </c>
      <c r="O2">
        <v>18640</v>
      </c>
      <c r="P2">
        <v>25860</v>
      </c>
      <c r="Q2">
        <v>33899</v>
      </c>
      <c r="R2">
        <v>15388</v>
      </c>
      <c r="S2">
        <v>10563</v>
      </c>
      <c r="T2">
        <v>15700</v>
      </c>
      <c r="U2">
        <v>18261</v>
      </c>
      <c r="V2">
        <v>10090</v>
      </c>
      <c r="W2">
        <v>7917</v>
      </c>
      <c r="X2">
        <v>11951</v>
      </c>
      <c r="Y2">
        <v>12815</v>
      </c>
      <c r="Z2">
        <v>14048</v>
      </c>
      <c r="AA2">
        <v>11688</v>
      </c>
      <c r="AB2">
        <v>19361</v>
      </c>
      <c r="AC2">
        <v>18919</v>
      </c>
      <c r="AD2">
        <v>17524</v>
      </c>
      <c r="AE2">
        <v>13456</v>
      </c>
      <c r="AF2">
        <v>18700</v>
      </c>
      <c r="AG2">
        <v>22548</v>
      </c>
      <c r="AH2">
        <v>1</v>
      </c>
      <c r="AI2">
        <v>21862</v>
      </c>
      <c r="AJ2">
        <v>15158</v>
      </c>
      <c r="AK2">
        <v>22415</v>
      </c>
      <c r="AL2">
        <v>25638</v>
      </c>
      <c r="AM2">
        <v>14976</v>
      </c>
      <c r="AN2">
        <v>12422</v>
      </c>
      <c r="AO2">
        <v>17264</v>
      </c>
      <c r="AP2">
        <v>18204</v>
      </c>
      <c r="AQ2">
        <v>24979</v>
      </c>
      <c r="AR2">
        <v>20374</v>
      </c>
      <c r="AS2">
        <v>32815</v>
      </c>
      <c r="AT2">
        <v>33279</v>
      </c>
      <c r="AU2">
        <v>27129</v>
      </c>
      <c r="AV2">
        <v>20230</v>
      </c>
      <c r="AW2">
        <v>26904</v>
      </c>
      <c r="AX2">
        <v>33430</v>
      </c>
      <c r="AY2">
        <v>27597</v>
      </c>
      <c r="AZ2">
        <v>18268</v>
      </c>
      <c r="BA2">
        <v>26804</v>
      </c>
      <c r="BB2">
        <v>33930</v>
      </c>
      <c r="BC2">
        <v>19232</v>
      </c>
      <c r="BD2">
        <v>13236</v>
      </c>
      <c r="BE2">
        <v>19367</v>
      </c>
      <c r="BF2">
        <v>22829</v>
      </c>
      <c r="BG2">
        <v>24280</v>
      </c>
      <c r="BH2">
        <v>19200</v>
      </c>
      <c r="BI2">
        <v>29829</v>
      </c>
      <c r="BJ2">
        <v>31168</v>
      </c>
      <c r="BK2">
        <v>34513</v>
      </c>
      <c r="BL2">
        <v>24104</v>
      </c>
      <c r="BM2">
        <v>33350</v>
      </c>
      <c r="BN2">
        <v>44756</v>
      </c>
    </row>
    <row r="3" spans="1:66" x14ac:dyDescent="0.25">
      <c r="A3" s="1">
        <v>1</v>
      </c>
      <c r="B3">
        <v>22828</v>
      </c>
      <c r="C3">
        <v>14787</v>
      </c>
      <c r="D3">
        <v>22441</v>
      </c>
      <c r="E3">
        <v>27738</v>
      </c>
      <c r="F3">
        <v>14930</v>
      </c>
      <c r="G3">
        <v>10233</v>
      </c>
      <c r="H3">
        <v>15688</v>
      </c>
      <c r="I3">
        <v>17934</v>
      </c>
      <c r="J3">
        <v>19712</v>
      </c>
      <c r="K3">
        <v>15477</v>
      </c>
      <c r="L3">
        <v>26321</v>
      </c>
      <c r="M3">
        <v>25374</v>
      </c>
      <c r="N3">
        <v>25891</v>
      </c>
      <c r="O3">
        <v>18201</v>
      </c>
      <c r="P3">
        <v>26586</v>
      </c>
      <c r="Q3">
        <v>34013</v>
      </c>
      <c r="R3">
        <v>14554</v>
      </c>
      <c r="S3">
        <v>10219</v>
      </c>
      <c r="T3">
        <v>15765</v>
      </c>
      <c r="U3">
        <v>18424</v>
      </c>
      <c r="V3">
        <v>10339</v>
      </c>
      <c r="W3">
        <v>8168</v>
      </c>
      <c r="X3">
        <v>12380</v>
      </c>
      <c r="Y3">
        <v>13113</v>
      </c>
      <c r="Z3">
        <v>13703</v>
      </c>
      <c r="AA3">
        <v>11679</v>
      </c>
      <c r="AB3">
        <v>19490</v>
      </c>
      <c r="AC3">
        <v>18695</v>
      </c>
      <c r="AD3">
        <v>16748</v>
      </c>
      <c r="AE3">
        <v>12828</v>
      </c>
      <c r="AF3">
        <v>19325</v>
      </c>
      <c r="AG3">
        <v>22407</v>
      </c>
      <c r="AI3">
        <v>20727</v>
      </c>
      <c r="AJ3">
        <v>14644</v>
      </c>
      <c r="AK3">
        <v>22929</v>
      </c>
      <c r="AL3">
        <v>25410</v>
      </c>
      <c r="AM3">
        <v>15992</v>
      </c>
      <c r="AN3">
        <v>12738</v>
      </c>
      <c r="AO3">
        <v>18967</v>
      </c>
      <c r="AP3">
        <v>19113</v>
      </c>
      <c r="AQ3">
        <v>23317</v>
      </c>
      <c r="AR3">
        <v>19694</v>
      </c>
      <c r="AS3">
        <v>33260</v>
      </c>
      <c r="AT3">
        <v>31220</v>
      </c>
      <c r="AU3">
        <v>26167</v>
      </c>
      <c r="AV3">
        <v>19856</v>
      </c>
      <c r="AW3">
        <v>29420</v>
      </c>
      <c r="AX3">
        <v>33539</v>
      </c>
      <c r="AY3">
        <v>26880</v>
      </c>
      <c r="AZ3">
        <v>19262</v>
      </c>
      <c r="BA3">
        <v>27398</v>
      </c>
      <c r="BB3">
        <v>34175</v>
      </c>
      <c r="BC3">
        <v>19325</v>
      </c>
      <c r="BD3">
        <v>13185</v>
      </c>
      <c r="BE3">
        <v>20492</v>
      </c>
      <c r="BF3">
        <v>23428</v>
      </c>
      <c r="BG3">
        <v>23208</v>
      </c>
      <c r="BH3">
        <v>19187</v>
      </c>
      <c r="BI3">
        <v>31642</v>
      </c>
      <c r="BJ3">
        <v>30777</v>
      </c>
      <c r="BK3">
        <v>33574</v>
      </c>
      <c r="BL3">
        <v>23316</v>
      </c>
      <c r="BM3">
        <v>33741</v>
      </c>
      <c r="BN3">
        <v>44002</v>
      </c>
    </row>
    <row r="4" spans="1:66" x14ac:dyDescent="0.25">
      <c r="A4" s="1">
        <v>2</v>
      </c>
      <c r="B4">
        <v>20442</v>
      </c>
      <c r="C4">
        <v>14616</v>
      </c>
      <c r="D4">
        <v>23689</v>
      </c>
      <c r="E4">
        <v>26242</v>
      </c>
      <c r="F4">
        <v>13636</v>
      </c>
      <c r="G4">
        <v>9948</v>
      </c>
      <c r="H4">
        <v>17910</v>
      </c>
      <c r="I4">
        <v>17418</v>
      </c>
      <c r="J4">
        <v>18902</v>
      </c>
      <c r="K4">
        <v>16204</v>
      </c>
      <c r="L4">
        <v>27836</v>
      </c>
      <c r="M4">
        <v>25591</v>
      </c>
      <c r="N4">
        <v>25078</v>
      </c>
      <c r="O4">
        <v>18552</v>
      </c>
      <c r="P4">
        <v>28397</v>
      </c>
      <c r="Q4">
        <v>33720</v>
      </c>
      <c r="R4">
        <v>14077</v>
      </c>
      <c r="S4">
        <v>10464</v>
      </c>
      <c r="T4">
        <v>17391</v>
      </c>
      <c r="U4">
        <v>18654</v>
      </c>
      <c r="V4">
        <v>9930</v>
      </c>
      <c r="W4">
        <v>7993</v>
      </c>
      <c r="X4">
        <v>13377</v>
      </c>
      <c r="Y4">
        <v>13024</v>
      </c>
      <c r="Z4">
        <v>13866</v>
      </c>
      <c r="AA4">
        <v>12239</v>
      </c>
      <c r="AB4">
        <v>21941</v>
      </c>
      <c r="AC4">
        <v>19481</v>
      </c>
      <c r="AD4">
        <v>16693</v>
      </c>
      <c r="AE4">
        <v>12933</v>
      </c>
      <c r="AF4">
        <v>20960</v>
      </c>
      <c r="AG4">
        <v>23002</v>
      </c>
      <c r="AI4">
        <v>18434</v>
      </c>
      <c r="AJ4">
        <v>13672</v>
      </c>
      <c r="AK4">
        <v>23968</v>
      </c>
      <c r="AL4">
        <v>23866</v>
      </c>
      <c r="AM4">
        <v>14750</v>
      </c>
      <c r="AN4">
        <v>11739</v>
      </c>
      <c r="AO4">
        <v>20685</v>
      </c>
      <c r="AP4">
        <v>18863</v>
      </c>
      <c r="AQ4">
        <v>22317</v>
      </c>
      <c r="AR4">
        <v>20047</v>
      </c>
      <c r="AS4">
        <v>36572</v>
      </c>
      <c r="AT4">
        <v>31777</v>
      </c>
      <c r="AU4">
        <v>23763</v>
      </c>
      <c r="AV4">
        <v>19034</v>
      </c>
      <c r="AW4">
        <v>30012</v>
      </c>
      <c r="AX4">
        <v>33257</v>
      </c>
      <c r="AY4">
        <v>24605</v>
      </c>
      <c r="AZ4">
        <v>16912</v>
      </c>
      <c r="BA4">
        <v>28753</v>
      </c>
      <c r="BB4">
        <v>32110</v>
      </c>
      <c r="BC4">
        <v>17955</v>
      </c>
      <c r="BD4">
        <v>12477</v>
      </c>
      <c r="BE4">
        <v>21358</v>
      </c>
      <c r="BF4">
        <v>22411</v>
      </c>
      <c r="BG4">
        <v>22756</v>
      </c>
      <c r="BH4">
        <v>20586</v>
      </c>
      <c r="BI4">
        <v>32942</v>
      </c>
      <c r="BJ4">
        <v>32788</v>
      </c>
      <c r="BK4">
        <v>31607</v>
      </c>
      <c r="BL4">
        <v>22658</v>
      </c>
      <c r="BM4">
        <v>36261</v>
      </c>
      <c r="BN4">
        <v>43435</v>
      </c>
    </row>
    <row r="6" spans="1:66" x14ac:dyDescent="0.25">
      <c r="C6" s="5">
        <v>0</v>
      </c>
      <c r="F6" s="5">
        <v>0</v>
      </c>
      <c r="G6" s="5">
        <v>0.03</v>
      </c>
      <c r="H6" s="5">
        <v>0.1</v>
      </c>
      <c r="I6" s="5">
        <v>0.3</v>
      </c>
      <c r="J6" s="5">
        <v>0.9</v>
      </c>
      <c r="K6" s="5">
        <v>2.7</v>
      </c>
      <c r="L6" s="5">
        <v>5.4</v>
      </c>
      <c r="M6" s="5">
        <v>9</v>
      </c>
      <c r="N6" s="5">
        <v>18</v>
      </c>
      <c r="P6" s="4" t="s">
        <v>1596</v>
      </c>
      <c r="Q6" s="4" t="s">
        <v>2478</v>
      </c>
      <c r="R6" s="4" t="s">
        <v>2479</v>
      </c>
    </row>
    <row r="7" spans="1:66" x14ac:dyDescent="0.25">
      <c r="A7" s="1" t="s">
        <v>20</v>
      </c>
      <c r="B7">
        <v>22947</v>
      </c>
      <c r="C7">
        <f>B7/1366576*100</f>
        <v>1.6791601784313497</v>
      </c>
      <c r="E7" t="s">
        <v>20</v>
      </c>
      <c r="F7">
        <v>1.6791601784313497</v>
      </c>
      <c r="G7">
        <v>1.7363900641808867</v>
      </c>
      <c r="H7">
        <v>1.4518663982703455</v>
      </c>
      <c r="I7">
        <v>1.4657092319571479</v>
      </c>
      <c r="J7">
        <v>1.4796119290574203</v>
      </c>
      <c r="K7">
        <v>1.5659672143533019</v>
      </c>
      <c r="L7">
        <v>1.5039853244175947</v>
      </c>
      <c r="M7">
        <v>1.4811161857351156</v>
      </c>
      <c r="N7">
        <v>1.5747439393926734</v>
      </c>
      <c r="P7" t="s">
        <v>1914</v>
      </c>
      <c r="Q7">
        <v>1.6791601784313499</v>
      </c>
      <c r="R7">
        <f>Q7/1.67916017843135/64*100</f>
        <v>1.5625</v>
      </c>
    </row>
    <row r="8" spans="1:66" x14ac:dyDescent="0.25">
      <c r="A8" s="1" t="s">
        <v>21</v>
      </c>
      <c r="B8">
        <v>14796</v>
      </c>
      <c r="C8">
        <f t="shared" ref="C8:C70" si="0">B8/1366576*100</f>
        <v>1.0827059746402687</v>
      </c>
      <c r="E8" t="s">
        <v>21</v>
      </c>
      <c r="F8">
        <v>1.0827059746402687</v>
      </c>
      <c r="G8">
        <v>1.1002408519965707</v>
      </c>
      <c r="H8">
        <v>1.0276249200223686</v>
      </c>
      <c r="I8">
        <v>1.0288335720320567</v>
      </c>
      <c r="J8">
        <v>1.0338499624864839</v>
      </c>
      <c r="K8">
        <v>1.0615810652704714</v>
      </c>
      <c r="L8">
        <v>1.0466934173008902</v>
      </c>
      <c r="M8">
        <v>1.0300962900930746</v>
      </c>
      <c r="N8">
        <v>1.057655348090162</v>
      </c>
      <c r="P8" t="s">
        <v>1915</v>
      </c>
      <c r="Q8">
        <v>1.7363900641808867</v>
      </c>
      <c r="R8">
        <f t="shared" ref="R8:R15" si="1">Q8/1.67916017843135/64*100</f>
        <v>1.6157538215426166</v>
      </c>
    </row>
    <row r="9" spans="1:66" x14ac:dyDescent="0.25">
      <c r="A9" s="1" t="s">
        <v>22</v>
      </c>
      <c r="B9">
        <v>21965</v>
      </c>
      <c r="C9">
        <f t="shared" si="0"/>
        <v>1.6073017527016424</v>
      </c>
      <c r="E9" t="s">
        <v>22</v>
      </c>
      <c r="F9">
        <v>1.6073017527016424</v>
      </c>
      <c r="G9">
        <v>1.6234966501113268</v>
      </c>
      <c r="H9">
        <v>1.4979703552583943</v>
      </c>
      <c r="I9">
        <v>1.5062179429106617</v>
      </c>
      <c r="J9">
        <v>1.510894974996861</v>
      </c>
      <c r="K9">
        <v>1.5680941090069869</v>
      </c>
      <c r="L9">
        <v>1.5273004893803988</v>
      </c>
      <c r="M9">
        <v>1.5062662118824304</v>
      </c>
      <c r="N9">
        <v>1.5623225137623387</v>
      </c>
      <c r="P9" t="s">
        <v>1916</v>
      </c>
      <c r="Q9">
        <v>1.4518663982703455</v>
      </c>
      <c r="R9">
        <f t="shared" si="1"/>
        <v>1.3509975262852274</v>
      </c>
    </row>
    <row r="10" spans="1:66" x14ac:dyDescent="0.25">
      <c r="A10" s="1" t="s">
        <v>23</v>
      </c>
      <c r="B10">
        <v>26862</v>
      </c>
      <c r="C10">
        <f t="shared" si="0"/>
        <v>1.9656425987285009</v>
      </c>
      <c r="E10" t="s">
        <v>23</v>
      </c>
      <c r="F10">
        <v>1.9656425987285009</v>
      </c>
      <c r="G10">
        <v>1.9749196274626304</v>
      </c>
      <c r="H10">
        <v>1.7416063095172993</v>
      </c>
      <c r="I10">
        <v>1.7430029537784417</v>
      </c>
      <c r="J10">
        <v>1.7560989257545221</v>
      </c>
      <c r="K10">
        <v>1.8353009361264578</v>
      </c>
      <c r="L10">
        <v>1.7824350524322625</v>
      </c>
      <c r="M10">
        <v>1.7574480486169122</v>
      </c>
      <c r="N10">
        <v>1.8509794166791895</v>
      </c>
      <c r="P10" t="s">
        <v>1917</v>
      </c>
      <c r="Q10">
        <v>1.4657092319571479</v>
      </c>
      <c r="R10">
        <f t="shared" si="1"/>
        <v>1.363878624773303</v>
      </c>
    </row>
    <row r="11" spans="1:66" x14ac:dyDescent="0.25">
      <c r="A11" s="1" t="s">
        <v>24</v>
      </c>
      <c r="B11">
        <v>14664</v>
      </c>
      <c r="C11">
        <f t="shared" si="0"/>
        <v>1.0730467972509397</v>
      </c>
      <c r="E11" t="s">
        <v>24</v>
      </c>
      <c r="F11">
        <v>1.0730467972509397</v>
      </c>
      <c r="G11">
        <v>1.0970875188212446</v>
      </c>
      <c r="H11">
        <v>1.1124465399393935</v>
      </c>
      <c r="I11">
        <v>1.1126269540232245</v>
      </c>
      <c r="J11">
        <v>1.1126914208795833</v>
      </c>
      <c r="K11">
        <v>1.1120537877178303</v>
      </c>
      <c r="L11">
        <v>1.1190348284736062</v>
      </c>
      <c r="M11">
        <v>1.105441332596917</v>
      </c>
      <c r="N11">
        <v>1.0951861962551033</v>
      </c>
      <c r="P11" t="s">
        <v>1918</v>
      </c>
      <c r="Q11">
        <v>1.4796119290574203</v>
      </c>
      <c r="R11">
        <f t="shared" si="1"/>
        <v>1.3768154276454798</v>
      </c>
    </row>
    <row r="12" spans="1:66" x14ac:dyDescent="0.25">
      <c r="A12" s="1" t="s">
        <v>25</v>
      </c>
      <c r="B12">
        <v>10425</v>
      </c>
      <c r="C12">
        <f t="shared" si="0"/>
        <v>0.76285548699816186</v>
      </c>
      <c r="E12" t="s">
        <v>25</v>
      </c>
      <c r="F12">
        <v>0.76285548699816186</v>
      </c>
      <c r="G12">
        <v>0.74919246065961465</v>
      </c>
      <c r="H12">
        <v>0.76154349970254764</v>
      </c>
      <c r="I12">
        <v>0.75960928696407759</v>
      </c>
      <c r="J12">
        <v>0.7597774602694003</v>
      </c>
      <c r="K12">
        <v>0.76114512909108267</v>
      </c>
      <c r="L12">
        <v>0.76288721402640813</v>
      </c>
      <c r="M12">
        <v>0.75504476001466259</v>
      </c>
      <c r="N12">
        <v>0.75288878714088825</v>
      </c>
      <c r="P12" t="s">
        <v>1919</v>
      </c>
      <c r="Q12">
        <v>1.5659672143533019</v>
      </c>
      <c r="R12">
        <f t="shared" si="1"/>
        <v>1.4571711524941153</v>
      </c>
    </row>
    <row r="13" spans="1:66" x14ac:dyDescent="0.25">
      <c r="A13" s="1" t="s">
        <v>26</v>
      </c>
      <c r="B13">
        <v>14985</v>
      </c>
      <c r="C13">
        <f t="shared" si="0"/>
        <v>1.0965361604477175</v>
      </c>
      <c r="E13" t="s">
        <v>26</v>
      </c>
      <c r="F13">
        <v>1.0965361604477175</v>
      </c>
      <c r="G13">
        <v>1.1205025500453725</v>
      </c>
      <c r="H13">
        <v>1.1968806407683994</v>
      </c>
      <c r="I13">
        <v>1.1940251185851842</v>
      </c>
      <c r="J13">
        <v>1.1942273600616804</v>
      </c>
      <c r="K13">
        <v>1.179618892011445</v>
      </c>
      <c r="L13">
        <v>1.1939705439032124</v>
      </c>
      <c r="M13">
        <v>1.1854643440913648</v>
      </c>
      <c r="N13">
        <v>1.1570347104843</v>
      </c>
      <c r="P13" t="s">
        <v>1920</v>
      </c>
      <c r="Q13">
        <v>1.5039853244175947</v>
      </c>
      <c r="R13">
        <f t="shared" si="1"/>
        <v>1.3994954737420051</v>
      </c>
    </row>
    <row r="14" spans="1:66" x14ac:dyDescent="0.25">
      <c r="A14" s="1" t="s">
        <v>27</v>
      </c>
      <c r="B14">
        <v>17460</v>
      </c>
      <c r="C14">
        <f t="shared" si="0"/>
        <v>1.2776457364976408</v>
      </c>
      <c r="E14" t="s">
        <v>27</v>
      </c>
      <c r="F14">
        <v>1.2776457364976408</v>
      </c>
      <c r="G14">
        <v>1.2751452780776737</v>
      </c>
      <c r="H14">
        <v>1.2690781504878288</v>
      </c>
      <c r="I14">
        <v>1.2696083044172748</v>
      </c>
      <c r="J14">
        <v>1.2692822877447811</v>
      </c>
      <c r="K14">
        <v>1.2612742711741776</v>
      </c>
      <c r="L14">
        <v>1.2709710203090379</v>
      </c>
      <c r="M14">
        <v>1.2647377306802037</v>
      </c>
      <c r="N14">
        <v>1.2543730122287382</v>
      </c>
      <c r="P14" t="s">
        <v>1921</v>
      </c>
      <c r="Q14">
        <v>1.4811161857351156</v>
      </c>
      <c r="R14">
        <f t="shared" si="1"/>
        <v>1.3782151756201457</v>
      </c>
    </row>
    <row r="15" spans="1:66" x14ac:dyDescent="0.25">
      <c r="A15" s="1" t="s">
        <v>28</v>
      </c>
      <c r="B15">
        <v>20403</v>
      </c>
      <c r="C15">
        <f t="shared" si="0"/>
        <v>1.4930014869279133</v>
      </c>
      <c r="E15" t="s">
        <v>28</v>
      </c>
      <c r="F15">
        <v>1.4930014869279133</v>
      </c>
      <c r="G15">
        <v>1.5119108817645808</v>
      </c>
      <c r="H15">
        <v>1.4939491688148141</v>
      </c>
      <c r="I15">
        <v>1.4998722319951299</v>
      </c>
      <c r="J15">
        <v>1.5030832536603536</v>
      </c>
      <c r="K15">
        <v>1.5118584995327751</v>
      </c>
      <c r="L15">
        <v>1.5099690108830455</v>
      </c>
      <c r="M15">
        <v>1.4970783314021832</v>
      </c>
      <c r="N15">
        <v>1.4915975739786014</v>
      </c>
      <c r="P15" t="s">
        <v>1922</v>
      </c>
      <c r="Q15">
        <v>1.5747439393926734</v>
      </c>
      <c r="R15">
        <f t="shared" si="1"/>
        <v>1.4653381118170958</v>
      </c>
    </row>
    <row r="16" spans="1:66" x14ac:dyDescent="0.25">
      <c r="A16" s="1" t="s">
        <v>29</v>
      </c>
      <c r="B16">
        <v>15548</v>
      </c>
      <c r="C16">
        <f t="shared" si="0"/>
        <v>1.1377340155249323</v>
      </c>
      <c r="E16" t="s">
        <v>29</v>
      </c>
      <c r="F16">
        <v>1.1377340155249323</v>
      </c>
      <c r="G16">
        <v>1.1515727572718042</v>
      </c>
      <c r="H16">
        <v>1.2186231652277935</v>
      </c>
      <c r="I16">
        <v>1.2211363031475788</v>
      </c>
      <c r="J16">
        <v>1.2206814170410847</v>
      </c>
      <c r="K16">
        <v>1.2080182448305439</v>
      </c>
      <c r="L16">
        <v>1.2197823451979413</v>
      </c>
      <c r="M16">
        <v>1.2101732192986532</v>
      </c>
      <c r="N16">
        <v>1.1781614786127679</v>
      </c>
    </row>
    <row r="17" spans="1:18" x14ac:dyDescent="0.25">
      <c r="A17" s="1" t="s">
        <v>30</v>
      </c>
      <c r="B17">
        <v>25486</v>
      </c>
      <c r="C17">
        <f t="shared" si="0"/>
        <v>1.8649529920033721</v>
      </c>
      <c r="E17" t="s">
        <v>30</v>
      </c>
      <c r="F17">
        <v>1.8649529920033721</v>
      </c>
      <c r="G17">
        <v>1.876294535212311</v>
      </c>
      <c r="H17">
        <v>1.9848457326163713</v>
      </c>
      <c r="I17">
        <v>1.9890503950516563</v>
      </c>
      <c r="J17">
        <v>1.9910095053078947</v>
      </c>
      <c r="K17">
        <v>1.9749616555645018</v>
      </c>
      <c r="L17">
        <v>1.9817783394090411</v>
      </c>
      <c r="M17">
        <v>1.9787853055916689</v>
      </c>
      <c r="N17">
        <v>1.9375235711670304</v>
      </c>
      <c r="P17" t="s">
        <v>1923</v>
      </c>
      <c r="Q17">
        <v>1.0827059746402701</v>
      </c>
      <c r="R17">
        <f>Q17/1.08270597464027/64*100</f>
        <v>1.5625</v>
      </c>
    </row>
    <row r="18" spans="1:18" x14ac:dyDescent="0.25">
      <c r="A18" s="1" t="s">
        <v>31</v>
      </c>
      <c r="B18">
        <v>25616</v>
      </c>
      <c r="C18">
        <f t="shared" si="0"/>
        <v>1.8744658182201355</v>
      </c>
      <c r="E18" t="s">
        <v>31</v>
      </c>
      <c r="F18">
        <v>1.8744658182201355</v>
      </c>
      <c r="G18">
        <v>1.9209860520513828</v>
      </c>
      <c r="H18">
        <v>1.9821853690167639</v>
      </c>
      <c r="I18">
        <v>1.9908802673265713</v>
      </c>
      <c r="J18">
        <v>1.993747378808985</v>
      </c>
      <c r="K18">
        <v>1.971093989341008</v>
      </c>
      <c r="L18">
        <v>1.9836111390634676</v>
      </c>
      <c r="M18">
        <v>1.9823078792631572</v>
      </c>
      <c r="N18">
        <v>1.9432926509761224</v>
      </c>
      <c r="P18" t="s">
        <v>1924</v>
      </c>
      <c r="Q18">
        <v>1.1002408519965707</v>
      </c>
      <c r="R18">
        <f t="shared" ref="R18:R25" si="2">Q18/1.08270597464027/64*100</f>
        <v>1.5878053428270984</v>
      </c>
    </row>
    <row r="19" spans="1:18" x14ac:dyDescent="0.25">
      <c r="A19" s="1" t="s">
        <v>32</v>
      </c>
      <c r="B19">
        <v>28549</v>
      </c>
      <c r="C19">
        <f t="shared" si="0"/>
        <v>2.0890898127875803</v>
      </c>
      <c r="E19" t="s">
        <v>32</v>
      </c>
      <c r="F19">
        <v>2.0890898127875803</v>
      </c>
      <c r="G19">
        <v>2.3265537351129302</v>
      </c>
      <c r="H19">
        <v>2.2935903009055076</v>
      </c>
      <c r="I19">
        <v>2.2956982218025797</v>
      </c>
      <c r="J19">
        <v>2.3237923469864747</v>
      </c>
      <c r="K19">
        <v>2.3236533241513264</v>
      </c>
      <c r="L19">
        <v>2.3331356473489584</v>
      </c>
      <c r="M19">
        <v>2.3174112192578327</v>
      </c>
      <c r="N19">
        <v>2.274497512153959</v>
      </c>
      <c r="P19" t="s">
        <v>1925</v>
      </c>
      <c r="Q19">
        <v>1.0276249200223686</v>
      </c>
      <c r="R19">
        <f t="shared" si="2"/>
        <v>1.4830101386190595</v>
      </c>
    </row>
    <row r="20" spans="1:18" x14ac:dyDescent="0.25">
      <c r="A20" s="1" t="s">
        <v>33</v>
      </c>
      <c r="B20">
        <v>18640</v>
      </c>
      <c r="C20">
        <f t="shared" si="0"/>
        <v>1.3639929283113417</v>
      </c>
      <c r="E20" t="s">
        <v>33</v>
      </c>
      <c r="F20">
        <v>1.3639929283113417</v>
      </c>
      <c r="G20">
        <v>1.3777001181512396</v>
      </c>
      <c r="H20">
        <v>1.4004254923538157</v>
      </c>
      <c r="I20">
        <v>1.3929458493027955</v>
      </c>
      <c r="J20">
        <v>1.4004708543189184</v>
      </c>
      <c r="K20">
        <v>1.3837492956873623</v>
      </c>
      <c r="L20">
        <v>1.4008571520222313</v>
      </c>
      <c r="M20">
        <v>1.3953261484181687</v>
      </c>
      <c r="N20">
        <v>1.3787543729127618</v>
      </c>
      <c r="P20" t="s">
        <v>1926</v>
      </c>
      <c r="Q20">
        <v>1.0288335720320567</v>
      </c>
      <c r="R20">
        <f t="shared" si="2"/>
        <v>1.4847543968104537</v>
      </c>
    </row>
    <row r="21" spans="1:18" x14ac:dyDescent="0.25">
      <c r="A21" s="1" t="s">
        <v>34</v>
      </c>
      <c r="B21">
        <v>25860</v>
      </c>
      <c r="C21">
        <f t="shared" si="0"/>
        <v>1.892320661273138</v>
      </c>
      <c r="E21" t="s">
        <v>34</v>
      </c>
      <c r="F21">
        <v>1.892320661273138</v>
      </c>
      <c r="G21">
        <v>1.9365756409030492</v>
      </c>
      <c r="H21">
        <v>2.0799951868326856</v>
      </c>
      <c r="I21">
        <v>2.0732291347602398</v>
      </c>
      <c r="J21">
        <v>2.0743111146082422</v>
      </c>
      <c r="K21">
        <v>2.0449818591330966</v>
      </c>
      <c r="L21">
        <v>2.070051830841718</v>
      </c>
      <c r="M21">
        <v>2.0627477175856499</v>
      </c>
      <c r="N21">
        <v>2.0119327646771259</v>
      </c>
      <c r="P21" t="s">
        <v>1927</v>
      </c>
      <c r="Q21">
        <v>1.0338499624864839</v>
      </c>
      <c r="R21">
        <f t="shared" si="2"/>
        <v>1.491993767672563</v>
      </c>
    </row>
    <row r="22" spans="1:18" x14ac:dyDescent="0.25">
      <c r="A22" s="1" t="s">
        <v>35</v>
      </c>
      <c r="B22">
        <v>33899</v>
      </c>
      <c r="C22">
        <f t="shared" si="0"/>
        <v>2.4805791994005455</v>
      </c>
      <c r="E22" t="s">
        <v>35</v>
      </c>
      <c r="F22">
        <v>2.4805791994005455</v>
      </c>
      <c r="G22">
        <v>2.4570118279279889</v>
      </c>
      <c r="H22">
        <v>2.2964038697259599</v>
      </c>
      <c r="I22">
        <v>2.2908062555695148</v>
      </c>
      <c r="J22">
        <v>2.300616506089697</v>
      </c>
      <c r="K22">
        <v>2.3189490579127674</v>
      </c>
      <c r="L22">
        <v>2.3119096603436149</v>
      </c>
      <c r="M22">
        <v>2.3110847388597611</v>
      </c>
      <c r="N22">
        <v>2.3588693096929974</v>
      </c>
      <c r="P22" t="s">
        <v>1928</v>
      </c>
      <c r="Q22">
        <v>1.0615810652704714</v>
      </c>
      <c r="R22">
        <f t="shared" si="2"/>
        <v>1.5320137261053008</v>
      </c>
    </row>
    <row r="23" spans="1:18" x14ac:dyDescent="0.25">
      <c r="A23" s="1" t="s">
        <v>36</v>
      </c>
      <c r="B23">
        <v>15388</v>
      </c>
      <c r="C23">
        <f t="shared" si="0"/>
        <v>1.1260259217196849</v>
      </c>
      <c r="E23" t="s">
        <v>36</v>
      </c>
      <c r="F23">
        <v>1.1260259217196849</v>
      </c>
      <c r="G23">
        <v>1.1285050694427985</v>
      </c>
      <c r="H23">
        <v>1.0030273712121767</v>
      </c>
      <c r="I23">
        <v>1.0064320587346081</v>
      </c>
      <c r="J23">
        <v>1.0070962891616773</v>
      </c>
      <c r="K23">
        <v>1.0440510772624889</v>
      </c>
      <c r="L23">
        <v>1.0228395526894496</v>
      </c>
      <c r="M23">
        <v>1.0115204080294602</v>
      </c>
      <c r="N23">
        <v>1.0618051068769778</v>
      </c>
      <c r="P23" t="s">
        <v>1929</v>
      </c>
      <c r="Q23">
        <v>1.0466934173008902</v>
      </c>
      <c r="R23">
        <f t="shared" si="2"/>
        <v>1.5105287149413056</v>
      </c>
    </row>
    <row r="24" spans="1:18" x14ac:dyDescent="0.25">
      <c r="A24" s="1" t="s">
        <v>37</v>
      </c>
      <c r="B24">
        <v>10563</v>
      </c>
      <c r="C24">
        <f t="shared" si="0"/>
        <v>0.77295371790518785</v>
      </c>
      <c r="E24" t="s">
        <v>37</v>
      </c>
      <c r="F24">
        <v>0.77295371790518785</v>
      </c>
      <c r="G24">
        <v>0.77924788031990466</v>
      </c>
      <c r="H24">
        <v>0.793503911185095</v>
      </c>
      <c r="I24">
        <v>0.79143475785390172</v>
      </c>
      <c r="J24">
        <v>0.78901175030217596</v>
      </c>
      <c r="K24">
        <v>0.78117204637479809</v>
      </c>
      <c r="L24">
        <v>0.79143982146547487</v>
      </c>
      <c r="M24">
        <v>0.78746437872005504</v>
      </c>
      <c r="N24">
        <v>0.78020239603014108</v>
      </c>
      <c r="P24" t="s">
        <v>1930</v>
      </c>
      <c r="Q24">
        <v>1.0300962900930746</v>
      </c>
      <c r="R24">
        <f t="shared" si="2"/>
        <v>1.4865766800679152</v>
      </c>
    </row>
    <row r="25" spans="1:18" x14ac:dyDescent="0.25">
      <c r="A25" s="1" t="s">
        <v>38</v>
      </c>
      <c r="B25">
        <v>15700</v>
      </c>
      <c r="C25">
        <f t="shared" si="0"/>
        <v>1.1488567046399176</v>
      </c>
      <c r="E25" t="s">
        <v>38</v>
      </c>
      <c r="F25">
        <v>1.1488567046399176</v>
      </c>
      <c r="G25">
        <v>1.1483581282032211</v>
      </c>
      <c r="H25">
        <v>1.1625590664704821</v>
      </c>
      <c r="I25">
        <v>1.1621442669455517</v>
      </c>
      <c r="J25">
        <v>1.1594408692006557</v>
      </c>
      <c r="K25">
        <v>1.1504891230253464</v>
      </c>
      <c r="L25">
        <v>1.1604902844373823</v>
      </c>
      <c r="M25">
        <v>1.1598422090433202</v>
      </c>
      <c r="N25">
        <v>1.1565214613150772</v>
      </c>
      <c r="P25" t="s">
        <v>1931</v>
      </c>
      <c r="Q25">
        <v>1.057655348090162</v>
      </c>
      <c r="R25">
        <f t="shared" si="2"/>
        <v>1.526348353198985</v>
      </c>
    </row>
    <row r="26" spans="1:18" x14ac:dyDescent="0.25">
      <c r="A26" s="1" t="s">
        <v>39</v>
      </c>
      <c r="B26">
        <v>18261</v>
      </c>
      <c r="C26">
        <f t="shared" si="0"/>
        <v>1.3362593811101613</v>
      </c>
      <c r="E26" t="s">
        <v>39</v>
      </c>
      <c r="F26">
        <v>1.3362593811101613</v>
      </c>
      <c r="G26">
        <v>1.3275873200863373</v>
      </c>
      <c r="H26">
        <v>1.3173918674847656</v>
      </c>
      <c r="I26">
        <v>1.3141390423256147</v>
      </c>
      <c r="J26">
        <v>1.3124590694368836</v>
      </c>
      <c r="K26">
        <v>1.3081110012483681</v>
      </c>
      <c r="L26">
        <v>1.3145919572966531</v>
      </c>
      <c r="M26">
        <v>1.3134932018640142</v>
      </c>
      <c r="N26">
        <v>1.3169257520622173</v>
      </c>
    </row>
    <row r="27" spans="1:18" x14ac:dyDescent="0.25">
      <c r="A27" s="1" t="s">
        <v>40</v>
      </c>
      <c r="B27">
        <v>10090</v>
      </c>
      <c r="C27">
        <f t="shared" si="0"/>
        <v>0.73834166559342473</v>
      </c>
      <c r="E27" t="s">
        <v>40</v>
      </c>
      <c r="F27">
        <v>0.73834166559342473</v>
      </c>
      <c r="G27">
        <v>0.74917202869519561</v>
      </c>
      <c r="H27">
        <v>0.72542491828484124</v>
      </c>
      <c r="I27">
        <v>0.7257878015499134</v>
      </c>
      <c r="J27">
        <v>0.72561809741409711</v>
      </c>
      <c r="K27">
        <v>0.73214728549197539</v>
      </c>
      <c r="L27">
        <v>0.72798161328061584</v>
      </c>
      <c r="M27">
        <v>0.72582929024209286</v>
      </c>
      <c r="N27">
        <v>0.73671547029677853</v>
      </c>
      <c r="P27" t="s">
        <v>1932</v>
      </c>
      <c r="Q27">
        <v>1.60730175270164</v>
      </c>
      <c r="R27">
        <f>Q27/1.60730175270164/64*100</f>
        <v>1.5625</v>
      </c>
    </row>
    <row r="28" spans="1:18" x14ac:dyDescent="0.25">
      <c r="A28" s="1" t="s">
        <v>41</v>
      </c>
      <c r="B28">
        <v>7917</v>
      </c>
      <c r="C28">
        <f t="shared" si="0"/>
        <v>0.57933111660090619</v>
      </c>
      <c r="E28" t="s">
        <v>41</v>
      </c>
      <c r="F28">
        <v>0.57933111660090619</v>
      </c>
      <c r="G28">
        <v>0.57356610516904183</v>
      </c>
      <c r="H28">
        <v>0.56841840554892731</v>
      </c>
      <c r="I28">
        <v>0.56871184237494066</v>
      </c>
      <c r="J28">
        <v>0.56777297453745623</v>
      </c>
      <c r="K28">
        <v>0.56653909481744624</v>
      </c>
      <c r="L28">
        <v>0.56562089651646896</v>
      </c>
      <c r="M28">
        <v>0.56830965797490229</v>
      </c>
      <c r="N28">
        <v>0.56992540500233324</v>
      </c>
      <c r="P28" t="s">
        <v>1933</v>
      </c>
      <c r="Q28">
        <v>1.6234966501113268</v>
      </c>
      <c r="R28">
        <f t="shared" ref="R28:R35" si="3">Q28/1.60730175270164/64*100</f>
        <v>1.5782434826161935</v>
      </c>
    </row>
    <row r="29" spans="1:18" x14ac:dyDescent="0.25">
      <c r="A29" s="1" t="s">
        <v>42</v>
      </c>
      <c r="B29">
        <v>11951</v>
      </c>
      <c r="C29">
        <f t="shared" si="0"/>
        <v>0.87452143166571039</v>
      </c>
      <c r="E29" t="s">
        <v>42</v>
      </c>
      <c r="F29">
        <v>0.87452143166571039</v>
      </c>
      <c r="G29">
        <v>0.84291388144938362</v>
      </c>
      <c r="H29">
        <v>0.86539681287719805</v>
      </c>
      <c r="I29">
        <v>0.86131834151822362</v>
      </c>
      <c r="J29">
        <v>0.85955383592763024</v>
      </c>
      <c r="K29">
        <v>0.85274639535599472</v>
      </c>
      <c r="L29">
        <v>0.86003933026295898</v>
      </c>
      <c r="M29">
        <v>0.86011386735977713</v>
      </c>
      <c r="N29">
        <v>0.857890018342093</v>
      </c>
      <c r="P29" t="s">
        <v>1934</v>
      </c>
      <c r="Q29">
        <v>1.4979703552583943</v>
      </c>
      <c r="R29">
        <f t="shared" si="3"/>
        <v>1.4562160939332451</v>
      </c>
    </row>
    <row r="30" spans="1:18" x14ac:dyDescent="0.25">
      <c r="A30" s="1" t="s">
        <v>43</v>
      </c>
      <c r="B30">
        <v>12815</v>
      </c>
      <c r="C30">
        <f t="shared" si="0"/>
        <v>0.93774513821404737</v>
      </c>
      <c r="E30" t="s">
        <v>43</v>
      </c>
      <c r="F30">
        <v>0.93774513821404737</v>
      </c>
      <c r="G30">
        <v>0.90193501600095238</v>
      </c>
      <c r="H30">
        <v>0.87250553512438767</v>
      </c>
      <c r="I30">
        <v>0.87243833457347741</v>
      </c>
      <c r="J30">
        <v>0.8701509561165679</v>
      </c>
      <c r="K30">
        <v>0.8701541110540828</v>
      </c>
      <c r="L30">
        <v>0.86907056119959158</v>
      </c>
      <c r="M30">
        <v>0.8721244504713207</v>
      </c>
      <c r="N30">
        <v>0.88117720739217253</v>
      </c>
      <c r="P30" t="s">
        <v>1935</v>
      </c>
      <c r="Q30">
        <v>1.5062179429106617</v>
      </c>
      <c r="R30">
        <f t="shared" si="3"/>
        <v>1.4642337892322186</v>
      </c>
    </row>
    <row r="31" spans="1:18" x14ac:dyDescent="0.25">
      <c r="A31" s="1" t="s">
        <v>44</v>
      </c>
      <c r="B31">
        <v>14048</v>
      </c>
      <c r="C31">
        <f t="shared" si="0"/>
        <v>1.0279706361007364</v>
      </c>
      <c r="E31" t="s">
        <v>44</v>
      </c>
      <c r="F31">
        <v>1.0279706361007364</v>
      </c>
      <c r="G31">
        <v>1.0364590697353844</v>
      </c>
      <c r="H31">
        <v>1.0348832426616772</v>
      </c>
      <c r="I31">
        <v>1.0280628565972247</v>
      </c>
      <c r="J31">
        <v>1.0288980275088513</v>
      </c>
      <c r="K31">
        <v>1.0301763877818686</v>
      </c>
      <c r="L31">
        <v>1.0359087418988653</v>
      </c>
      <c r="M31">
        <v>1.0334563344708689</v>
      </c>
      <c r="N31">
        <v>1.0471039000531193</v>
      </c>
      <c r="P31" t="s">
        <v>1936</v>
      </c>
      <c r="Q31">
        <v>1.510894974996861</v>
      </c>
      <c r="R31">
        <f t="shared" si="3"/>
        <v>1.4687804542392113</v>
      </c>
    </row>
    <row r="32" spans="1:18" x14ac:dyDescent="0.25">
      <c r="A32" s="1" t="s">
        <v>45</v>
      </c>
      <c r="B32">
        <v>11688</v>
      </c>
      <c r="C32">
        <f t="shared" si="0"/>
        <v>0.85527625247333494</v>
      </c>
      <c r="E32" t="s">
        <v>45</v>
      </c>
      <c r="F32">
        <v>0.85527625247333494</v>
      </c>
      <c r="G32">
        <v>0.85522754533921019</v>
      </c>
      <c r="H32">
        <v>0.91867077420077436</v>
      </c>
      <c r="I32">
        <v>0.91452078183404339</v>
      </c>
      <c r="J32">
        <v>0.91194536998057252</v>
      </c>
      <c r="K32">
        <v>0.89608549382873948</v>
      </c>
      <c r="L32">
        <v>0.90981029440073136</v>
      </c>
      <c r="M32">
        <v>0.90938456746101171</v>
      </c>
      <c r="N32">
        <v>0.88824731416510816</v>
      </c>
      <c r="P32" t="s">
        <v>1937</v>
      </c>
      <c r="Q32">
        <v>1.5680941090069869</v>
      </c>
      <c r="R32">
        <f t="shared" si="3"/>
        <v>1.5243852258638284</v>
      </c>
    </row>
    <row r="33" spans="1:18" x14ac:dyDescent="0.25">
      <c r="A33" s="1" t="s">
        <v>46</v>
      </c>
      <c r="B33">
        <v>19361</v>
      </c>
      <c r="C33">
        <f t="shared" si="0"/>
        <v>1.4167525260212386</v>
      </c>
      <c r="E33" t="s">
        <v>46</v>
      </c>
      <c r="F33">
        <v>1.4167525260212386</v>
      </c>
      <c r="G33">
        <v>1.3966269278580028</v>
      </c>
      <c r="H33">
        <v>1.4829292074001799</v>
      </c>
      <c r="I33">
        <v>1.4720503278101957</v>
      </c>
      <c r="J33">
        <v>1.4710945595694995</v>
      </c>
      <c r="K33">
        <v>1.4476784076078089</v>
      </c>
      <c r="L33">
        <v>1.4691758655354401</v>
      </c>
      <c r="M33">
        <v>1.4729665025798926</v>
      </c>
      <c r="N33">
        <v>1.4604047562522005</v>
      </c>
      <c r="P33" t="s">
        <v>1938</v>
      </c>
      <c r="Q33">
        <v>1.5273004893803988</v>
      </c>
      <c r="R33">
        <f t="shared" si="3"/>
        <v>1.4847286831148356</v>
      </c>
    </row>
    <row r="34" spans="1:18" x14ac:dyDescent="0.25">
      <c r="A34" s="1" t="s">
        <v>47</v>
      </c>
      <c r="B34">
        <v>18919</v>
      </c>
      <c r="C34">
        <f t="shared" si="0"/>
        <v>1.3844089168842422</v>
      </c>
      <c r="E34" t="s">
        <v>47</v>
      </c>
      <c r="F34">
        <v>1.3844089168842422</v>
      </c>
      <c r="G34">
        <v>1.3865403480898428</v>
      </c>
      <c r="H34">
        <v>1.4533533901197195</v>
      </c>
      <c r="I34">
        <v>1.4483127539236222</v>
      </c>
      <c r="J34">
        <v>1.4479889735399198</v>
      </c>
      <c r="K34">
        <v>1.4204728186563604</v>
      </c>
      <c r="L34">
        <v>1.4413908669441473</v>
      </c>
      <c r="M34">
        <v>1.4468236104071555</v>
      </c>
      <c r="N34">
        <v>1.4194999910678729</v>
      </c>
      <c r="P34" t="s">
        <v>1939</v>
      </c>
      <c r="Q34">
        <v>1.5062662118824304</v>
      </c>
      <c r="R34">
        <f t="shared" si="3"/>
        <v>1.4642807127599644</v>
      </c>
    </row>
    <row r="35" spans="1:18" x14ac:dyDescent="0.25">
      <c r="A35" s="1" t="s">
        <v>48</v>
      </c>
      <c r="B35">
        <v>17524</v>
      </c>
      <c r="C35">
        <f t="shared" si="0"/>
        <v>1.2823289740197399</v>
      </c>
      <c r="E35" t="s">
        <v>48</v>
      </c>
      <c r="F35">
        <v>1.2823289740197399</v>
      </c>
      <c r="G35">
        <v>1.2741236798567257</v>
      </c>
      <c r="H35">
        <v>1.2097372624188063</v>
      </c>
      <c r="I35">
        <v>1.2123792220841447</v>
      </c>
      <c r="J35">
        <v>1.2114057082513525</v>
      </c>
      <c r="K35">
        <v>1.2184306973257404</v>
      </c>
      <c r="L35">
        <v>1.2138307060203699</v>
      </c>
      <c r="M35">
        <v>1.2130290911735604</v>
      </c>
      <c r="N35">
        <v>1.2278551384855672</v>
      </c>
      <c r="P35" t="s">
        <v>1940</v>
      </c>
      <c r="Q35">
        <v>1.5623225137623387</v>
      </c>
      <c r="R35">
        <f t="shared" si="3"/>
        <v>1.5187745074317702</v>
      </c>
    </row>
    <row r="36" spans="1:18" x14ac:dyDescent="0.25">
      <c r="A36" s="1" t="s">
        <v>49</v>
      </c>
      <c r="B36">
        <v>13456</v>
      </c>
      <c r="C36">
        <f t="shared" si="0"/>
        <v>0.98465068902132047</v>
      </c>
      <c r="E36" t="s">
        <v>49</v>
      </c>
      <c r="F36">
        <v>0.98465068902132047</v>
      </c>
      <c r="G36">
        <v>0.95197970751779137</v>
      </c>
      <c r="H36">
        <v>0.93104254638756689</v>
      </c>
      <c r="I36">
        <v>0.93163343352480155</v>
      </c>
      <c r="J36">
        <v>0.9279159543503297</v>
      </c>
      <c r="K36">
        <v>0.92169188967446714</v>
      </c>
      <c r="L36">
        <v>0.92648861864987953</v>
      </c>
      <c r="M36">
        <v>0.93011866164224855</v>
      </c>
      <c r="N36">
        <v>0.93001147330720368</v>
      </c>
    </row>
    <row r="37" spans="1:18" x14ac:dyDescent="0.25">
      <c r="A37" s="1" t="s">
        <v>50</v>
      </c>
      <c r="B37">
        <v>18700</v>
      </c>
      <c r="C37">
        <f t="shared" si="0"/>
        <v>1.3683834634883094</v>
      </c>
      <c r="E37" t="s">
        <v>50</v>
      </c>
      <c r="F37">
        <v>1.3683834634883094</v>
      </c>
      <c r="G37">
        <v>1.3602920844662858</v>
      </c>
      <c r="H37">
        <v>1.3946757905362359</v>
      </c>
      <c r="I37">
        <v>1.393998083549153</v>
      </c>
      <c r="J37">
        <v>1.3937718460996467</v>
      </c>
      <c r="K37">
        <v>1.3709911454576176</v>
      </c>
      <c r="L37">
        <v>1.3860833523099061</v>
      </c>
      <c r="M37">
        <v>1.3943907757483385</v>
      </c>
      <c r="N37">
        <v>1.3725555961247857</v>
      </c>
      <c r="P37" t="s">
        <v>1941</v>
      </c>
      <c r="Q37">
        <v>1.9656425987285</v>
      </c>
      <c r="R37">
        <f>Q37/1.9656425987285/64*100</f>
        <v>1.5625</v>
      </c>
    </row>
    <row r="38" spans="1:18" x14ac:dyDescent="0.25">
      <c r="A38" s="1" t="s">
        <v>51</v>
      </c>
      <c r="B38">
        <v>22548</v>
      </c>
      <c r="C38">
        <f t="shared" si="0"/>
        <v>1.6499631195045135</v>
      </c>
      <c r="E38" t="s">
        <v>51</v>
      </c>
      <c r="F38">
        <v>1.6499631195045135</v>
      </c>
      <c r="G38">
        <v>1.6071034039925147</v>
      </c>
      <c r="H38">
        <v>1.4861537266953682</v>
      </c>
      <c r="I38">
        <v>1.486569314384933</v>
      </c>
      <c r="J38">
        <v>1.4844832775697379</v>
      </c>
      <c r="K38">
        <v>1.4936174015119872</v>
      </c>
      <c r="L38">
        <v>1.4847172740955392</v>
      </c>
      <c r="M38">
        <v>1.4954718343699569</v>
      </c>
      <c r="N38">
        <v>1.5303458969170476</v>
      </c>
      <c r="P38" t="s">
        <v>1942</v>
      </c>
      <c r="Q38">
        <v>1.9749196274626304</v>
      </c>
      <c r="R38">
        <f t="shared" ref="R38:R45" si="4">Q38/1.9656425987285/64*100</f>
        <v>1.5698743606322201</v>
      </c>
    </row>
    <row r="39" spans="1:18" x14ac:dyDescent="0.25">
      <c r="A39" s="1" t="s">
        <v>52</v>
      </c>
      <c r="B39">
        <v>21862</v>
      </c>
      <c r="C39">
        <f t="shared" si="0"/>
        <v>1.5997646673145145</v>
      </c>
      <c r="E39" t="s">
        <v>52</v>
      </c>
      <c r="F39">
        <v>1.5997646673145145</v>
      </c>
      <c r="G39">
        <v>1.6084110497153283</v>
      </c>
      <c r="H39">
        <v>1.5470050380004823</v>
      </c>
      <c r="I39">
        <v>1.5510371222242534</v>
      </c>
      <c r="J39">
        <v>1.5529755741287155</v>
      </c>
      <c r="K39">
        <v>1.5957405218125276</v>
      </c>
      <c r="L39">
        <v>1.5694472511255695</v>
      </c>
      <c r="M39">
        <v>1.5488256683597059</v>
      </c>
      <c r="N39">
        <v>1.5805607633105303</v>
      </c>
      <c r="P39" t="s">
        <v>1943</v>
      </c>
      <c r="Q39">
        <v>1.7416063095172993</v>
      </c>
      <c r="R39">
        <f t="shared" si="4"/>
        <v>1.3844123343587793</v>
      </c>
    </row>
    <row r="40" spans="1:18" x14ac:dyDescent="0.25">
      <c r="A40" s="1" t="s">
        <v>53</v>
      </c>
      <c r="B40">
        <v>15158</v>
      </c>
      <c r="C40">
        <f t="shared" si="0"/>
        <v>1.1091955368746413</v>
      </c>
      <c r="E40" t="s">
        <v>53</v>
      </c>
      <c r="F40">
        <v>1.1091955368746413</v>
      </c>
      <c r="G40">
        <v>1.1204821180809537</v>
      </c>
      <c r="H40">
        <v>1.2239565093275484</v>
      </c>
      <c r="I40">
        <v>1.2217316462080177</v>
      </c>
      <c r="J40">
        <v>1.2201421076193604</v>
      </c>
      <c r="K40">
        <v>1.1976669284902943</v>
      </c>
      <c r="L40">
        <v>1.2188712865853746</v>
      </c>
      <c r="M40">
        <v>1.2118648507228142</v>
      </c>
      <c r="N40">
        <v>1.1697983022274496</v>
      </c>
      <c r="P40" t="s">
        <v>1944</v>
      </c>
      <c r="Q40">
        <v>1.7430029537784417</v>
      </c>
      <c r="R40">
        <f t="shared" si="4"/>
        <v>1.3855225344833833</v>
      </c>
    </row>
    <row r="41" spans="1:18" x14ac:dyDescent="0.25">
      <c r="A41" s="1" t="s">
        <v>54</v>
      </c>
      <c r="B41">
        <v>22415</v>
      </c>
      <c r="C41">
        <f t="shared" si="0"/>
        <v>1.6402307665289013</v>
      </c>
      <c r="E41" t="s">
        <v>54</v>
      </c>
      <c r="F41">
        <v>1.6402307665289013</v>
      </c>
      <c r="G41">
        <v>1.6568756693171012</v>
      </c>
      <c r="H41">
        <v>1.8099502573288961</v>
      </c>
      <c r="I41">
        <v>1.8124711818192012</v>
      </c>
      <c r="J41">
        <v>1.8078385359662612</v>
      </c>
      <c r="K41">
        <v>1.7856519429247015</v>
      </c>
      <c r="L41">
        <v>1.8013719474462324</v>
      </c>
      <c r="M41">
        <v>1.7987526020442381</v>
      </c>
      <c r="N41">
        <v>1.7471439374669944</v>
      </c>
      <c r="P41" t="s">
        <v>1945</v>
      </c>
      <c r="Q41">
        <v>1.7560989257545221</v>
      </c>
      <c r="R41">
        <f t="shared" si="4"/>
        <v>1.395932593883735</v>
      </c>
    </row>
    <row r="42" spans="1:18" x14ac:dyDescent="0.25">
      <c r="A42" s="1" t="s">
        <v>55</v>
      </c>
      <c r="B42">
        <v>25638</v>
      </c>
      <c r="C42">
        <f t="shared" si="0"/>
        <v>1.8760756811183572</v>
      </c>
      <c r="E42" t="s">
        <v>55</v>
      </c>
      <c r="F42">
        <v>1.8760756811183572</v>
      </c>
      <c r="G42">
        <v>1.8893846137500583</v>
      </c>
      <c r="H42">
        <v>1.9776486920654008</v>
      </c>
      <c r="I42">
        <v>1.9708208982397644</v>
      </c>
      <c r="J42">
        <v>1.9681219159985903</v>
      </c>
      <c r="K42">
        <v>1.9470578273697106</v>
      </c>
      <c r="L42">
        <v>1.9723381240366167</v>
      </c>
      <c r="M42">
        <v>1.9656945107798605</v>
      </c>
      <c r="N42">
        <v>1.9403245588812377</v>
      </c>
      <c r="P42" t="s">
        <v>1946</v>
      </c>
      <c r="Q42">
        <v>1.8353009361264578</v>
      </c>
      <c r="R42">
        <f t="shared" si="4"/>
        <v>1.4588907029958396</v>
      </c>
    </row>
    <row r="43" spans="1:18" x14ac:dyDescent="0.25">
      <c r="A43" s="1" t="s">
        <v>56</v>
      </c>
      <c r="B43">
        <v>14976</v>
      </c>
      <c r="C43">
        <f t="shared" si="0"/>
        <v>1.0958775801711724</v>
      </c>
      <c r="E43" t="s">
        <v>56</v>
      </c>
      <c r="F43">
        <v>1.0958775801711724</v>
      </c>
      <c r="G43">
        <v>1.1370456305699237</v>
      </c>
      <c r="H43">
        <v>1.270446182989253</v>
      </c>
      <c r="I43">
        <v>1.2727396243126845</v>
      </c>
      <c r="J43">
        <v>1.2679391799895294</v>
      </c>
      <c r="K43">
        <v>1.2492272309572381</v>
      </c>
      <c r="L43">
        <v>1.2631758990477469</v>
      </c>
      <c r="M43">
        <v>1.2534458145135652</v>
      </c>
      <c r="N43">
        <v>1.2028610975471425</v>
      </c>
      <c r="P43" t="s">
        <v>1947</v>
      </c>
      <c r="Q43">
        <v>1.7824350524322625</v>
      </c>
      <c r="R43">
        <f t="shared" si="4"/>
        <v>1.4168673243177357</v>
      </c>
    </row>
    <row r="44" spans="1:18" x14ac:dyDescent="0.25">
      <c r="A44" s="1" t="s">
        <v>57</v>
      </c>
      <c r="B44">
        <v>12422</v>
      </c>
      <c r="C44">
        <f t="shared" si="0"/>
        <v>0.90898713280490806</v>
      </c>
      <c r="E44" t="s">
        <v>57</v>
      </c>
      <c r="F44">
        <v>0.90898713280490806</v>
      </c>
      <c r="G44">
        <v>0.91823972360728245</v>
      </c>
      <c r="H44">
        <v>1.0198096513449308</v>
      </c>
      <c r="I44">
        <v>1.0193080830650327</v>
      </c>
      <c r="J44">
        <v>1.0191243356898643</v>
      </c>
      <c r="K44">
        <v>0.99832123336207701</v>
      </c>
      <c r="L44">
        <v>1.0127828085406816</v>
      </c>
      <c r="M44">
        <v>1.0070060739740028</v>
      </c>
      <c r="N44">
        <v>0.96291910027341066</v>
      </c>
      <c r="P44" t="s">
        <v>1948</v>
      </c>
      <c r="Q44">
        <v>1.7574480486169122</v>
      </c>
      <c r="R44">
        <f t="shared" si="4"/>
        <v>1.3970050189898291</v>
      </c>
    </row>
    <row r="45" spans="1:18" x14ac:dyDescent="0.25">
      <c r="A45" s="1" t="s">
        <v>58</v>
      </c>
      <c r="B45">
        <v>17264</v>
      </c>
      <c r="C45">
        <f t="shared" si="0"/>
        <v>1.2633033215862126</v>
      </c>
      <c r="E45" t="s">
        <v>58</v>
      </c>
      <c r="F45">
        <v>1.2633033215862126</v>
      </c>
      <c r="G45">
        <v>1.2784075817299008</v>
      </c>
      <c r="H45">
        <v>1.4994321133066881</v>
      </c>
      <c r="I45">
        <v>1.5007906294294504</v>
      </c>
      <c r="J45">
        <v>1.4896707729844454</v>
      </c>
      <c r="K45">
        <v>1.4575309816313848</v>
      </c>
      <c r="L45">
        <v>1.4812042809194448</v>
      </c>
      <c r="M45">
        <v>1.4729919323333278</v>
      </c>
      <c r="N45">
        <v>1.3969488570279189</v>
      </c>
      <c r="P45" t="s">
        <v>1949</v>
      </c>
      <c r="Q45">
        <v>1.8509794166791895</v>
      </c>
      <c r="R45">
        <f t="shared" si="4"/>
        <v>1.4713536125194171</v>
      </c>
    </row>
    <row r="46" spans="1:18" x14ac:dyDescent="0.25">
      <c r="A46" s="1" t="s">
        <v>59</v>
      </c>
      <c r="B46">
        <v>18204</v>
      </c>
      <c r="C46">
        <f t="shared" si="0"/>
        <v>1.3320883726920421</v>
      </c>
      <c r="E46" t="s">
        <v>59</v>
      </c>
      <c r="F46">
        <v>1.3320883726920421</v>
      </c>
      <c r="G46">
        <v>1.3389474923032789</v>
      </c>
      <c r="H46">
        <v>1.4614354161228633</v>
      </c>
      <c r="I46">
        <v>1.4638239789324243</v>
      </c>
      <c r="J46">
        <v>1.4596760773302349</v>
      </c>
      <c r="K46">
        <v>1.4219207802208966</v>
      </c>
      <c r="L46">
        <v>1.4484763696881124</v>
      </c>
      <c r="M46">
        <v>1.4475621788982269</v>
      </c>
      <c r="N46">
        <v>1.3829280037539602</v>
      </c>
    </row>
    <row r="47" spans="1:18" x14ac:dyDescent="0.25">
      <c r="A47" s="1" t="s">
        <v>60</v>
      </c>
      <c r="B47">
        <v>24979</v>
      </c>
      <c r="C47">
        <f t="shared" si="0"/>
        <v>1.8278529697579937</v>
      </c>
      <c r="E47" t="s">
        <v>60</v>
      </c>
      <c r="F47">
        <v>1.8278529697579937</v>
      </c>
      <c r="G47">
        <v>1.8208762370532858</v>
      </c>
      <c r="H47">
        <v>1.9714898421874474</v>
      </c>
      <c r="I47">
        <v>1.9682572310298896</v>
      </c>
      <c r="J47">
        <v>1.9646381011134293</v>
      </c>
      <c r="K47">
        <v>1.9619879199462595</v>
      </c>
      <c r="L47">
        <v>1.9646574573748945</v>
      </c>
      <c r="M47">
        <v>1.9545861310945361</v>
      </c>
      <c r="N47">
        <v>1.922464283527435</v>
      </c>
      <c r="P47" t="s">
        <v>1950</v>
      </c>
      <c r="Q47">
        <v>1.0730467972509401</v>
      </c>
      <c r="R47">
        <f>Q47/1.07304679725094/64*100</f>
        <v>1.5625</v>
      </c>
    </row>
    <row r="48" spans="1:18" x14ac:dyDescent="0.25">
      <c r="A48" s="1" t="s">
        <v>61</v>
      </c>
      <c r="B48">
        <v>20374</v>
      </c>
      <c r="C48">
        <f t="shared" si="0"/>
        <v>1.4908793949257122</v>
      </c>
      <c r="E48" t="s">
        <v>61</v>
      </c>
      <c r="F48">
        <v>1.4908793949257122</v>
      </c>
      <c r="G48">
        <v>1.4834832086030012</v>
      </c>
      <c r="H48">
        <v>1.7153559467363484</v>
      </c>
      <c r="I48">
        <v>1.7122458698536687</v>
      </c>
      <c r="J48">
        <v>1.7116492911743657</v>
      </c>
      <c r="K48">
        <v>1.666430005393174</v>
      </c>
      <c r="L48">
        <v>1.6959226357716159</v>
      </c>
      <c r="M48">
        <v>1.6951705824543504</v>
      </c>
      <c r="N48">
        <v>1.6107708481315204</v>
      </c>
      <c r="P48" t="s">
        <v>1951</v>
      </c>
      <c r="Q48">
        <v>1.0970875188212446</v>
      </c>
      <c r="R48">
        <f t="shared" ref="R48:R55" si="5">Q48/1.07304679725094/64*100</f>
        <v>1.5975065137418383</v>
      </c>
    </row>
    <row r="49" spans="1:18" x14ac:dyDescent="0.25">
      <c r="A49" s="1" t="s">
        <v>62</v>
      </c>
      <c r="B49">
        <v>32815</v>
      </c>
      <c r="C49">
        <f t="shared" si="0"/>
        <v>2.4012568638699934</v>
      </c>
      <c r="E49" t="s">
        <v>62</v>
      </c>
      <c r="F49">
        <v>2.4012568638699934</v>
      </c>
      <c r="G49">
        <v>2.3857859999634949</v>
      </c>
      <c r="H49">
        <v>2.8188066365906193</v>
      </c>
      <c r="I49">
        <v>2.8134436216352099</v>
      </c>
      <c r="J49">
        <v>2.8022496889594897</v>
      </c>
      <c r="K49">
        <v>2.7384331762359388</v>
      </c>
      <c r="L49">
        <v>2.7713090581537108</v>
      </c>
      <c r="M49">
        <v>2.7813273168158315</v>
      </c>
      <c r="N49">
        <v>2.6586545686277994</v>
      </c>
      <c r="P49" t="s">
        <v>1952</v>
      </c>
      <c r="Q49">
        <v>1.1124465399393935</v>
      </c>
      <c r="R49">
        <f t="shared" si="5"/>
        <v>1.6198713076712268</v>
      </c>
    </row>
    <row r="50" spans="1:18" x14ac:dyDescent="0.25">
      <c r="A50" s="1" t="s">
        <v>63</v>
      </c>
      <c r="B50">
        <v>33279</v>
      </c>
      <c r="C50">
        <f t="shared" si="0"/>
        <v>2.4352103359052113</v>
      </c>
      <c r="E50" t="s">
        <v>63</v>
      </c>
      <c r="F50">
        <v>2.4352103359052113</v>
      </c>
      <c r="G50">
        <v>2.4384391722711545</v>
      </c>
      <c r="H50">
        <v>2.7381810373103739</v>
      </c>
      <c r="I50">
        <v>2.7291587354894937</v>
      </c>
      <c r="J50">
        <v>2.7305855917784947</v>
      </c>
      <c r="K50">
        <v>2.6685899457474545</v>
      </c>
      <c r="L50">
        <v>2.7082979859378331</v>
      </c>
      <c r="M50">
        <v>2.7147842859248943</v>
      </c>
      <c r="N50">
        <v>2.618028310744601</v>
      </c>
      <c r="P50" t="s">
        <v>2485</v>
      </c>
      <c r="Q50">
        <v>1.1126269540232245</v>
      </c>
      <c r="R50">
        <f t="shared" si="5"/>
        <v>1.6201340147653707</v>
      </c>
    </row>
    <row r="51" spans="1:18" x14ac:dyDescent="0.25">
      <c r="A51" s="1" t="s">
        <v>64</v>
      </c>
      <c r="B51">
        <v>27129</v>
      </c>
      <c r="C51">
        <f t="shared" si="0"/>
        <v>1.9851804802660078</v>
      </c>
      <c r="E51" t="s">
        <v>64</v>
      </c>
      <c r="F51">
        <v>1.9851804802660078</v>
      </c>
      <c r="G51">
        <v>2.0243581707017073</v>
      </c>
      <c r="H51">
        <v>2.1769290312682483</v>
      </c>
      <c r="I51">
        <v>2.1800055279218435</v>
      </c>
      <c r="J51">
        <v>2.1783255118141982</v>
      </c>
      <c r="K51">
        <v>2.1579292965516346</v>
      </c>
      <c r="L51">
        <v>2.1699645920198649</v>
      </c>
      <c r="M51">
        <v>2.1595311478767361</v>
      </c>
      <c r="N51">
        <v>2.1003071100009545</v>
      </c>
      <c r="P51" t="s">
        <v>1953</v>
      </c>
      <c r="Q51">
        <v>1.1126914208795833</v>
      </c>
      <c r="R51">
        <f t="shared" si="5"/>
        <v>1.6202278871512896</v>
      </c>
    </row>
    <row r="52" spans="1:18" x14ac:dyDescent="0.25">
      <c r="A52" s="1" t="s">
        <v>65</v>
      </c>
      <c r="B52">
        <v>20230</v>
      </c>
      <c r="C52">
        <f t="shared" si="0"/>
        <v>1.4803421105009893</v>
      </c>
      <c r="E52" t="s">
        <v>65</v>
      </c>
      <c r="F52">
        <v>1.4803421105009893</v>
      </c>
      <c r="G52">
        <v>1.4686700343992554</v>
      </c>
      <c r="H52">
        <v>1.625473147288363</v>
      </c>
      <c r="I52">
        <v>1.6259303562149823</v>
      </c>
      <c r="J52">
        <v>1.6205049657431585</v>
      </c>
      <c r="K52">
        <v>1.5888546601500673</v>
      </c>
      <c r="L52">
        <v>1.6082244694594381</v>
      </c>
      <c r="M52">
        <v>1.6069005913567542</v>
      </c>
      <c r="N52">
        <v>1.5460218792948561</v>
      </c>
      <c r="P52" t="s">
        <v>1954</v>
      </c>
      <c r="Q52">
        <v>1.1120537877178303</v>
      </c>
      <c r="R52">
        <f t="shared" si="5"/>
        <v>1.619299407780407</v>
      </c>
    </row>
    <row r="53" spans="1:18" x14ac:dyDescent="0.25">
      <c r="A53" s="1" t="s">
        <v>66</v>
      </c>
      <c r="B53">
        <v>26904</v>
      </c>
      <c r="C53">
        <f t="shared" si="0"/>
        <v>1.9687159733523787</v>
      </c>
      <c r="E53" t="s">
        <v>66</v>
      </c>
      <c r="F53">
        <v>1.9687159733523787</v>
      </c>
      <c r="G53">
        <v>2.0054858462333947</v>
      </c>
      <c r="H53">
        <v>2.3539171096310247</v>
      </c>
      <c r="I53">
        <v>2.364081910159594</v>
      </c>
      <c r="J53">
        <v>2.3620533542943551</v>
      </c>
      <c r="K53">
        <v>2.2858003911619904</v>
      </c>
      <c r="L53">
        <v>2.3168953027008263</v>
      </c>
      <c r="M53">
        <v>2.3383598078810874</v>
      </c>
      <c r="N53">
        <v>2.1998336833971175</v>
      </c>
      <c r="P53" t="s">
        <v>1955</v>
      </c>
      <c r="Q53">
        <v>1.1190348284736062</v>
      </c>
      <c r="R53">
        <f t="shared" si="5"/>
        <v>1.6294647390677703</v>
      </c>
    </row>
    <row r="54" spans="1:18" x14ac:dyDescent="0.25">
      <c r="A54" s="1" t="s">
        <v>67</v>
      </c>
      <c r="B54">
        <v>33430</v>
      </c>
      <c r="C54">
        <f t="shared" si="0"/>
        <v>2.4462598494339138</v>
      </c>
      <c r="E54" t="s">
        <v>67</v>
      </c>
      <c r="F54">
        <v>2.4462598494339138</v>
      </c>
      <c r="G54">
        <v>2.4694889475331672</v>
      </c>
      <c r="H54">
        <v>2.5474837953035498</v>
      </c>
      <c r="I54">
        <v>2.5460768992170499</v>
      </c>
      <c r="J54">
        <v>2.547190426757715</v>
      </c>
      <c r="K54">
        <v>2.5138285960374827</v>
      </c>
      <c r="L54">
        <v>2.5298083270024678</v>
      </c>
      <c r="M54">
        <v>2.5439659982526002</v>
      </c>
      <c r="N54">
        <v>2.5039954856353694</v>
      </c>
      <c r="P54" t="s">
        <v>1956</v>
      </c>
      <c r="Q54">
        <v>1.105441332596917</v>
      </c>
      <c r="R54">
        <f t="shared" si="5"/>
        <v>1.6096707865936175</v>
      </c>
    </row>
    <row r="55" spans="1:18" x14ac:dyDescent="0.25">
      <c r="A55" s="1" t="s">
        <v>68</v>
      </c>
      <c r="B55">
        <v>27597</v>
      </c>
      <c r="C55">
        <f t="shared" si="0"/>
        <v>2.0194266546463573</v>
      </c>
      <c r="E55" t="s">
        <v>68</v>
      </c>
      <c r="F55">
        <v>2.0194266546463573</v>
      </c>
      <c r="G55">
        <v>2.0001803461392713</v>
      </c>
      <c r="H55">
        <v>1.6016109835382253</v>
      </c>
      <c r="I55">
        <v>1.6143903924736822</v>
      </c>
      <c r="J55">
        <v>1.6202880021826946</v>
      </c>
      <c r="K55">
        <v>1.7387830359268546</v>
      </c>
      <c r="L55">
        <v>1.6520163253157429</v>
      </c>
      <c r="M55">
        <v>1.6367540162481087</v>
      </c>
      <c r="N55">
        <v>1.793105599504671</v>
      </c>
      <c r="P55" t="s">
        <v>1957</v>
      </c>
      <c r="Q55">
        <v>1.0951861962551033</v>
      </c>
      <c r="R55">
        <f t="shared" si="5"/>
        <v>1.594737933175542</v>
      </c>
    </row>
    <row r="56" spans="1:18" x14ac:dyDescent="0.25">
      <c r="A56" s="1" t="s">
        <v>69</v>
      </c>
      <c r="B56">
        <v>18268</v>
      </c>
      <c r="C56">
        <f t="shared" si="0"/>
        <v>1.3367716102141409</v>
      </c>
      <c r="E56" t="s">
        <v>69</v>
      </c>
      <c r="F56">
        <v>1.3367716102141409</v>
      </c>
      <c r="G56">
        <v>1.3442393710877898</v>
      </c>
      <c r="H56">
        <v>1.2633807186867725</v>
      </c>
      <c r="I56">
        <v>1.2612296584775307</v>
      </c>
      <c r="J56">
        <v>1.260709127627027</v>
      </c>
      <c r="K56">
        <v>1.276551874526215</v>
      </c>
      <c r="L56">
        <v>1.2698890428277818</v>
      </c>
      <c r="M56">
        <v>1.2666803427143547</v>
      </c>
      <c r="N56">
        <v>1.29580694128521</v>
      </c>
    </row>
    <row r="57" spans="1:18" x14ac:dyDescent="0.25">
      <c r="A57" s="1" t="s">
        <v>70</v>
      </c>
      <c r="B57">
        <v>26804</v>
      </c>
      <c r="C57">
        <f t="shared" si="0"/>
        <v>1.9613984147240988</v>
      </c>
      <c r="E57" t="s">
        <v>70</v>
      </c>
      <c r="F57">
        <v>1.9613984147240988</v>
      </c>
      <c r="G57">
        <v>1.9463421198953119</v>
      </c>
      <c r="H57">
        <v>1.8096348348153923</v>
      </c>
      <c r="I57">
        <v>1.8149194724669755</v>
      </c>
      <c r="J57">
        <v>1.8142823537120354</v>
      </c>
      <c r="K57">
        <v>1.8372894700084204</v>
      </c>
      <c r="L57">
        <v>1.8224636410547488</v>
      </c>
      <c r="M57">
        <v>1.8253565467031683</v>
      </c>
      <c r="N57">
        <v>1.8704271836494251</v>
      </c>
      <c r="P57" t="s">
        <v>1958</v>
      </c>
      <c r="Q57">
        <v>0.76285548699816197</v>
      </c>
      <c r="R57">
        <f>Q57/0.762855486998162/64*100</f>
        <v>1.5625</v>
      </c>
    </row>
    <row r="58" spans="1:18" x14ac:dyDescent="0.25">
      <c r="A58" s="1" t="s">
        <v>71</v>
      </c>
      <c r="B58">
        <v>33930</v>
      </c>
      <c r="C58">
        <f t="shared" si="0"/>
        <v>2.4828476425753121</v>
      </c>
      <c r="E58" t="s">
        <v>71</v>
      </c>
      <c r="F58">
        <v>2.4828476425753121</v>
      </c>
      <c r="G58">
        <v>2.4453792295187946</v>
      </c>
      <c r="H58">
        <v>2.2654870561595186</v>
      </c>
      <c r="I58">
        <v>2.2616021401706163</v>
      </c>
      <c r="J58">
        <v>2.2640467813936227</v>
      </c>
      <c r="K58">
        <v>2.2940151597714573</v>
      </c>
      <c r="L58">
        <v>2.2778800187998547</v>
      </c>
      <c r="M58">
        <v>2.2803280049007335</v>
      </c>
      <c r="N58">
        <v>2.3439174462981227</v>
      </c>
      <c r="P58" t="s">
        <v>1959</v>
      </c>
      <c r="Q58">
        <v>0.74919246065961465</v>
      </c>
      <c r="R58">
        <f t="shared" ref="R58:R65" si="6">Q58/0.762855486998162/64*100</f>
        <v>1.5345150421438449</v>
      </c>
    </row>
    <row r="59" spans="1:18" x14ac:dyDescent="0.25">
      <c r="A59" s="1" t="s">
        <v>72</v>
      </c>
      <c r="B59">
        <v>19232</v>
      </c>
      <c r="C59">
        <f t="shared" si="0"/>
        <v>1.4073128753907576</v>
      </c>
      <c r="E59" t="s">
        <v>72</v>
      </c>
      <c r="F59">
        <v>1.4073128753907576</v>
      </c>
      <c r="G59">
        <v>1.3771552657667341</v>
      </c>
      <c r="H59">
        <v>1.2487811623474632</v>
      </c>
      <c r="I59">
        <v>1.252011071165694</v>
      </c>
      <c r="J59">
        <v>1.2479713003081803</v>
      </c>
      <c r="K59">
        <v>1.2744539391038205</v>
      </c>
      <c r="L59">
        <v>1.2563070970122985</v>
      </c>
      <c r="M59">
        <v>1.2593963768173788</v>
      </c>
      <c r="N59">
        <v>1.3116659427466175</v>
      </c>
      <c r="P59" t="s">
        <v>1960</v>
      </c>
      <c r="Q59">
        <v>0.76154349970254764</v>
      </c>
      <c r="R59">
        <f t="shared" si="6"/>
        <v>1.5598127542708462</v>
      </c>
    </row>
    <row r="60" spans="1:18" x14ac:dyDescent="0.25">
      <c r="A60" s="1" t="s">
        <v>73</v>
      </c>
      <c r="B60">
        <v>13236</v>
      </c>
      <c r="C60">
        <f t="shared" si="0"/>
        <v>0.9685520600391051</v>
      </c>
      <c r="E60" t="s">
        <v>73</v>
      </c>
      <c r="F60">
        <v>0.9685520600391051</v>
      </c>
      <c r="G60">
        <v>0.94212469001304644</v>
      </c>
      <c r="H60">
        <v>0.87253797858291948</v>
      </c>
      <c r="I60">
        <v>0.87292291613429995</v>
      </c>
      <c r="J60">
        <v>0.86868180286428476</v>
      </c>
      <c r="K60">
        <v>0.8853512720969795</v>
      </c>
      <c r="L60">
        <v>0.87190445708491215</v>
      </c>
      <c r="M60">
        <v>0.87578412368306768</v>
      </c>
      <c r="N60">
        <v>0.90888470517873576</v>
      </c>
      <c r="P60" t="s">
        <v>1961</v>
      </c>
      <c r="Q60">
        <v>0.75960928696407759</v>
      </c>
      <c r="R60">
        <f t="shared" si="6"/>
        <v>1.5558510505728735</v>
      </c>
    </row>
    <row r="61" spans="1:18" x14ac:dyDescent="0.25">
      <c r="A61" s="1" t="s">
        <v>74</v>
      </c>
      <c r="B61">
        <v>19367</v>
      </c>
      <c r="C61">
        <f t="shared" si="0"/>
        <v>1.4171915795389352</v>
      </c>
      <c r="E61" t="s">
        <v>74</v>
      </c>
      <c r="F61">
        <v>1.4171915795389352</v>
      </c>
      <c r="G61">
        <v>1.3979141416163972</v>
      </c>
      <c r="H61">
        <v>1.3509257867061053</v>
      </c>
      <c r="I61">
        <v>1.346319873026709</v>
      </c>
      <c r="J61">
        <v>1.34220683989609</v>
      </c>
      <c r="K61">
        <v>1.3465045065551311</v>
      </c>
      <c r="L61">
        <v>1.3427340542386001</v>
      </c>
      <c r="M61">
        <v>1.3547004588434146</v>
      </c>
      <c r="N61">
        <v>1.3849849791065814</v>
      </c>
      <c r="P61" t="s">
        <v>1962</v>
      </c>
      <c r="Q61">
        <v>0.7597774602694003</v>
      </c>
      <c r="R61">
        <f t="shared" si="6"/>
        <v>1.5561955074117444</v>
      </c>
    </row>
    <row r="62" spans="1:18" x14ac:dyDescent="0.25">
      <c r="A62" s="1" t="s">
        <v>75</v>
      </c>
      <c r="B62">
        <v>22829</v>
      </c>
      <c r="C62">
        <f t="shared" si="0"/>
        <v>1.6705254592499794</v>
      </c>
      <c r="E62" t="s">
        <v>75</v>
      </c>
      <c r="F62">
        <v>1.6705254592499794</v>
      </c>
      <c r="G62">
        <v>1.6141319997526371</v>
      </c>
      <c r="H62">
        <v>1.4884590146654886</v>
      </c>
      <c r="I62">
        <v>1.49276042070725</v>
      </c>
      <c r="J62">
        <v>1.4902142150454167</v>
      </c>
      <c r="K62">
        <v>1.4967964815692352</v>
      </c>
      <c r="L62">
        <v>1.4864707185609316</v>
      </c>
      <c r="M62">
        <v>1.5040880982186413</v>
      </c>
      <c r="N62">
        <v>1.5380724851855003</v>
      </c>
      <c r="P62" t="s">
        <v>1963</v>
      </c>
      <c r="Q62">
        <v>0.76114512909108267</v>
      </c>
      <c r="R62">
        <f t="shared" si="6"/>
        <v>1.5589968014579965</v>
      </c>
    </row>
    <row r="63" spans="1:18" x14ac:dyDescent="0.25">
      <c r="A63" s="1" t="s">
        <v>76</v>
      </c>
      <c r="B63">
        <v>24280</v>
      </c>
      <c r="C63">
        <f t="shared" si="0"/>
        <v>1.7767032349463183</v>
      </c>
      <c r="E63" t="s">
        <v>76</v>
      </c>
      <c r="F63">
        <v>1.7767032349463183</v>
      </c>
      <c r="G63">
        <v>1.7565564130624001</v>
      </c>
      <c r="H63">
        <v>1.6610473995684802</v>
      </c>
      <c r="I63">
        <v>1.6560528690482019</v>
      </c>
      <c r="J63">
        <v>1.6550517635278614</v>
      </c>
      <c r="K63">
        <v>1.6801245041013189</v>
      </c>
      <c r="L63">
        <v>1.6671685882373086</v>
      </c>
      <c r="M63">
        <v>1.6707204273472276</v>
      </c>
      <c r="N63">
        <v>1.7258978090666142</v>
      </c>
      <c r="P63" t="s">
        <v>1964</v>
      </c>
      <c r="Q63">
        <v>0.76288721402640813</v>
      </c>
      <c r="R63">
        <f t="shared" si="6"/>
        <v>1.5625649841057441</v>
      </c>
    </row>
    <row r="64" spans="1:18" x14ac:dyDescent="0.25">
      <c r="A64" s="1" t="s">
        <v>77</v>
      </c>
      <c r="B64">
        <v>19200</v>
      </c>
      <c r="C64">
        <f t="shared" si="0"/>
        <v>1.4049712566297081</v>
      </c>
      <c r="E64" t="s">
        <v>77</v>
      </c>
      <c r="F64">
        <v>1.4049712566297081</v>
      </c>
      <c r="G64">
        <v>1.4033626654614531</v>
      </c>
      <c r="H64">
        <v>1.4215804297309116</v>
      </c>
      <c r="I64">
        <v>1.4178487264665851</v>
      </c>
      <c r="J64">
        <v>1.4171005946485606</v>
      </c>
      <c r="K64">
        <v>1.4091948069148079</v>
      </c>
      <c r="L64">
        <v>1.4136669108059579</v>
      </c>
      <c r="M64">
        <v>1.4186861410519431</v>
      </c>
      <c r="N64">
        <v>1.4150836610071198</v>
      </c>
      <c r="P64" t="s">
        <v>1965</v>
      </c>
      <c r="Q64">
        <v>0.75504476001466259</v>
      </c>
      <c r="R64">
        <f t="shared" si="6"/>
        <v>1.5465018704463389</v>
      </c>
    </row>
    <row r="65" spans="1:18" x14ac:dyDescent="0.25">
      <c r="A65" s="1" t="s">
        <v>78</v>
      </c>
      <c r="B65">
        <v>29829</v>
      </c>
      <c r="C65">
        <f t="shared" si="0"/>
        <v>2.1827545632295604</v>
      </c>
      <c r="E65" t="s">
        <v>78</v>
      </c>
      <c r="F65">
        <v>2.1827545632295604</v>
      </c>
      <c r="G65">
        <v>2.1792256503426168</v>
      </c>
      <c r="H65">
        <v>2.2493951007277464</v>
      </c>
      <c r="I65">
        <v>2.2345324911705777</v>
      </c>
      <c r="J65">
        <v>2.2373860924518718</v>
      </c>
      <c r="K65">
        <v>2.2168388083816897</v>
      </c>
      <c r="L65">
        <v>2.2281288934593411</v>
      </c>
      <c r="M65">
        <v>2.2510771546016453</v>
      </c>
      <c r="N65">
        <v>2.2582088137136678</v>
      </c>
      <c r="P65" t="s">
        <v>1966</v>
      </c>
      <c r="Q65">
        <v>0.75288878714088825</v>
      </c>
      <c r="R65">
        <f t="shared" si="6"/>
        <v>1.5420859520021677</v>
      </c>
    </row>
    <row r="66" spans="1:18" x14ac:dyDescent="0.25">
      <c r="A66" s="1" t="s">
        <v>79</v>
      </c>
      <c r="B66">
        <v>31168</v>
      </c>
      <c r="C66">
        <f t="shared" si="0"/>
        <v>2.2807366732622261</v>
      </c>
      <c r="E66" t="s">
        <v>79</v>
      </c>
      <c r="F66">
        <v>2.2807366732622261</v>
      </c>
      <c r="G66">
        <v>2.2846886400184814</v>
      </c>
      <c r="H66">
        <v>2.3092803179343582</v>
      </c>
      <c r="I66">
        <v>2.3070605056382449</v>
      </c>
      <c r="J66">
        <v>2.3081647716742126</v>
      </c>
      <c r="K66">
        <v>2.2875829927325522</v>
      </c>
      <c r="L66">
        <v>2.2897680365417217</v>
      </c>
      <c r="M66">
        <v>2.3170751042559079</v>
      </c>
      <c r="N66">
        <v>2.3087340168141224</v>
      </c>
    </row>
    <row r="67" spans="1:18" x14ac:dyDescent="0.25">
      <c r="A67" s="1" t="s">
        <v>80</v>
      </c>
      <c r="B67">
        <v>34513</v>
      </c>
      <c r="C67">
        <f t="shared" si="0"/>
        <v>2.5255090093781831</v>
      </c>
      <c r="E67" t="s">
        <v>80</v>
      </c>
      <c r="F67">
        <v>2.5255090093781831</v>
      </c>
      <c r="G67">
        <v>2.4948518260319026</v>
      </c>
      <c r="H67">
        <v>2.1519151247402313</v>
      </c>
      <c r="I67">
        <v>2.1610122382688455</v>
      </c>
      <c r="J67">
        <v>2.1599900246353858</v>
      </c>
      <c r="K67">
        <v>2.2329819709800831</v>
      </c>
      <c r="L67">
        <v>2.17787722000338</v>
      </c>
      <c r="M67">
        <v>2.1881252471523265</v>
      </c>
      <c r="N67">
        <v>2.3099355768847056</v>
      </c>
      <c r="P67" t="s">
        <v>1967</v>
      </c>
      <c r="Q67">
        <v>1.09653616044772</v>
      </c>
      <c r="R67">
        <f>Q67/1.09653616044772/64*100</f>
        <v>1.5625</v>
      </c>
    </row>
    <row r="68" spans="1:18" x14ac:dyDescent="0.25">
      <c r="A68" s="1" t="s">
        <v>81</v>
      </c>
      <c r="B68">
        <v>24104</v>
      </c>
      <c r="C68">
        <f t="shared" si="0"/>
        <v>1.763824331760546</v>
      </c>
      <c r="E68" t="s">
        <v>81</v>
      </c>
      <c r="F68">
        <v>1.763824331760546</v>
      </c>
      <c r="G68">
        <v>1.7018191803840066</v>
      </c>
      <c r="H68">
        <v>1.5292386396255968</v>
      </c>
      <c r="I68">
        <v>1.533052223724015</v>
      </c>
      <c r="J68">
        <v>1.5291250798748763</v>
      </c>
      <c r="K68">
        <v>1.5506316925386832</v>
      </c>
      <c r="L68">
        <v>1.5284114620268785</v>
      </c>
      <c r="M68">
        <v>1.5500341344686002</v>
      </c>
      <c r="N68">
        <v>1.6119843442292952</v>
      </c>
      <c r="P68" t="s">
        <v>1968</v>
      </c>
      <c r="Q68">
        <v>1.1205025500453725</v>
      </c>
      <c r="R68">
        <f t="shared" ref="R68:R75" si="7">Q68/1.09653616044772/64*100</f>
        <v>1.5966507057378228</v>
      </c>
    </row>
    <row r="69" spans="1:18" x14ac:dyDescent="0.25">
      <c r="A69" s="1" t="s">
        <v>82</v>
      </c>
      <c r="B69">
        <v>33350</v>
      </c>
      <c r="C69">
        <f t="shared" si="0"/>
        <v>2.44040580253129</v>
      </c>
      <c r="E69" t="s">
        <v>82</v>
      </c>
      <c r="F69">
        <v>2.44040580253129</v>
      </c>
      <c r="G69">
        <v>2.3826871520266195</v>
      </c>
      <c r="H69">
        <v>2.2464066977140953</v>
      </c>
      <c r="I69">
        <v>2.244034904825182</v>
      </c>
      <c r="J69">
        <v>2.2401136343548447</v>
      </c>
      <c r="K69">
        <v>2.2540160259742423</v>
      </c>
      <c r="L69">
        <v>2.2388159009364004</v>
      </c>
      <c r="M69">
        <v>2.267437331192045</v>
      </c>
      <c r="N69">
        <v>2.3296260430744962</v>
      </c>
      <c r="P69" t="s">
        <v>1969</v>
      </c>
      <c r="Q69">
        <v>1.1968806407683994</v>
      </c>
      <c r="R69">
        <f t="shared" si="7"/>
        <v>1.7054850251696618</v>
      </c>
    </row>
    <row r="70" spans="1:18" x14ac:dyDescent="0.25">
      <c r="A70" s="1" t="s">
        <v>83</v>
      </c>
      <c r="B70">
        <v>44756</v>
      </c>
      <c r="C70">
        <f t="shared" si="0"/>
        <v>3.2750465396728758</v>
      </c>
      <c r="E70" t="s">
        <v>83</v>
      </c>
      <c r="F70">
        <v>3.2750465396728758</v>
      </c>
      <c r="G70">
        <v>3.1297410670770494</v>
      </c>
      <c r="H70">
        <v>2.7442894195861665</v>
      </c>
      <c r="I70">
        <v>2.7551415372745445</v>
      </c>
      <c r="J70">
        <v>2.7492279274213911</v>
      </c>
      <c r="K70">
        <v>2.7970563134454522</v>
      </c>
      <c r="L70">
        <v>2.7458970849268085</v>
      </c>
      <c r="M70">
        <v>2.7981186935731737</v>
      </c>
      <c r="N70">
        <v>2.9331036205113623</v>
      </c>
      <c r="P70" t="s">
        <v>1970</v>
      </c>
      <c r="Q70">
        <v>1.1940251185851842</v>
      </c>
      <c r="R70">
        <f t="shared" si="7"/>
        <v>1.7014160727974466</v>
      </c>
    </row>
    <row r="71" spans="1:18" x14ac:dyDescent="0.25">
      <c r="B71">
        <f>SUM(B7:B70)</f>
        <v>1366576</v>
      </c>
      <c r="C71">
        <f>SUM(C7:C70)</f>
        <v>99.999999999999986</v>
      </c>
      <c r="P71" t="s">
        <v>1971</v>
      </c>
      <c r="Q71">
        <v>1.1942273600616804</v>
      </c>
      <c r="R71">
        <f t="shared" si="7"/>
        <v>1.7017042550922248</v>
      </c>
    </row>
    <row r="72" spans="1:18" x14ac:dyDescent="0.25">
      <c r="P72" t="s">
        <v>1972</v>
      </c>
      <c r="Q72">
        <v>1.179618892011445</v>
      </c>
      <c r="R72">
        <f t="shared" si="7"/>
        <v>1.6808880411342892</v>
      </c>
    </row>
    <row r="73" spans="1:18" x14ac:dyDescent="0.25">
      <c r="P73" t="s">
        <v>1973</v>
      </c>
      <c r="Q73">
        <v>1.1939705439032124</v>
      </c>
      <c r="R73">
        <f t="shared" si="7"/>
        <v>1.7013383070623465</v>
      </c>
    </row>
    <row r="74" spans="1:18" x14ac:dyDescent="0.25">
      <c r="P74" t="s">
        <v>1974</v>
      </c>
      <c r="Q74">
        <v>1.1854643440913648</v>
      </c>
      <c r="R74">
        <f t="shared" si="7"/>
        <v>1.6892174690221444</v>
      </c>
    </row>
    <row r="75" spans="1:18" x14ac:dyDescent="0.25">
      <c r="P75" t="s">
        <v>1975</v>
      </c>
      <c r="Q75">
        <v>1.1570347104843</v>
      </c>
      <c r="R75">
        <f t="shared" si="7"/>
        <v>1.6487069011874262</v>
      </c>
    </row>
    <row r="77" spans="1:18" x14ac:dyDescent="0.25">
      <c r="P77" t="s">
        <v>1976</v>
      </c>
      <c r="Q77">
        <v>1.2776457364976399</v>
      </c>
      <c r="R77">
        <f>Q77/1.27764573649764/64*100</f>
        <v>1.5625</v>
      </c>
    </row>
    <row r="78" spans="1:18" x14ac:dyDescent="0.25">
      <c r="P78" t="s">
        <v>1977</v>
      </c>
      <c r="Q78">
        <v>1.2751452780776737</v>
      </c>
      <c r="R78">
        <f t="shared" ref="R78:R85" si="8">Q78/1.27764573649764/64*100</f>
        <v>1.5594420582172432</v>
      </c>
    </row>
    <row r="79" spans="1:18" x14ac:dyDescent="0.25">
      <c r="P79" t="s">
        <v>1978</v>
      </c>
      <c r="Q79">
        <v>1.2690781504878288</v>
      </c>
      <c r="R79">
        <f t="shared" si="8"/>
        <v>1.5520222495892901</v>
      </c>
    </row>
    <row r="80" spans="1:18" x14ac:dyDescent="0.25">
      <c r="P80" t="s">
        <v>1979</v>
      </c>
      <c r="Q80">
        <v>1.2696083044172748</v>
      </c>
      <c r="R80">
        <f t="shared" si="8"/>
        <v>1.5526706026429544</v>
      </c>
    </row>
    <row r="81" spans="16:18" x14ac:dyDescent="0.25">
      <c r="P81" t="s">
        <v>1980</v>
      </c>
      <c r="Q81">
        <v>1.2692822877447811</v>
      </c>
      <c r="R81">
        <f t="shared" si="8"/>
        <v>1.5522718997504235</v>
      </c>
    </row>
    <row r="82" spans="16:18" x14ac:dyDescent="0.25">
      <c r="P82" t="s">
        <v>1981</v>
      </c>
      <c r="Q82">
        <v>1.2612742711741776</v>
      </c>
      <c r="R82">
        <f t="shared" si="8"/>
        <v>1.5424784761634844</v>
      </c>
    </row>
    <row r="83" spans="16:18" x14ac:dyDescent="0.25">
      <c r="P83" t="s">
        <v>1982</v>
      </c>
      <c r="Q83">
        <v>1.2709710203090379</v>
      </c>
      <c r="R83">
        <f t="shared" si="8"/>
        <v>1.5543371393988445</v>
      </c>
    </row>
    <row r="84" spans="16:18" x14ac:dyDescent="0.25">
      <c r="P84" t="s">
        <v>1983</v>
      </c>
      <c r="Q84">
        <v>1.2647377306802037</v>
      </c>
      <c r="R84">
        <f t="shared" si="8"/>
        <v>1.5467141224960905</v>
      </c>
    </row>
    <row r="85" spans="16:18" x14ac:dyDescent="0.25">
      <c r="P85" t="s">
        <v>1984</v>
      </c>
      <c r="Q85">
        <v>1.2543730122287382</v>
      </c>
      <c r="R85">
        <f t="shared" si="8"/>
        <v>1.5340385645399317</v>
      </c>
    </row>
    <row r="87" spans="16:18" x14ac:dyDescent="0.25">
      <c r="P87" t="s">
        <v>1985</v>
      </c>
      <c r="Q87">
        <v>1.49300148692791</v>
      </c>
      <c r="R87">
        <f>Q87/1.49300148692791/64*100</f>
        <v>1.5625</v>
      </c>
    </row>
    <row r="88" spans="16:18" x14ac:dyDescent="0.25">
      <c r="P88" t="s">
        <v>1986</v>
      </c>
      <c r="Q88">
        <v>1.5119108817645808</v>
      </c>
      <c r="R88">
        <f t="shared" ref="R88:R95" si="9">Q88/1.49300148692791/64*100</f>
        <v>1.5822896182227479</v>
      </c>
    </row>
    <row r="89" spans="16:18" x14ac:dyDescent="0.25">
      <c r="P89" t="s">
        <v>1987</v>
      </c>
      <c r="Q89">
        <v>1.4939491688148141</v>
      </c>
      <c r="R89">
        <f t="shared" si="9"/>
        <v>1.5634917960305146</v>
      </c>
    </row>
    <row r="90" spans="16:18" x14ac:dyDescent="0.25">
      <c r="P90" t="s">
        <v>1988</v>
      </c>
      <c r="Q90">
        <v>1.4998722319951299</v>
      </c>
      <c r="R90">
        <f t="shared" si="9"/>
        <v>1.5696905750004451</v>
      </c>
    </row>
    <row r="91" spans="16:18" x14ac:dyDescent="0.25">
      <c r="P91" t="s">
        <v>1989</v>
      </c>
      <c r="Q91">
        <v>1.5030832536603536</v>
      </c>
      <c r="R91">
        <f t="shared" si="9"/>
        <v>1.573051068205469</v>
      </c>
    </row>
    <row r="92" spans="16:18" x14ac:dyDescent="0.25">
      <c r="P92" t="s">
        <v>1990</v>
      </c>
      <c r="Q92">
        <v>1.5118584995327751</v>
      </c>
      <c r="R92">
        <f t="shared" si="9"/>
        <v>1.5822347976228266</v>
      </c>
    </row>
    <row r="93" spans="16:18" x14ac:dyDescent="0.25">
      <c r="P93" t="s">
        <v>1991</v>
      </c>
      <c r="Q93">
        <v>1.5099690108830455</v>
      </c>
      <c r="R93">
        <f t="shared" si="9"/>
        <v>1.580257354170123</v>
      </c>
    </row>
    <row r="94" spans="16:18" x14ac:dyDescent="0.25">
      <c r="P94" t="s">
        <v>1992</v>
      </c>
      <c r="Q94">
        <v>1.4970783314021832</v>
      </c>
      <c r="R94">
        <f t="shared" si="9"/>
        <v>1.566766619656327</v>
      </c>
    </row>
    <row r="95" spans="16:18" x14ac:dyDescent="0.25">
      <c r="P95" t="s">
        <v>1988</v>
      </c>
      <c r="Q95">
        <v>1.4915975739786014</v>
      </c>
      <c r="R95">
        <f t="shared" si="9"/>
        <v>1.5610307355669093</v>
      </c>
    </row>
    <row r="97" spans="16:18" x14ac:dyDescent="0.25">
      <c r="P97" t="s">
        <v>1993</v>
      </c>
      <c r="Q97">
        <v>1.13773401552493</v>
      </c>
      <c r="R97">
        <f>Q97/1.13773401552493/64*100</f>
        <v>1.5625</v>
      </c>
    </row>
    <row r="98" spans="16:18" x14ac:dyDescent="0.25">
      <c r="P98" t="s">
        <v>1994</v>
      </c>
      <c r="Q98">
        <v>1.1515727572718042</v>
      </c>
      <c r="R98">
        <f t="shared" ref="R98:R105" si="10">Q98/1.13773401552493/64*100</f>
        <v>1.581505350709774</v>
      </c>
    </row>
    <row r="99" spans="16:18" x14ac:dyDescent="0.25">
      <c r="P99" t="s">
        <v>1995</v>
      </c>
      <c r="Q99">
        <v>1.2186231652277935</v>
      </c>
      <c r="R99">
        <f t="shared" si="10"/>
        <v>1.6735886153407395</v>
      </c>
    </row>
    <row r="100" spans="16:18" x14ac:dyDescent="0.25">
      <c r="P100" t="s">
        <v>1996</v>
      </c>
      <c r="Q100">
        <v>1.2211363031475788</v>
      </c>
      <c r="R100">
        <f t="shared" si="10"/>
        <v>1.6770400178180163</v>
      </c>
    </row>
    <row r="101" spans="16:18" x14ac:dyDescent="0.25">
      <c r="P101" t="s">
        <v>1997</v>
      </c>
      <c r="Q101">
        <v>1.2206814170410847</v>
      </c>
      <c r="R101">
        <f t="shared" si="10"/>
        <v>1.6764153027864725</v>
      </c>
    </row>
    <row r="102" spans="16:18" x14ac:dyDescent="0.25">
      <c r="P102" t="s">
        <v>1998</v>
      </c>
      <c r="Q102">
        <v>1.2080182448305439</v>
      </c>
      <c r="R102">
        <f t="shared" si="10"/>
        <v>1.6590244132560747</v>
      </c>
    </row>
    <row r="103" spans="16:18" x14ac:dyDescent="0.25">
      <c r="P103" t="s">
        <v>1999</v>
      </c>
      <c r="Q103">
        <v>1.2197823451979413</v>
      </c>
      <c r="R103">
        <f t="shared" si="10"/>
        <v>1.6751805680103804</v>
      </c>
    </row>
    <row r="104" spans="16:18" x14ac:dyDescent="0.25">
      <c r="P104" t="s">
        <v>2000</v>
      </c>
      <c r="Q104">
        <v>1.2101732192986532</v>
      </c>
      <c r="R104">
        <f t="shared" si="10"/>
        <v>1.6619839341638392</v>
      </c>
    </row>
    <row r="105" spans="16:18" x14ac:dyDescent="0.25">
      <c r="P105" t="s">
        <v>2001</v>
      </c>
      <c r="Q105">
        <v>1.1781614786127679</v>
      </c>
      <c r="R105">
        <f t="shared" si="10"/>
        <v>1.6180208073352735</v>
      </c>
    </row>
    <row r="107" spans="16:18" x14ac:dyDescent="0.25">
      <c r="P107" t="s">
        <v>2002</v>
      </c>
      <c r="Q107">
        <v>1.8649529920033701</v>
      </c>
      <c r="R107">
        <f>Q107/1.86495299200337/64*100</f>
        <v>1.5625</v>
      </c>
    </row>
    <row r="108" spans="16:18" x14ac:dyDescent="0.25">
      <c r="P108" t="s">
        <v>2003</v>
      </c>
      <c r="Q108">
        <v>1.876294535212311</v>
      </c>
      <c r="R108">
        <f t="shared" ref="R108:R115" si="11">Q108/1.86495299200337/64*100</f>
        <v>1.5720022026506599</v>
      </c>
    </row>
    <row r="109" spans="16:18" x14ac:dyDescent="0.25">
      <c r="P109" t="s">
        <v>2004</v>
      </c>
      <c r="Q109">
        <v>1.9848457326163713</v>
      </c>
      <c r="R109">
        <f t="shared" si="11"/>
        <v>1.6629488627922886</v>
      </c>
    </row>
    <row r="110" spans="16:18" x14ac:dyDescent="0.25">
      <c r="P110" t="s">
        <v>2005</v>
      </c>
      <c r="Q110">
        <v>1.9890503950516563</v>
      </c>
      <c r="R110">
        <f t="shared" si="11"/>
        <v>1.6664716245365807</v>
      </c>
    </row>
    <row r="111" spans="16:18" x14ac:dyDescent="0.25">
      <c r="P111" t="s">
        <v>2006</v>
      </c>
      <c r="Q111">
        <v>1.9910095053078947</v>
      </c>
      <c r="R111">
        <f t="shared" si="11"/>
        <v>1.6681130116323939</v>
      </c>
    </row>
    <row r="112" spans="16:18" x14ac:dyDescent="0.25">
      <c r="P112" t="s">
        <v>2007</v>
      </c>
      <c r="Q112">
        <v>1.9749616555645018</v>
      </c>
      <c r="R112">
        <f t="shared" si="11"/>
        <v>1.6546677584106944</v>
      </c>
    </row>
    <row r="113" spans="16:21" x14ac:dyDescent="0.25">
      <c r="P113" t="s">
        <v>2008</v>
      </c>
      <c r="Q113">
        <v>1.9817783394090411</v>
      </c>
      <c r="R113">
        <f t="shared" si="11"/>
        <v>1.6603789310529877</v>
      </c>
    </row>
    <row r="114" spans="16:21" x14ac:dyDescent="0.25">
      <c r="P114" t="s">
        <v>2009</v>
      </c>
      <c r="Q114">
        <v>1.9787853055916689</v>
      </c>
      <c r="R114">
        <f t="shared" si="11"/>
        <v>1.6578712993005003</v>
      </c>
    </row>
    <row r="115" spans="16:21" x14ac:dyDescent="0.25">
      <c r="P115" t="s">
        <v>2010</v>
      </c>
      <c r="Q115">
        <v>1.9375235711670304</v>
      </c>
      <c r="R115">
        <f t="shared" si="11"/>
        <v>1.6233012804770013</v>
      </c>
    </row>
    <row r="117" spans="16:21" x14ac:dyDescent="0.25">
      <c r="P117" t="s">
        <v>2011</v>
      </c>
      <c r="Q117">
        <v>1.8744658182201399</v>
      </c>
      <c r="R117">
        <f>Q117/1.87446581822014/64*100</f>
        <v>1.5625</v>
      </c>
    </row>
    <row r="118" spans="16:21" x14ac:dyDescent="0.25">
      <c r="P118" t="s">
        <v>2012</v>
      </c>
      <c r="Q118">
        <v>1.9209860520513828</v>
      </c>
      <c r="R118">
        <f t="shared" ref="R118:R125" si="12">Q118/1.87446581822014/64*100</f>
        <v>1.6012779092340752</v>
      </c>
    </row>
    <row r="119" spans="16:21" x14ac:dyDescent="0.25">
      <c r="P119" t="s">
        <v>2013</v>
      </c>
      <c r="Q119">
        <v>1.9821853690167639</v>
      </c>
      <c r="R119">
        <f t="shared" si="12"/>
        <v>1.6522918737614227</v>
      </c>
    </row>
    <row r="120" spans="16:21" x14ac:dyDescent="0.25">
      <c r="P120" t="s">
        <v>2014</v>
      </c>
      <c r="Q120">
        <v>1.9908802673265713</v>
      </c>
      <c r="R120">
        <f t="shared" si="12"/>
        <v>1.659539687232876</v>
      </c>
    </row>
    <row r="121" spans="16:21" x14ac:dyDescent="0.25">
      <c r="P121" t="s">
        <v>2015</v>
      </c>
      <c r="Q121">
        <v>1.993747378808985</v>
      </c>
      <c r="R121">
        <f t="shared" si="12"/>
        <v>1.6619296276882984</v>
      </c>
    </row>
    <row r="122" spans="16:21" x14ac:dyDescent="0.25">
      <c r="P122" t="s">
        <v>2016</v>
      </c>
      <c r="Q122">
        <v>1.971093989341008</v>
      </c>
      <c r="R122">
        <f t="shared" si="12"/>
        <v>1.6430464233643467</v>
      </c>
    </row>
    <row r="123" spans="16:21" x14ac:dyDescent="0.25">
      <c r="P123" t="s">
        <v>2017</v>
      </c>
      <c r="Q123">
        <v>1.9836111390634676</v>
      </c>
      <c r="R123">
        <f t="shared" si="12"/>
        <v>1.6534803540614211</v>
      </c>
    </row>
    <row r="124" spans="16:21" x14ac:dyDescent="0.25">
      <c r="P124" t="s">
        <v>2018</v>
      </c>
      <c r="Q124">
        <v>1.9823078792631572</v>
      </c>
      <c r="R124">
        <f t="shared" si="12"/>
        <v>1.6523939947273687</v>
      </c>
    </row>
    <row r="125" spans="16:21" x14ac:dyDescent="0.25">
      <c r="P125" t="s">
        <v>2019</v>
      </c>
      <c r="Q125">
        <v>1.9432926509761224</v>
      </c>
      <c r="R125">
        <f t="shared" si="12"/>
        <v>1.6198720390822259</v>
      </c>
    </row>
    <row r="127" spans="16:21" x14ac:dyDescent="0.25">
      <c r="P127" t="s">
        <v>2020</v>
      </c>
      <c r="Q127">
        <v>2.0890898127875799</v>
      </c>
      <c r="R127">
        <f>Q127/2.08908981278758/64*100</f>
        <v>1.5625</v>
      </c>
      <c r="U127">
        <v>2.0890898127875803</v>
      </c>
    </row>
    <row r="128" spans="16:21" x14ac:dyDescent="0.25">
      <c r="P128" t="s">
        <v>2021</v>
      </c>
      <c r="Q128">
        <v>2.3265537351129302</v>
      </c>
      <c r="R128">
        <f t="shared" ref="R128:R135" si="13">Q128/2.08908981278758/64*100</f>
        <v>1.7401071935070449</v>
      </c>
      <c r="T128">
        <v>2.3236533241513264</v>
      </c>
      <c r="U128">
        <v>2.3265537351129302</v>
      </c>
    </row>
    <row r="129" spans="16:21" x14ac:dyDescent="0.25">
      <c r="P129" t="s">
        <v>2022</v>
      </c>
      <c r="Q129">
        <v>2.2935903009055076</v>
      </c>
      <c r="R129">
        <f t="shared" si="13"/>
        <v>1.7154527408196463</v>
      </c>
      <c r="U129">
        <v>2.2935903009055076</v>
      </c>
    </row>
    <row r="130" spans="16:21" x14ac:dyDescent="0.25">
      <c r="P130" t="s">
        <v>2023</v>
      </c>
      <c r="Q130">
        <v>2.2956982218025797</v>
      </c>
      <c r="R130">
        <f t="shared" si="13"/>
        <v>1.7170293252161208</v>
      </c>
      <c r="U130">
        <v>2.2956982218025797</v>
      </c>
    </row>
    <row r="131" spans="16:21" x14ac:dyDescent="0.25">
      <c r="P131" t="s">
        <v>2024</v>
      </c>
      <c r="Q131">
        <v>2.3237923469864747</v>
      </c>
      <c r="R131">
        <f t="shared" si="13"/>
        <v>1.7380418591584803</v>
      </c>
      <c r="U131">
        <v>2.3237923469864747</v>
      </c>
    </row>
    <row r="132" spans="16:21" x14ac:dyDescent="0.25">
      <c r="P132" t="s">
        <v>2025</v>
      </c>
      <c r="Q132">
        <v>2.3236533241513264</v>
      </c>
      <c r="R132">
        <f t="shared" si="13"/>
        <v>1.7379378793398101</v>
      </c>
      <c r="U132">
        <v>2.3236533241513264</v>
      </c>
    </row>
    <row r="133" spans="16:21" x14ac:dyDescent="0.25">
      <c r="P133" t="s">
        <v>2026</v>
      </c>
      <c r="Q133">
        <v>2.3331356473489584</v>
      </c>
      <c r="R133">
        <f t="shared" si="13"/>
        <v>1.7450300253574722</v>
      </c>
      <c r="U133">
        <v>2.3331356473489584</v>
      </c>
    </row>
    <row r="134" spans="16:21" x14ac:dyDescent="0.25">
      <c r="P134" t="s">
        <v>2027</v>
      </c>
      <c r="Q134">
        <v>2.3174112192578327</v>
      </c>
      <c r="R134">
        <f t="shared" si="13"/>
        <v>1.7332692007428523</v>
      </c>
      <c r="U134">
        <v>2.3174112192578327</v>
      </c>
    </row>
    <row r="135" spans="16:21" x14ac:dyDescent="0.25">
      <c r="P135" t="s">
        <v>2023</v>
      </c>
      <c r="Q135">
        <v>2.274497512153959</v>
      </c>
      <c r="R135">
        <f t="shared" si="13"/>
        <v>1.7011726068389594</v>
      </c>
      <c r="U135">
        <v>2.274497512153959</v>
      </c>
    </row>
    <row r="137" spans="16:21" x14ac:dyDescent="0.25">
      <c r="P137" t="s">
        <v>2028</v>
      </c>
      <c r="Q137">
        <v>1.3639929283113399</v>
      </c>
      <c r="R137">
        <f>Q137/1.36399292831134/64*100</f>
        <v>1.5625</v>
      </c>
    </row>
    <row r="138" spans="16:21" x14ac:dyDescent="0.25">
      <c r="P138" t="s">
        <v>2029</v>
      </c>
      <c r="Q138">
        <v>1.3777001181512396</v>
      </c>
      <c r="R138">
        <f t="shared" ref="R138:R145" si="14">Q138/1.36399292831134/64*100</f>
        <v>1.5782020492410902</v>
      </c>
    </row>
    <row r="139" spans="16:21" x14ac:dyDescent="0.25">
      <c r="P139" t="s">
        <v>2030</v>
      </c>
      <c r="Q139">
        <v>1.4004254923538157</v>
      </c>
      <c r="R139">
        <f t="shared" si="14"/>
        <v>1.6042347334687754</v>
      </c>
    </row>
    <row r="140" spans="16:21" x14ac:dyDescent="0.25">
      <c r="P140" t="s">
        <v>2031</v>
      </c>
      <c r="Q140">
        <v>1.3929458493027955</v>
      </c>
      <c r="R140">
        <f t="shared" si="14"/>
        <v>1.5956665495547373</v>
      </c>
    </row>
    <row r="141" spans="16:21" x14ac:dyDescent="0.25">
      <c r="P141" t="s">
        <v>2032</v>
      </c>
      <c r="Q141">
        <v>1.4004708543189184</v>
      </c>
      <c r="R141">
        <f t="shared" si="14"/>
        <v>1.6042866971329572</v>
      </c>
    </row>
    <row r="142" spans="16:21" x14ac:dyDescent="0.25">
      <c r="P142" t="s">
        <v>2033</v>
      </c>
      <c r="Q142">
        <v>1.3837492956873623</v>
      </c>
      <c r="R142">
        <f t="shared" si="14"/>
        <v>1.5851315865605347</v>
      </c>
    </row>
    <row r="143" spans="16:21" x14ac:dyDescent="0.25">
      <c r="P143" t="s">
        <v>2034</v>
      </c>
      <c r="Q143">
        <v>1.4008571520222313</v>
      </c>
      <c r="R143">
        <f t="shared" si="14"/>
        <v>1.6047292142083014</v>
      </c>
    </row>
    <row r="144" spans="16:21" x14ac:dyDescent="0.25">
      <c r="P144" t="s">
        <v>2035</v>
      </c>
      <c r="Q144">
        <v>1.3953261484181687</v>
      </c>
      <c r="R144">
        <f t="shared" si="14"/>
        <v>1.5983932626414212</v>
      </c>
    </row>
    <row r="145" spans="16:18" x14ac:dyDescent="0.25">
      <c r="P145" t="s">
        <v>2036</v>
      </c>
      <c r="Q145">
        <v>1.3787543729127618</v>
      </c>
      <c r="R145">
        <f t="shared" si="14"/>
        <v>1.5794097337024149</v>
      </c>
    </row>
    <row r="147" spans="16:18" x14ac:dyDescent="0.25">
      <c r="P147" t="s">
        <v>2037</v>
      </c>
      <c r="Q147">
        <v>1.89232066127314</v>
      </c>
      <c r="R147">
        <f>Q147/1.89232066127314/64*100</f>
        <v>1.5625</v>
      </c>
    </row>
    <row r="148" spans="16:18" x14ac:dyDescent="0.25">
      <c r="P148" t="s">
        <v>2038</v>
      </c>
      <c r="Q148">
        <v>1.9365756409030492</v>
      </c>
      <c r="R148">
        <f t="shared" ref="R148:R155" si="15">Q148/1.89232066127314/64*100</f>
        <v>1.5990415899571748</v>
      </c>
    </row>
    <row r="149" spans="16:18" x14ac:dyDescent="0.25">
      <c r="P149" t="s">
        <v>2039</v>
      </c>
      <c r="Q149">
        <v>2.0799951868326856</v>
      </c>
      <c r="R149">
        <f t="shared" si="15"/>
        <v>1.7174639298391949</v>
      </c>
    </row>
    <row r="150" spans="16:18" x14ac:dyDescent="0.25">
      <c r="P150" t="s">
        <v>2040</v>
      </c>
      <c r="Q150">
        <v>2.0732291347602398</v>
      </c>
      <c r="R150">
        <f t="shared" si="15"/>
        <v>1.7118771619200182</v>
      </c>
    </row>
    <row r="151" spans="16:18" x14ac:dyDescent="0.25">
      <c r="P151" t="s">
        <v>2041</v>
      </c>
      <c r="Q151">
        <v>2.0743111146082422</v>
      </c>
      <c r="R151">
        <f t="shared" si="15"/>
        <v>1.712770558872819</v>
      </c>
    </row>
    <row r="152" spans="16:18" x14ac:dyDescent="0.25">
      <c r="P152" t="s">
        <v>2042</v>
      </c>
      <c r="Q152">
        <v>2.0449818591330966</v>
      </c>
      <c r="R152">
        <f t="shared" si="15"/>
        <v>1.6885532247720103</v>
      </c>
    </row>
    <row r="153" spans="16:18" x14ac:dyDescent="0.25">
      <c r="P153" t="s">
        <v>2043</v>
      </c>
      <c r="Q153">
        <v>2.070051830841718</v>
      </c>
      <c r="R153">
        <f t="shared" si="15"/>
        <v>1.7092536438903887</v>
      </c>
    </row>
    <row r="154" spans="16:18" x14ac:dyDescent="0.25">
      <c r="P154" t="s">
        <v>2044</v>
      </c>
      <c r="Q154">
        <v>2.0627477175856499</v>
      </c>
      <c r="R154">
        <f t="shared" si="15"/>
        <v>1.7032225957725036</v>
      </c>
    </row>
    <row r="155" spans="16:18" x14ac:dyDescent="0.25">
      <c r="P155" t="s">
        <v>2045</v>
      </c>
      <c r="Q155">
        <v>2.0119327646771259</v>
      </c>
      <c r="R155">
        <f t="shared" si="15"/>
        <v>1.6612643983356328</v>
      </c>
    </row>
    <row r="157" spans="16:18" x14ac:dyDescent="0.25">
      <c r="P157" t="s">
        <v>2046</v>
      </c>
      <c r="Q157">
        <v>2.4805791994005499</v>
      </c>
      <c r="R157">
        <f>Q157/2.48057919940055/64*100</f>
        <v>1.5625</v>
      </c>
    </row>
    <row r="158" spans="16:18" x14ac:dyDescent="0.25">
      <c r="P158" t="s">
        <v>2047</v>
      </c>
      <c r="Q158">
        <v>2.4570118279279889</v>
      </c>
      <c r="R158">
        <f t="shared" ref="R158:R165" si="16">Q158/2.48057919940055/64*100</f>
        <v>1.5476550726802936</v>
      </c>
    </row>
    <row r="159" spans="16:18" x14ac:dyDescent="0.25">
      <c r="P159" t="s">
        <v>2048</v>
      </c>
      <c r="Q159">
        <v>2.2964038697259599</v>
      </c>
      <c r="R159">
        <f t="shared" si="16"/>
        <v>1.4464892099852771</v>
      </c>
    </row>
    <row r="160" spans="16:18" x14ac:dyDescent="0.25">
      <c r="P160" t="s">
        <v>2049</v>
      </c>
      <c r="Q160">
        <v>2.2908062555695148</v>
      </c>
      <c r="R160">
        <f t="shared" si="16"/>
        <v>1.4429633108236783</v>
      </c>
    </row>
    <row r="161" spans="16:18" x14ac:dyDescent="0.25">
      <c r="P161" t="s">
        <v>2050</v>
      </c>
      <c r="Q161">
        <v>2.300616506089697</v>
      </c>
      <c r="R161">
        <f t="shared" si="16"/>
        <v>1.4491427210362162</v>
      </c>
    </row>
    <row r="162" spans="16:18" x14ac:dyDescent="0.25">
      <c r="P162" t="s">
        <v>2051</v>
      </c>
      <c r="Q162">
        <v>2.3189490579127674</v>
      </c>
      <c r="R162">
        <f t="shared" si="16"/>
        <v>1.460690270991674</v>
      </c>
    </row>
    <row r="163" spans="16:18" x14ac:dyDescent="0.25">
      <c r="P163" t="s">
        <v>2052</v>
      </c>
      <c r="Q163">
        <v>2.3119096603436149</v>
      </c>
      <c r="R163">
        <f t="shared" si="16"/>
        <v>1.4562562022449641</v>
      </c>
    </row>
    <row r="164" spans="16:18" x14ac:dyDescent="0.25">
      <c r="P164" t="s">
        <v>2053</v>
      </c>
      <c r="Q164">
        <v>2.3110847388597611</v>
      </c>
      <c r="R164">
        <f t="shared" si="16"/>
        <v>1.4557365898016954</v>
      </c>
    </row>
    <row r="165" spans="16:18" x14ac:dyDescent="0.25">
      <c r="P165" t="s">
        <v>2054</v>
      </c>
      <c r="Q165">
        <v>2.3588693096929974</v>
      </c>
      <c r="R165">
        <f t="shared" si="16"/>
        <v>1.4858357666169226</v>
      </c>
    </row>
    <row r="167" spans="16:18" x14ac:dyDescent="0.25">
      <c r="P167" t="s">
        <v>2055</v>
      </c>
      <c r="Q167">
        <v>1.12602592171968</v>
      </c>
      <c r="R167">
        <f>Q167/1.12602592171968/64*100</f>
        <v>1.5625</v>
      </c>
    </row>
    <row r="168" spans="16:18" x14ac:dyDescent="0.25">
      <c r="P168" t="s">
        <v>2056</v>
      </c>
      <c r="Q168">
        <v>1.1285050694427985</v>
      </c>
      <c r="R168">
        <f t="shared" ref="R168:R175" si="17">Q168/1.12602592171968/64*100</f>
        <v>1.5659401235732271</v>
      </c>
    </row>
    <row r="169" spans="16:18" x14ac:dyDescent="0.25">
      <c r="P169" t="s">
        <v>2057</v>
      </c>
      <c r="Q169">
        <v>1.0030273712121767</v>
      </c>
      <c r="R169">
        <f t="shared" si="17"/>
        <v>1.3918243241909865</v>
      </c>
    </row>
    <row r="170" spans="16:18" x14ac:dyDescent="0.25">
      <c r="P170" t="s">
        <v>2058</v>
      </c>
      <c r="Q170">
        <v>1.0064320587346081</v>
      </c>
      <c r="R170">
        <f t="shared" si="17"/>
        <v>1.3965487485147838</v>
      </c>
    </row>
    <row r="171" spans="16:18" x14ac:dyDescent="0.25">
      <c r="P171" t="s">
        <v>2059</v>
      </c>
      <c r="Q171">
        <v>1.0070962891616773</v>
      </c>
      <c r="R171">
        <f t="shared" si="17"/>
        <v>1.397470450246757</v>
      </c>
    </row>
    <row r="172" spans="16:18" x14ac:dyDescent="0.25">
      <c r="P172" t="s">
        <v>2060</v>
      </c>
      <c r="Q172">
        <v>1.0440510772624889</v>
      </c>
      <c r="R172">
        <f t="shared" si="17"/>
        <v>1.448749781649123</v>
      </c>
    </row>
    <row r="173" spans="16:18" x14ac:dyDescent="0.25">
      <c r="P173" t="s">
        <v>2061</v>
      </c>
      <c r="Q173">
        <v>1.0228395526894496</v>
      </c>
      <c r="R173">
        <f t="shared" si="17"/>
        <v>1.4193161722569365</v>
      </c>
    </row>
    <row r="174" spans="16:18" x14ac:dyDescent="0.25">
      <c r="P174" t="s">
        <v>2062</v>
      </c>
      <c r="Q174">
        <v>1.0115204080294602</v>
      </c>
      <c r="R174">
        <f t="shared" si="17"/>
        <v>1.4036094614343091</v>
      </c>
    </row>
    <row r="175" spans="16:18" x14ac:dyDescent="0.25">
      <c r="P175" t="s">
        <v>2063</v>
      </c>
      <c r="Q175">
        <v>1.0618051068769778</v>
      </c>
      <c r="R175">
        <f t="shared" si="17"/>
        <v>1.4733856898796132</v>
      </c>
    </row>
    <row r="177" spans="16:18" x14ac:dyDescent="0.25">
      <c r="P177" t="s">
        <v>2064</v>
      </c>
      <c r="Q177">
        <v>0.77295371790518796</v>
      </c>
      <c r="R177">
        <f>Q177/0.772953717905188/64*100</f>
        <v>1.5625</v>
      </c>
    </row>
    <row r="178" spans="16:18" x14ac:dyDescent="0.25">
      <c r="P178" t="s">
        <v>2065</v>
      </c>
      <c r="Q178">
        <v>0.77924788031990466</v>
      </c>
      <c r="R178">
        <f t="shared" ref="R178:R185" si="18">Q178/0.772953717905188/64*100</f>
        <v>1.5752234380858507</v>
      </c>
    </row>
    <row r="179" spans="16:18" x14ac:dyDescent="0.25">
      <c r="P179" t="s">
        <v>2066</v>
      </c>
      <c r="Q179">
        <v>0.793503911185095</v>
      </c>
      <c r="R179">
        <f t="shared" si="18"/>
        <v>1.6040415260397174</v>
      </c>
    </row>
    <row r="180" spans="16:18" x14ac:dyDescent="0.25">
      <c r="P180" t="s">
        <v>2067</v>
      </c>
      <c r="Q180">
        <v>0.79143475785390172</v>
      </c>
      <c r="R180">
        <f t="shared" si="18"/>
        <v>1.5998588020226165</v>
      </c>
    </row>
    <row r="181" spans="16:18" x14ac:dyDescent="0.25">
      <c r="P181" t="s">
        <v>2068</v>
      </c>
      <c r="Q181">
        <v>0.78901175030217596</v>
      </c>
      <c r="R181">
        <f t="shared" si="18"/>
        <v>1.5949607735742481</v>
      </c>
    </row>
    <row r="182" spans="16:18" x14ac:dyDescent="0.25">
      <c r="P182" t="s">
        <v>2069</v>
      </c>
      <c r="Q182">
        <v>0.78117204637479809</v>
      </c>
      <c r="R182">
        <f t="shared" si="18"/>
        <v>1.5791130751897631</v>
      </c>
    </row>
    <row r="183" spans="16:18" x14ac:dyDescent="0.25">
      <c r="P183" t="s">
        <v>2070</v>
      </c>
      <c r="Q183">
        <v>0.79143982146547487</v>
      </c>
      <c r="R183">
        <f t="shared" si="18"/>
        <v>1.5998690379434739</v>
      </c>
    </row>
    <row r="184" spans="16:18" x14ac:dyDescent="0.25">
      <c r="P184" t="s">
        <v>2071</v>
      </c>
      <c r="Q184">
        <v>0.78746437872005504</v>
      </c>
      <c r="R184">
        <f t="shared" si="18"/>
        <v>1.5918328138516191</v>
      </c>
    </row>
    <row r="185" spans="16:18" x14ac:dyDescent="0.25">
      <c r="P185" t="s">
        <v>2072</v>
      </c>
      <c r="Q185">
        <v>0.78020239603014108</v>
      </c>
      <c r="R185">
        <f t="shared" si="18"/>
        <v>1.5771529595600293</v>
      </c>
    </row>
    <row r="187" spans="16:18" x14ac:dyDescent="0.25">
      <c r="P187" t="s">
        <v>2073</v>
      </c>
      <c r="Q187">
        <v>1.1488567046399201</v>
      </c>
      <c r="R187">
        <f>Q187/1.14885670463992/64*100</f>
        <v>1.5625</v>
      </c>
    </row>
    <row r="188" spans="16:18" x14ac:dyDescent="0.25">
      <c r="P188" t="s">
        <v>2074</v>
      </c>
      <c r="Q188">
        <v>1.1483581282032211</v>
      </c>
      <c r="R188">
        <f t="shared" ref="R188:R195" si="19">Q188/1.14885670463992/64*100</f>
        <v>1.5618219122287438</v>
      </c>
    </row>
    <row r="189" spans="16:18" x14ac:dyDescent="0.25">
      <c r="P189" t="s">
        <v>2075</v>
      </c>
      <c r="Q189">
        <v>1.1625590664704821</v>
      </c>
      <c r="R189">
        <f t="shared" si="19"/>
        <v>1.5811358666609894</v>
      </c>
    </row>
    <row r="190" spans="16:18" x14ac:dyDescent="0.25">
      <c r="P190" t="s">
        <v>2076</v>
      </c>
      <c r="Q190">
        <v>1.1621442669455517</v>
      </c>
      <c r="R190">
        <f t="shared" si="19"/>
        <v>1.5805717194918201</v>
      </c>
    </row>
    <row r="191" spans="16:18" x14ac:dyDescent="0.25">
      <c r="P191" t="s">
        <v>2077</v>
      </c>
      <c r="Q191">
        <v>1.1594408692006557</v>
      </c>
      <c r="R191">
        <f t="shared" si="19"/>
        <v>1.576894969415557</v>
      </c>
    </row>
    <row r="192" spans="16:18" x14ac:dyDescent="0.25">
      <c r="P192" t="s">
        <v>2078</v>
      </c>
      <c r="Q192">
        <v>1.1504891230253464</v>
      </c>
      <c r="R192">
        <f t="shared" si="19"/>
        <v>1.5647201669859496</v>
      </c>
    </row>
    <row r="193" spans="16:18" x14ac:dyDescent="0.25">
      <c r="P193" t="s">
        <v>2079</v>
      </c>
      <c r="Q193">
        <v>1.1604902844373823</v>
      </c>
      <c r="R193">
        <f t="shared" si="19"/>
        <v>1.5783222242688064</v>
      </c>
    </row>
    <row r="194" spans="16:18" x14ac:dyDescent="0.25">
      <c r="P194" t="s">
        <v>2080</v>
      </c>
      <c r="Q194">
        <v>1.1598422090433202</v>
      </c>
      <c r="R194">
        <f t="shared" si="19"/>
        <v>1.5774408107738664</v>
      </c>
    </row>
    <row r="195" spans="16:18" x14ac:dyDescent="0.25">
      <c r="P195" t="s">
        <v>2081</v>
      </c>
      <c r="Q195">
        <v>1.1565214613150772</v>
      </c>
      <c r="R195">
        <f t="shared" si="19"/>
        <v>1.5729244352290104</v>
      </c>
    </row>
    <row r="197" spans="16:18" x14ac:dyDescent="0.25">
      <c r="P197" t="s">
        <v>2082</v>
      </c>
      <c r="Q197">
        <v>1.33625938111016</v>
      </c>
      <c r="R197">
        <f>Q197/1.33625938111016/64*100</f>
        <v>1.5625</v>
      </c>
    </row>
    <row r="198" spans="16:18" x14ac:dyDescent="0.25">
      <c r="P198" t="s">
        <v>2083</v>
      </c>
      <c r="Q198">
        <v>1.3275873200863373</v>
      </c>
      <c r="R198">
        <f t="shared" ref="R198:R205" si="20">Q198/1.33625938111016/64*100</f>
        <v>1.552359681779397</v>
      </c>
    </row>
    <row r="199" spans="16:18" x14ac:dyDescent="0.25">
      <c r="P199" t="s">
        <v>2084</v>
      </c>
      <c r="Q199">
        <v>1.3173918674847656</v>
      </c>
      <c r="R199">
        <f t="shared" si="20"/>
        <v>1.540438048213973</v>
      </c>
    </row>
    <row r="200" spans="16:18" x14ac:dyDescent="0.25">
      <c r="P200" t="s">
        <v>2085</v>
      </c>
      <c r="Q200">
        <v>1.3141390423256147</v>
      </c>
      <c r="R200">
        <f t="shared" si="20"/>
        <v>1.5366344907736873</v>
      </c>
    </row>
    <row r="201" spans="16:18" x14ac:dyDescent="0.25">
      <c r="P201" t="s">
        <v>2086</v>
      </c>
      <c r="Q201">
        <v>1.3124590694368836</v>
      </c>
      <c r="R201">
        <f t="shared" si="20"/>
        <v>1.5346700835068423</v>
      </c>
    </row>
    <row r="202" spans="16:18" x14ac:dyDescent="0.25">
      <c r="P202" t="s">
        <v>2087</v>
      </c>
      <c r="Q202">
        <v>1.3081110012483681</v>
      </c>
      <c r="R202">
        <f t="shared" si="20"/>
        <v>1.5295858486340357</v>
      </c>
    </row>
    <row r="203" spans="16:18" x14ac:dyDescent="0.25">
      <c r="P203" t="s">
        <v>2088</v>
      </c>
      <c r="Q203">
        <v>1.3145919572966531</v>
      </c>
      <c r="R203">
        <f t="shared" si="20"/>
        <v>1.5371640882846582</v>
      </c>
    </row>
    <row r="204" spans="16:18" x14ac:dyDescent="0.25">
      <c r="P204" t="s">
        <v>2089</v>
      </c>
      <c r="Q204">
        <v>1.3134932018640142</v>
      </c>
      <c r="R204">
        <f t="shared" si="20"/>
        <v>1.5358793037676941</v>
      </c>
    </row>
    <row r="205" spans="16:18" x14ac:dyDescent="0.25">
      <c r="P205" t="s">
        <v>2090</v>
      </c>
      <c r="Q205">
        <v>1.3169257520622173</v>
      </c>
      <c r="R205">
        <f t="shared" si="20"/>
        <v>1.5398930152974395</v>
      </c>
    </row>
    <row r="207" spans="16:18" x14ac:dyDescent="0.25">
      <c r="P207" t="s">
        <v>2091</v>
      </c>
      <c r="Q207">
        <v>0.73834166559342496</v>
      </c>
      <c r="R207">
        <f>Q207/0.738341665593425/64*100</f>
        <v>1.5625</v>
      </c>
    </row>
    <row r="208" spans="16:18" x14ac:dyDescent="0.25">
      <c r="P208" t="s">
        <v>2092</v>
      </c>
      <c r="Q208">
        <v>0.74917202869519561</v>
      </c>
      <c r="R208">
        <f t="shared" ref="R208:R215" si="21">Q208/0.738341665593425/64*100</f>
        <v>1.5854195278217378</v>
      </c>
    </row>
    <row r="209" spans="16:18" x14ac:dyDescent="0.25">
      <c r="P209" t="s">
        <v>2093</v>
      </c>
      <c r="Q209">
        <v>0.72542491828484124</v>
      </c>
      <c r="R209">
        <f t="shared" si="21"/>
        <v>1.5351652055407967</v>
      </c>
    </row>
    <row r="210" spans="16:18" x14ac:dyDescent="0.25">
      <c r="P210" t="s">
        <v>2486</v>
      </c>
      <c r="Q210">
        <v>0.7257878015499134</v>
      </c>
      <c r="R210">
        <f t="shared" si="21"/>
        <v>1.5359331496080189</v>
      </c>
    </row>
    <row r="211" spans="16:18" x14ac:dyDescent="0.25">
      <c r="P211" t="s">
        <v>2095</v>
      </c>
      <c r="Q211">
        <v>0.72561809741409711</v>
      </c>
      <c r="R211">
        <f t="shared" si="21"/>
        <v>1.5355740168046439</v>
      </c>
    </row>
    <row r="212" spans="16:18" x14ac:dyDescent="0.25">
      <c r="P212" t="s">
        <v>2096</v>
      </c>
      <c r="Q212">
        <v>0.73214728549197539</v>
      </c>
      <c r="R212">
        <f t="shared" si="21"/>
        <v>1.5493912735667763</v>
      </c>
    </row>
    <row r="213" spans="16:18" x14ac:dyDescent="0.25">
      <c r="P213" t="s">
        <v>2097</v>
      </c>
      <c r="Q213">
        <v>0.72798161328061584</v>
      </c>
      <c r="R213">
        <f t="shared" si="21"/>
        <v>1.5405757574804426</v>
      </c>
    </row>
    <row r="214" spans="16:18" x14ac:dyDescent="0.25">
      <c r="P214" t="s">
        <v>2098</v>
      </c>
      <c r="Q214">
        <v>0.72582929024209286</v>
      </c>
      <c r="R214">
        <f t="shared" si="21"/>
        <v>1.5360209491790728</v>
      </c>
    </row>
    <row r="215" spans="16:18" x14ac:dyDescent="0.25">
      <c r="P215" t="s">
        <v>2094</v>
      </c>
      <c r="Q215">
        <v>0.73671547029677853</v>
      </c>
      <c r="R215">
        <f t="shared" si="21"/>
        <v>1.5590585984518863</v>
      </c>
    </row>
    <row r="217" spans="16:18" x14ac:dyDescent="0.25">
      <c r="P217" t="s">
        <v>2099</v>
      </c>
      <c r="Q217">
        <v>0.57933111660090597</v>
      </c>
      <c r="R217">
        <f>Q217/0.579331116600906/64*100</f>
        <v>1.5625</v>
      </c>
    </row>
    <row r="218" spans="16:18" x14ac:dyDescent="0.25">
      <c r="P218" t="s">
        <v>2100</v>
      </c>
      <c r="Q218">
        <v>0.57356610516904183</v>
      </c>
      <c r="R218">
        <f t="shared" ref="R218:R225" si="22">Q218/0.579331116600906/64*100</f>
        <v>1.5469513265312951</v>
      </c>
    </row>
    <row r="219" spans="16:18" x14ac:dyDescent="0.25">
      <c r="P219" t="s">
        <v>2101</v>
      </c>
      <c r="Q219">
        <v>0.56841840554892731</v>
      </c>
      <c r="R219">
        <f t="shared" si="22"/>
        <v>1.5330675898806192</v>
      </c>
    </row>
    <row r="220" spans="16:18" x14ac:dyDescent="0.25">
      <c r="P220" t="s">
        <v>2102</v>
      </c>
      <c r="Q220">
        <v>0.56871184237494066</v>
      </c>
      <c r="R220">
        <f t="shared" si="22"/>
        <v>1.5338590112759276</v>
      </c>
    </row>
    <row r="221" spans="16:18" x14ac:dyDescent="0.25">
      <c r="P221" t="s">
        <v>2103</v>
      </c>
      <c r="Q221">
        <v>0.56777297453745623</v>
      </c>
      <c r="R221">
        <f t="shared" si="22"/>
        <v>1.53132681344634</v>
      </c>
    </row>
    <row r="222" spans="16:18" x14ac:dyDescent="0.25">
      <c r="P222" t="s">
        <v>2104</v>
      </c>
      <c r="Q222">
        <v>0.56653909481744624</v>
      </c>
      <c r="R222">
        <f t="shared" si="22"/>
        <v>1.5279989461744639</v>
      </c>
    </row>
    <row r="223" spans="16:18" x14ac:dyDescent="0.25">
      <c r="P223" t="s">
        <v>2105</v>
      </c>
      <c r="Q223">
        <v>0.56562089651646896</v>
      </c>
      <c r="R223">
        <f t="shared" si="22"/>
        <v>1.5255224956539142</v>
      </c>
    </row>
    <row r="224" spans="16:18" x14ac:dyDescent="0.25">
      <c r="P224" t="s">
        <v>2106</v>
      </c>
      <c r="Q224">
        <v>0.56830965797490229</v>
      </c>
      <c r="R224">
        <f t="shared" si="22"/>
        <v>1.5327742894181635</v>
      </c>
    </row>
    <row r="225" spans="16:18" x14ac:dyDescent="0.25">
      <c r="P225" t="s">
        <v>2107</v>
      </c>
      <c r="Q225">
        <v>0.56992540500233324</v>
      </c>
      <c r="R225">
        <f t="shared" si="22"/>
        <v>1.5371320818066914</v>
      </c>
    </row>
    <row r="227" spans="16:18" x14ac:dyDescent="0.25">
      <c r="P227" t="s">
        <v>2108</v>
      </c>
      <c r="Q227">
        <v>0.87452143166570995</v>
      </c>
      <c r="R227">
        <f>Q227/0.87452143166571/64*100</f>
        <v>1.5625</v>
      </c>
    </row>
    <row r="228" spans="16:18" x14ac:dyDescent="0.25">
      <c r="P228" t="s">
        <v>2109</v>
      </c>
      <c r="Q228">
        <v>0.84291388144938362</v>
      </c>
      <c r="R228">
        <f t="shared" ref="R228:R235" si="23">Q228/0.87452143166571/64*100</f>
        <v>1.5060270590007814</v>
      </c>
    </row>
    <row r="229" spans="16:18" x14ac:dyDescent="0.25">
      <c r="P229" t="s">
        <v>2110</v>
      </c>
      <c r="Q229">
        <v>0.86539681287719805</v>
      </c>
      <c r="R229">
        <f t="shared" si="23"/>
        <v>1.5461971212587735</v>
      </c>
    </row>
    <row r="230" spans="16:18" x14ac:dyDescent="0.25">
      <c r="P230" t="s">
        <v>2111</v>
      </c>
      <c r="Q230">
        <v>0.86131834151822362</v>
      </c>
      <c r="R230">
        <f t="shared" si="23"/>
        <v>1.538910151188458</v>
      </c>
    </row>
    <row r="231" spans="16:18" x14ac:dyDescent="0.25">
      <c r="P231" t="s">
        <v>2112</v>
      </c>
      <c r="Q231">
        <v>0.85955383592763024</v>
      </c>
      <c r="R231">
        <f t="shared" si="23"/>
        <v>1.5357575240652428</v>
      </c>
    </row>
    <row r="232" spans="16:18" x14ac:dyDescent="0.25">
      <c r="P232" t="s">
        <v>2113</v>
      </c>
      <c r="Q232">
        <v>0.85274639535599472</v>
      </c>
      <c r="R232">
        <f t="shared" si="23"/>
        <v>1.5235947279255064</v>
      </c>
    </row>
    <row r="233" spans="16:18" x14ac:dyDescent="0.25">
      <c r="P233" t="s">
        <v>2114</v>
      </c>
      <c r="Q233">
        <v>0.86003933026295898</v>
      </c>
      <c r="R233">
        <f t="shared" si="23"/>
        <v>1.5366249526627402</v>
      </c>
    </row>
    <row r="234" spans="16:18" x14ac:dyDescent="0.25">
      <c r="P234" t="s">
        <v>2115</v>
      </c>
      <c r="Q234">
        <v>0.86011386735977713</v>
      </c>
      <c r="R234">
        <f t="shared" si="23"/>
        <v>1.5367581274593334</v>
      </c>
    </row>
    <row r="235" spans="16:18" x14ac:dyDescent="0.25">
      <c r="P235" t="s">
        <v>2116</v>
      </c>
      <c r="Q235">
        <v>0.857890018342093</v>
      </c>
      <c r="R235">
        <f t="shared" si="23"/>
        <v>1.5327847953438323</v>
      </c>
    </row>
    <row r="237" spans="16:18" x14ac:dyDescent="0.25">
      <c r="P237" t="s">
        <v>2117</v>
      </c>
      <c r="Q237">
        <v>0.93774513821404704</v>
      </c>
      <c r="R237">
        <f>Q237/0.937745138214047/64*100</f>
        <v>1.5625</v>
      </c>
    </row>
    <row r="238" spans="16:18" x14ac:dyDescent="0.25">
      <c r="P238" t="s">
        <v>2118</v>
      </c>
      <c r="Q238">
        <v>0.90193501600095238</v>
      </c>
      <c r="R238">
        <f t="shared" ref="R238:R245" si="24">Q238/0.937745138214047/64*100</f>
        <v>1.5028320649952667</v>
      </c>
    </row>
    <row r="239" spans="16:18" x14ac:dyDescent="0.25">
      <c r="P239" t="s">
        <v>2119</v>
      </c>
      <c r="Q239">
        <v>0.87250553512438767</v>
      </c>
      <c r="R239">
        <f t="shared" si="24"/>
        <v>1.4537957522533964</v>
      </c>
    </row>
    <row r="240" spans="16:18" x14ac:dyDescent="0.25">
      <c r="P240" t="s">
        <v>2120</v>
      </c>
      <c r="Q240">
        <v>0.87243833457347741</v>
      </c>
      <c r="R240">
        <f t="shared" si="24"/>
        <v>1.4536837806136425</v>
      </c>
    </row>
    <row r="241" spans="16:18" x14ac:dyDescent="0.25">
      <c r="P241" t="s">
        <v>2121</v>
      </c>
      <c r="Q241">
        <v>0.8701509561165679</v>
      </c>
      <c r="R241">
        <f t="shared" si="24"/>
        <v>1.4498724797673079</v>
      </c>
    </row>
    <row r="242" spans="16:18" x14ac:dyDescent="0.25">
      <c r="P242" t="s">
        <v>2122</v>
      </c>
      <c r="Q242">
        <v>0.8701541110540828</v>
      </c>
      <c r="R242">
        <f t="shared" si="24"/>
        <v>1.4498777366219331</v>
      </c>
    </row>
    <row r="243" spans="16:18" x14ac:dyDescent="0.25">
      <c r="P243" t="s">
        <v>2123</v>
      </c>
      <c r="Q243">
        <v>0.86907056119959158</v>
      </c>
      <c r="R243">
        <f t="shared" si="24"/>
        <v>1.4480722922867411</v>
      </c>
    </row>
    <row r="244" spans="16:18" x14ac:dyDescent="0.25">
      <c r="P244" t="s">
        <v>2124</v>
      </c>
      <c r="Q244">
        <v>0.8721244504713207</v>
      </c>
      <c r="R244">
        <f t="shared" si="24"/>
        <v>1.4531607771987123</v>
      </c>
    </row>
    <row r="245" spans="16:18" x14ac:dyDescent="0.25">
      <c r="P245" t="s">
        <v>2125</v>
      </c>
      <c r="Q245">
        <v>0.88117720739217253</v>
      </c>
      <c r="R245">
        <f t="shared" si="24"/>
        <v>1.4682447612284992</v>
      </c>
    </row>
    <row r="247" spans="16:18" x14ac:dyDescent="0.25">
      <c r="P247" t="s">
        <v>2126</v>
      </c>
      <c r="Q247">
        <v>1.0279706361007399</v>
      </c>
      <c r="R247">
        <f>Q247/1.02797063610074/64*100</f>
        <v>1.5625</v>
      </c>
    </row>
    <row r="248" spans="16:18" x14ac:dyDescent="0.25">
      <c r="P248" t="s">
        <v>2127</v>
      </c>
      <c r="Q248">
        <v>1.0364590697353844</v>
      </c>
      <c r="R248">
        <f t="shared" ref="R248:R255" si="25">Q248/1.02797063610074/64*100</f>
        <v>1.5754022922332114</v>
      </c>
    </row>
    <row r="249" spans="16:18" x14ac:dyDescent="0.25">
      <c r="P249" t="s">
        <v>2128</v>
      </c>
      <c r="Q249">
        <v>1.0348832426616772</v>
      </c>
      <c r="R249">
        <f t="shared" si="25"/>
        <v>1.5730070586378171</v>
      </c>
    </row>
    <row r="250" spans="16:18" x14ac:dyDescent="0.25">
      <c r="P250" t="s">
        <v>2480</v>
      </c>
      <c r="Q250">
        <v>1.0280628565972247</v>
      </c>
      <c r="R250">
        <f t="shared" si="25"/>
        <v>1.562640173776076</v>
      </c>
    </row>
    <row r="251" spans="16:18" x14ac:dyDescent="0.25">
      <c r="P251" t="s">
        <v>2130</v>
      </c>
      <c r="Q251">
        <v>1.0288980275088513</v>
      </c>
      <c r="R251">
        <f t="shared" si="25"/>
        <v>1.5639096210769896</v>
      </c>
    </row>
    <row r="252" spans="16:18" x14ac:dyDescent="0.25">
      <c r="P252" t="s">
        <v>2131</v>
      </c>
      <c r="Q252">
        <v>1.0301763877818686</v>
      </c>
      <c r="R252">
        <f t="shared" si="25"/>
        <v>1.5658527095820916</v>
      </c>
    </row>
    <row r="253" spans="16:18" x14ac:dyDescent="0.25">
      <c r="P253" t="s">
        <v>2132</v>
      </c>
      <c r="Q253">
        <v>1.0359087418988653</v>
      </c>
      <c r="R253">
        <f t="shared" si="25"/>
        <v>1.5745658021484139</v>
      </c>
    </row>
    <row r="254" spans="16:18" x14ac:dyDescent="0.25">
      <c r="P254" t="s">
        <v>2133</v>
      </c>
      <c r="Q254">
        <v>1.0334563344708689</v>
      </c>
      <c r="R254">
        <f t="shared" si="25"/>
        <v>1.5708381795182782</v>
      </c>
    </row>
    <row r="255" spans="16:18" x14ac:dyDescent="0.25">
      <c r="P255" t="s">
        <v>2129</v>
      </c>
      <c r="Q255">
        <v>1.0471039000531193</v>
      </c>
      <c r="R255">
        <f t="shared" si="25"/>
        <v>1.5915822751892916</v>
      </c>
    </row>
    <row r="257" spans="16:18" x14ac:dyDescent="0.25">
      <c r="P257" t="s">
        <v>2134</v>
      </c>
      <c r="Q257">
        <v>0.85527625247333505</v>
      </c>
      <c r="R257">
        <f>Q257/0.855276252473335/64*100</f>
        <v>1.5625</v>
      </c>
    </row>
    <row r="258" spans="16:18" x14ac:dyDescent="0.25">
      <c r="P258" t="s">
        <v>2135</v>
      </c>
      <c r="Q258">
        <v>0.85522754533921019</v>
      </c>
      <c r="R258">
        <f t="shared" ref="R258:R265" si="26">Q258/0.855276252473335/64*100</f>
        <v>1.5624110171750356</v>
      </c>
    </row>
    <row r="259" spans="16:18" x14ac:dyDescent="0.25">
      <c r="P259" t="s">
        <v>2136</v>
      </c>
      <c r="Q259">
        <v>0.91867077420077436</v>
      </c>
      <c r="R259">
        <f t="shared" si="26"/>
        <v>1.678315141496884</v>
      </c>
    </row>
    <row r="260" spans="16:18" x14ac:dyDescent="0.25">
      <c r="P260" t="s">
        <v>2137</v>
      </c>
      <c r="Q260">
        <v>0.91452078183404339</v>
      </c>
      <c r="R260">
        <f t="shared" si="26"/>
        <v>1.6707335407517854</v>
      </c>
    </row>
    <row r="261" spans="16:18" x14ac:dyDescent="0.25">
      <c r="P261" t="s">
        <v>2138</v>
      </c>
      <c r="Q261">
        <v>0.91194536998057252</v>
      </c>
      <c r="R261">
        <f t="shared" si="26"/>
        <v>1.6660285334405087</v>
      </c>
    </row>
    <row r="262" spans="16:18" x14ac:dyDescent="0.25">
      <c r="P262" t="s">
        <v>2139</v>
      </c>
      <c r="Q262">
        <v>0.89608549382873948</v>
      </c>
      <c r="R262">
        <f t="shared" si="26"/>
        <v>1.637054203315504</v>
      </c>
    </row>
    <row r="263" spans="16:18" x14ac:dyDescent="0.25">
      <c r="P263" t="s">
        <v>2140</v>
      </c>
      <c r="Q263">
        <v>0.90981029440073136</v>
      </c>
      <c r="R263">
        <f t="shared" si="26"/>
        <v>1.662127974312561</v>
      </c>
    </row>
    <row r="264" spans="16:18" x14ac:dyDescent="0.25">
      <c r="P264" t="s">
        <v>2141</v>
      </c>
      <c r="Q264">
        <v>0.90938456746101171</v>
      </c>
      <c r="R264">
        <f t="shared" si="26"/>
        <v>1.6613502158498556</v>
      </c>
    </row>
    <row r="265" spans="16:18" x14ac:dyDescent="0.25">
      <c r="P265" t="s">
        <v>2142</v>
      </c>
      <c r="Q265">
        <v>0.88824731416510816</v>
      </c>
      <c r="R265">
        <f t="shared" si="26"/>
        <v>1.6227346712473483</v>
      </c>
    </row>
    <row r="267" spans="16:18" x14ac:dyDescent="0.25">
      <c r="P267" t="s">
        <v>2143</v>
      </c>
      <c r="Q267">
        <v>1.4167525260212399</v>
      </c>
      <c r="R267">
        <f>Q267/1.41675252602124/64*100</f>
        <v>1.5625</v>
      </c>
    </row>
    <row r="268" spans="16:18" x14ac:dyDescent="0.25">
      <c r="P268" t="s">
        <v>2144</v>
      </c>
      <c r="Q268">
        <v>1.3966269278580028</v>
      </c>
      <c r="R268">
        <f t="shared" ref="R268:R275" si="27">Q268/1.41675252602124/64*100</f>
        <v>1.5403039943091752</v>
      </c>
    </row>
    <row r="269" spans="16:18" x14ac:dyDescent="0.25">
      <c r="P269" t="s">
        <v>2145</v>
      </c>
      <c r="Q269">
        <v>1.4829292074001799</v>
      </c>
      <c r="R269">
        <f t="shared" si="27"/>
        <v>1.6354845634685273</v>
      </c>
    </row>
    <row r="270" spans="16:18" x14ac:dyDescent="0.25">
      <c r="P270" t="s">
        <v>2146</v>
      </c>
      <c r="Q270">
        <v>1.4720503278101957</v>
      </c>
      <c r="R270">
        <f t="shared" si="27"/>
        <v>1.6234865263751421</v>
      </c>
    </row>
    <row r="271" spans="16:18" x14ac:dyDescent="0.25">
      <c r="P271" t="s">
        <v>2147</v>
      </c>
      <c r="Q271">
        <v>1.4710945595694995</v>
      </c>
      <c r="R271">
        <f t="shared" si="27"/>
        <v>1.6224324341122669</v>
      </c>
    </row>
    <row r="272" spans="16:18" x14ac:dyDescent="0.25">
      <c r="P272" t="s">
        <v>2148</v>
      </c>
      <c r="Q272">
        <v>1.4476784076078089</v>
      </c>
      <c r="R272">
        <f t="shared" si="27"/>
        <v>1.5966073610891796</v>
      </c>
    </row>
    <row r="273" spans="16:18" x14ac:dyDescent="0.25">
      <c r="P273" t="s">
        <v>2149</v>
      </c>
      <c r="Q273">
        <v>1.4691758655354401</v>
      </c>
      <c r="R273">
        <f t="shared" si="27"/>
        <v>1.6203163557053788</v>
      </c>
    </row>
    <row r="274" spans="16:18" x14ac:dyDescent="0.25">
      <c r="P274" t="s">
        <v>2150</v>
      </c>
      <c r="Q274">
        <v>1.4729665025798926</v>
      </c>
      <c r="R274">
        <f t="shared" si="27"/>
        <v>1.6244969520150185</v>
      </c>
    </row>
    <row r="275" spans="16:18" x14ac:dyDescent="0.25">
      <c r="P275" t="s">
        <v>2151</v>
      </c>
      <c r="Q275">
        <v>1.4604047562522005</v>
      </c>
      <c r="R275">
        <f t="shared" si="27"/>
        <v>1.6106429243873839</v>
      </c>
    </row>
    <row r="277" spans="16:18" x14ac:dyDescent="0.25">
      <c r="P277" t="s">
        <v>2152</v>
      </c>
      <c r="Q277">
        <v>1.3844089168842399</v>
      </c>
      <c r="R277">
        <f>Q277/1.38440891688424/64*100</f>
        <v>1.5625</v>
      </c>
    </row>
    <row r="278" spans="16:18" x14ac:dyDescent="0.25">
      <c r="P278" t="s">
        <v>2153</v>
      </c>
      <c r="Q278">
        <v>1.3865403480898428</v>
      </c>
      <c r="R278">
        <f t="shared" ref="R278:R285" si="28">Q278/1.38440891688424/64*100</f>
        <v>1.5649056196244748</v>
      </c>
    </row>
    <row r="279" spans="16:18" x14ac:dyDescent="0.25">
      <c r="P279" t="s">
        <v>2154</v>
      </c>
      <c r="Q279">
        <v>1.4533533901197195</v>
      </c>
      <c r="R279">
        <f t="shared" si="28"/>
        <v>1.6403135261313435</v>
      </c>
    </row>
    <row r="280" spans="16:18" x14ac:dyDescent="0.25">
      <c r="P280" t="s">
        <v>2155</v>
      </c>
      <c r="Q280">
        <v>1.4483127539236222</v>
      </c>
      <c r="R280">
        <f t="shared" si="28"/>
        <v>1.6346244598732846</v>
      </c>
    </row>
    <row r="281" spans="16:18" x14ac:dyDescent="0.25">
      <c r="P281" t="s">
        <v>2156</v>
      </c>
      <c r="Q281">
        <v>1.4479889735399198</v>
      </c>
      <c r="R281">
        <f t="shared" si="28"/>
        <v>1.6342590282126208</v>
      </c>
    </row>
    <row r="282" spans="16:18" x14ac:dyDescent="0.25">
      <c r="P282" t="s">
        <v>2157</v>
      </c>
      <c r="Q282">
        <v>1.4204728186563604</v>
      </c>
      <c r="R282">
        <f t="shared" si="28"/>
        <v>1.6032031808533562</v>
      </c>
    </row>
    <row r="283" spans="16:18" x14ac:dyDescent="0.25">
      <c r="P283" t="s">
        <v>2158</v>
      </c>
      <c r="Q283">
        <v>1.4413908669441473</v>
      </c>
      <c r="R283">
        <f t="shared" si="28"/>
        <v>1.6268121377526132</v>
      </c>
    </row>
    <row r="284" spans="16:18" x14ac:dyDescent="0.25">
      <c r="P284" t="s">
        <v>2159</v>
      </c>
      <c r="Q284">
        <v>1.4468236104071555</v>
      </c>
      <c r="R284">
        <f t="shared" si="28"/>
        <v>1.632943752160338</v>
      </c>
    </row>
    <row r="285" spans="16:18" x14ac:dyDescent="0.25">
      <c r="P285" t="s">
        <v>2160</v>
      </c>
      <c r="Q285">
        <v>1.4194999910678729</v>
      </c>
      <c r="R285">
        <f t="shared" si="28"/>
        <v>1.6021052082179064</v>
      </c>
    </row>
    <row r="287" spans="16:18" x14ac:dyDescent="0.25">
      <c r="P287" t="s">
        <v>2161</v>
      </c>
      <c r="Q287">
        <v>1.2823289740197401</v>
      </c>
      <c r="R287">
        <f>Q287/1.28232897401974/64*100</f>
        <v>1.5625</v>
      </c>
    </row>
    <row r="288" spans="16:18" x14ac:dyDescent="0.25">
      <c r="P288" t="s">
        <v>2162</v>
      </c>
      <c r="Q288">
        <v>1.2741236798567257</v>
      </c>
      <c r="R288">
        <f t="shared" ref="R288:R295" si="29">Q288/1.28232897401974/64*100</f>
        <v>1.5525019633109276</v>
      </c>
    </row>
    <row r="289" spans="16:18" x14ac:dyDescent="0.25">
      <c r="P289" t="s">
        <v>2163</v>
      </c>
      <c r="Q289">
        <v>1.2097372624188063</v>
      </c>
      <c r="R289">
        <f t="shared" si="29"/>
        <v>1.4740480101639557</v>
      </c>
    </row>
    <row r="290" spans="16:18" x14ac:dyDescent="0.25">
      <c r="P290" t="s">
        <v>2488</v>
      </c>
      <c r="Q290">
        <v>1.2123792220841447</v>
      </c>
      <c r="R290">
        <f t="shared" si="29"/>
        <v>1.477267201230154</v>
      </c>
    </row>
    <row r="291" spans="16:18" x14ac:dyDescent="0.25">
      <c r="P291" t="s">
        <v>2165</v>
      </c>
      <c r="Q291">
        <v>1.2114057082513525</v>
      </c>
      <c r="R291">
        <f t="shared" si="29"/>
        <v>1.4760809881798711</v>
      </c>
    </row>
    <row r="292" spans="16:18" x14ac:dyDescent="0.25">
      <c r="P292" t="s">
        <v>2166</v>
      </c>
      <c r="Q292">
        <v>1.2184306973257404</v>
      </c>
      <c r="R292">
        <f t="shared" si="29"/>
        <v>1.4846408395527391</v>
      </c>
    </row>
    <row r="293" spans="16:18" x14ac:dyDescent="0.25">
      <c r="P293" t="s">
        <v>2167</v>
      </c>
      <c r="Q293">
        <v>1.2138307060203699</v>
      </c>
      <c r="R293">
        <f t="shared" si="29"/>
        <v>1.4790358141963278</v>
      </c>
    </row>
    <row r="294" spans="16:18" x14ac:dyDescent="0.25">
      <c r="P294" t="s">
        <v>2168</v>
      </c>
      <c r="Q294">
        <v>1.2130290911735604</v>
      </c>
      <c r="R294">
        <f t="shared" si="29"/>
        <v>1.4780590576669845</v>
      </c>
    </row>
    <row r="295" spans="16:18" x14ac:dyDescent="0.25">
      <c r="P295" t="s">
        <v>2164</v>
      </c>
      <c r="Q295">
        <v>1.2278551384855672</v>
      </c>
      <c r="R295">
        <f t="shared" si="29"/>
        <v>1.4961243898823151</v>
      </c>
    </row>
    <row r="297" spans="16:18" x14ac:dyDescent="0.25">
      <c r="P297" t="s">
        <v>2169</v>
      </c>
      <c r="Q297">
        <v>0.98465068902132002</v>
      </c>
      <c r="R297">
        <f>Q297/0.98465068902132/64*100</f>
        <v>1.5625</v>
      </c>
    </row>
    <row r="298" spans="16:18" x14ac:dyDescent="0.25">
      <c r="P298" t="s">
        <v>2170</v>
      </c>
      <c r="Q298">
        <v>0.95197970751779137</v>
      </c>
      <c r="R298">
        <f t="shared" ref="R298:R305" si="30">Q298/0.98465068902132/64*100</f>
        <v>1.5106558189432617</v>
      </c>
    </row>
    <row r="299" spans="16:18" x14ac:dyDescent="0.25">
      <c r="P299" t="s">
        <v>2171</v>
      </c>
      <c r="Q299">
        <v>0.93104254638756689</v>
      </c>
      <c r="R299">
        <f t="shared" si="30"/>
        <v>1.4774315348080505</v>
      </c>
    </row>
    <row r="300" spans="16:18" x14ac:dyDescent="0.25">
      <c r="P300" t="s">
        <v>2172</v>
      </c>
      <c r="Q300">
        <v>0.93163343352480155</v>
      </c>
      <c r="R300">
        <f t="shared" si="30"/>
        <v>1.4783691882949401</v>
      </c>
    </row>
    <row r="301" spans="16:18" x14ac:dyDescent="0.25">
      <c r="P301" t="s">
        <v>2173</v>
      </c>
      <c r="Q301">
        <v>0.9279159543503297</v>
      </c>
      <c r="R301">
        <f t="shared" si="30"/>
        <v>1.4724700798345727</v>
      </c>
    </row>
    <row r="302" spans="16:18" x14ac:dyDescent="0.25">
      <c r="P302" t="s">
        <v>2174</v>
      </c>
      <c r="Q302">
        <v>0.92169188967446714</v>
      </c>
      <c r="R302">
        <f t="shared" si="30"/>
        <v>1.4625933782139184</v>
      </c>
    </row>
    <row r="303" spans="16:18" x14ac:dyDescent="0.25">
      <c r="P303" t="s">
        <v>2175</v>
      </c>
      <c r="Q303">
        <v>0.92648861864987953</v>
      </c>
      <c r="R303">
        <f t="shared" si="30"/>
        <v>1.4702051019527513</v>
      </c>
    </row>
    <row r="304" spans="16:18" x14ac:dyDescent="0.25">
      <c r="P304" t="s">
        <v>2176</v>
      </c>
      <c r="Q304">
        <v>0.93011866164224855</v>
      </c>
      <c r="R304">
        <f t="shared" si="30"/>
        <v>1.4759654616811482</v>
      </c>
    </row>
    <row r="305" spans="16:18" x14ac:dyDescent="0.25">
      <c r="P305" t="s">
        <v>2177</v>
      </c>
      <c r="Q305">
        <v>0.93001147330720368</v>
      </c>
      <c r="R305">
        <f t="shared" si="30"/>
        <v>1.4757953691037753</v>
      </c>
    </row>
    <row r="307" spans="16:18" x14ac:dyDescent="0.25">
      <c r="P307" t="s">
        <v>2178</v>
      </c>
      <c r="Q307">
        <v>1.3683834634883101</v>
      </c>
      <c r="R307">
        <f>Q307/1.36838346348831/64*100</f>
        <v>1.5625</v>
      </c>
    </row>
    <row r="308" spans="16:18" x14ac:dyDescent="0.25">
      <c r="P308" t="s">
        <v>2179</v>
      </c>
      <c r="Q308">
        <v>1.3602920844662858</v>
      </c>
      <c r="R308">
        <f t="shared" ref="R308:R315" si="31">Q308/1.36838346348831/64*100</f>
        <v>1.5532607917961214</v>
      </c>
    </row>
    <row r="309" spans="16:18" x14ac:dyDescent="0.25">
      <c r="P309" t="s">
        <v>2180</v>
      </c>
      <c r="Q309">
        <v>1.3946757905362359</v>
      </c>
      <c r="R309">
        <f t="shared" si="31"/>
        <v>1.5925221115707273</v>
      </c>
    </row>
    <row r="310" spans="16:18" x14ac:dyDescent="0.25">
      <c r="P310" t="s">
        <v>2181</v>
      </c>
      <c r="Q310">
        <v>1.393998083549153</v>
      </c>
      <c r="R310">
        <f t="shared" si="31"/>
        <v>1.5917482662301692</v>
      </c>
    </row>
    <row r="311" spans="16:18" x14ac:dyDescent="0.25">
      <c r="P311" t="s">
        <v>2182</v>
      </c>
      <c r="Q311">
        <v>1.3937718460996467</v>
      </c>
      <c r="R311">
        <f t="shared" si="31"/>
        <v>1.5914899351232203</v>
      </c>
    </row>
    <row r="312" spans="16:18" x14ac:dyDescent="0.25">
      <c r="P312" t="s">
        <v>2183</v>
      </c>
      <c r="Q312">
        <v>1.3709911454576176</v>
      </c>
      <c r="R312">
        <f t="shared" si="31"/>
        <v>1.5654776032711302</v>
      </c>
    </row>
    <row r="313" spans="16:18" x14ac:dyDescent="0.25">
      <c r="P313" t="s">
        <v>2184</v>
      </c>
      <c r="Q313">
        <v>1.3860833523099061</v>
      </c>
      <c r="R313">
        <f t="shared" si="31"/>
        <v>1.5827107647612477</v>
      </c>
    </row>
    <row r="314" spans="16:18" x14ac:dyDescent="0.25">
      <c r="P314" t="s">
        <v>2185</v>
      </c>
      <c r="Q314">
        <v>1.3943907757483385</v>
      </c>
      <c r="R314">
        <f t="shared" si="31"/>
        <v>1.5921966650727444</v>
      </c>
    </row>
    <row r="315" spans="16:18" x14ac:dyDescent="0.25">
      <c r="P315" t="s">
        <v>2186</v>
      </c>
      <c r="Q315">
        <v>1.3725555961247857</v>
      </c>
      <c r="R315">
        <f t="shared" si="31"/>
        <v>1.5672639842328078</v>
      </c>
    </row>
    <row r="317" spans="16:18" x14ac:dyDescent="0.25">
      <c r="P317" t="s">
        <v>2187</v>
      </c>
      <c r="Q317">
        <v>1.6499631195045099</v>
      </c>
      <c r="R317">
        <f>Q317/1.64996311950451/64*100</f>
        <v>1.5625</v>
      </c>
    </row>
    <row r="318" spans="16:18" x14ac:dyDescent="0.25">
      <c r="P318" t="s">
        <v>2188</v>
      </c>
      <c r="Q318">
        <v>1.6071034039925147</v>
      </c>
      <c r="R318">
        <f t="shared" ref="R318:R325" si="32">Q318/1.64996311950451/64*100</f>
        <v>1.5219122409792996</v>
      </c>
    </row>
    <row r="319" spans="16:18" x14ac:dyDescent="0.25">
      <c r="P319" t="s">
        <v>2189</v>
      </c>
      <c r="Q319">
        <v>1.4861537266953682</v>
      </c>
      <c r="R319">
        <f t="shared" si="32"/>
        <v>1.4073740015830492</v>
      </c>
    </row>
    <row r="320" spans="16:18" x14ac:dyDescent="0.25">
      <c r="P320" t="s">
        <v>2190</v>
      </c>
      <c r="Q320">
        <v>1.486569314384933</v>
      </c>
      <c r="R320">
        <f t="shared" si="32"/>
        <v>1.4077675593282306</v>
      </c>
    </row>
    <row r="321" spans="16:18" x14ac:dyDescent="0.25">
      <c r="P321" t="s">
        <v>2191</v>
      </c>
      <c r="Q321">
        <v>1.4844832775697379</v>
      </c>
      <c r="R321">
        <f t="shared" si="32"/>
        <v>1.4057921015224093</v>
      </c>
    </row>
    <row r="322" spans="16:18" x14ac:dyDescent="0.25">
      <c r="P322" t="s">
        <v>2192</v>
      </c>
      <c r="Q322">
        <v>1.4936174015119872</v>
      </c>
      <c r="R322">
        <f t="shared" si="32"/>
        <v>1.414442033445767</v>
      </c>
    </row>
    <row r="323" spans="16:18" x14ac:dyDescent="0.25">
      <c r="P323" t="s">
        <v>2193</v>
      </c>
      <c r="Q323">
        <v>1.4847172740955392</v>
      </c>
      <c r="R323">
        <f t="shared" si="32"/>
        <v>1.4060136940945358</v>
      </c>
    </row>
    <row r="324" spans="16:18" x14ac:dyDescent="0.25">
      <c r="P324" t="s">
        <v>2194</v>
      </c>
      <c r="Q324">
        <v>1.4954718343699569</v>
      </c>
      <c r="R324">
        <f t="shared" si="32"/>
        <v>1.4161981644200448</v>
      </c>
    </row>
    <row r="325" spans="16:18" x14ac:dyDescent="0.25">
      <c r="P325" t="s">
        <v>2195</v>
      </c>
      <c r="Q325">
        <v>1.5303458969170476</v>
      </c>
      <c r="R325">
        <f t="shared" si="32"/>
        <v>1.4492235830404274</v>
      </c>
    </row>
    <row r="327" spans="16:18" x14ac:dyDescent="0.25">
      <c r="P327" t="s">
        <v>2196</v>
      </c>
      <c r="Q327">
        <v>1.5997646673145101</v>
      </c>
      <c r="R327">
        <f>Q327/1.59976466731451/64*100</f>
        <v>1.5625</v>
      </c>
    </row>
    <row r="328" spans="16:18" x14ac:dyDescent="0.25">
      <c r="P328" t="s">
        <v>2197</v>
      </c>
      <c r="Q328">
        <v>1.6084110497153283</v>
      </c>
      <c r="R328">
        <f t="shared" ref="R328:R335" si="33">Q328/1.59976466731451/64*100</f>
        <v>1.5709449749249416</v>
      </c>
    </row>
    <row r="329" spans="16:18" x14ac:dyDescent="0.25">
      <c r="P329" t="s">
        <v>2198</v>
      </c>
      <c r="Q329">
        <v>1.5470050380004823</v>
      </c>
      <c r="R329">
        <f t="shared" si="33"/>
        <v>1.5109693452184105</v>
      </c>
    </row>
    <row r="330" spans="16:18" x14ac:dyDescent="0.25">
      <c r="P330" t="s">
        <v>2199</v>
      </c>
      <c r="Q330">
        <v>1.5510371222242534</v>
      </c>
      <c r="R330">
        <f t="shared" si="33"/>
        <v>1.514907506704511</v>
      </c>
    </row>
    <row r="331" spans="16:18" x14ac:dyDescent="0.25">
      <c r="P331" t="s">
        <v>2200</v>
      </c>
      <c r="Q331">
        <v>1.5529755741287155</v>
      </c>
      <c r="R331">
        <f t="shared" si="33"/>
        <v>1.5168008046142631</v>
      </c>
    </row>
    <row r="332" spans="16:18" x14ac:dyDescent="0.25">
      <c r="P332" t="s">
        <v>2201</v>
      </c>
      <c r="Q332">
        <v>1.5957405218125276</v>
      </c>
      <c r="R332">
        <f t="shared" si="33"/>
        <v>1.5585695923123475</v>
      </c>
    </row>
    <row r="333" spans="16:18" x14ac:dyDescent="0.25">
      <c r="P333" t="s">
        <v>2202</v>
      </c>
      <c r="Q333">
        <v>1.5694472511255695</v>
      </c>
      <c r="R333">
        <f t="shared" si="33"/>
        <v>1.5328887929499404</v>
      </c>
    </row>
    <row r="334" spans="16:18" x14ac:dyDescent="0.25">
      <c r="P334" t="s">
        <v>2203</v>
      </c>
      <c r="Q334">
        <v>1.5488256683597059</v>
      </c>
      <c r="R334">
        <f t="shared" si="33"/>
        <v>1.5127475660995244</v>
      </c>
    </row>
    <row r="335" spans="16:18" x14ac:dyDescent="0.25">
      <c r="P335" t="s">
        <v>2204</v>
      </c>
      <c r="Q335">
        <v>1.5805607633105303</v>
      </c>
      <c r="R335">
        <f t="shared" si="33"/>
        <v>1.543743428724683</v>
      </c>
    </row>
    <row r="337" spans="16:18" x14ac:dyDescent="0.25">
      <c r="P337" t="s">
        <v>2205</v>
      </c>
      <c r="Q337">
        <v>1.10919553687464</v>
      </c>
      <c r="R337">
        <f>Q337/1.10919553687464/64*100</f>
        <v>1.5625</v>
      </c>
    </row>
    <row r="338" spans="16:18" x14ac:dyDescent="0.25">
      <c r="P338" t="s">
        <v>2206</v>
      </c>
      <c r="Q338">
        <v>1.1204821180809537</v>
      </c>
      <c r="R338">
        <f t="shared" ref="R338:R345" si="34">Q338/1.10919553687464/64*100</f>
        <v>1.5783991652495788</v>
      </c>
    </row>
    <row r="339" spans="16:18" x14ac:dyDescent="0.25">
      <c r="P339" t="s">
        <v>2207</v>
      </c>
      <c r="Q339">
        <v>1.2239565093275484</v>
      </c>
      <c r="R339">
        <f t="shared" si="34"/>
        <v>1.7241613243530705</v>
      </c>
    </row>
    <row r="340" spans="16:18" x14ac:dyDescent="0.25">
      <c r="P340" t="s">
        <v>2208</v>
      </c>
      <c r="Q340">
        <v>1.2217316462080177</v>
      </c>
      <c r="R340">
        <f t="shared" si="34"/>
        <v>1.7210272073207733</v>
      </c>
    </row>
    <row r="341" spans="16:18" x14ac:dyDescent="0.25">
      <c r="P341" t="s">
        <v>2209</v>
      </c>
      <c r="Q341">
        <v>1.2201421076193604</v>
      </c>
      <c r="R341">
        <f t="shared" si="34"/>
        <v>1.7187880583500021</v>
      </c>
    </row>
    <row r="342" spans="16:18" x14ac:dyDescent="0.25">
      <c r="P342" t="s">
        <v>2210</v>
      </c>
      <c r="Q342">
        <v>1.1976669284902943</v>
      </c>
      <c r="R342">
        <f t="shared" si="34"/>
        <v>1.6871277548041408</v>
      </c>
    </row>
    <row r="343" spans="16:18" x14ac:dyDescent="0.25">
      <c r="P343" t="s">
        <v>2211</v>
      </c>
      <c r="Q343">
        <v>1.2188712865853746</v>
      </c>
      <c r="R343">
        <f t="shared" si="34"/>
        <v>1.7169978799733403</v>
      </c>
    </row>
    <row r="344" spans="16:18" x14ac:dyDescent="0.25">
      <c r="P344" t="s">
        <v>2212</v>
      </c>
      <c r="Q344">
        <v>1.2118648507228142</v>
      </c>
      <c r="R344">
        <f t="shared" si="34"/>
        <v>1.7071280638126141</v>
      </c>
    </row>
    <row r="345" spans="16:18" x14ac:dyDescent="0.25">
      <c r="P345" t="s">
        <v>2213</v>
      </c>
      <c r="Q345">
        <v>1.1697983022274496</v>
      </c>
      <c r="R345">
        <f t="shared" si="34"/>
        <v>1.6478698177785462</v>
      </c>
    </row>
    <row r="347" spans="16:18" x14ac:dyDescent="0.25">
      <c r="P347" t="s">
        <v>2214</v>
      </c>
      <c r="Q347">
        <v>1.6402307665289</v>
      </c>
      <c r="R347">
        <f>Q347/1.6402307665289/64*100</f>
        <v>1.5625</v>
      </c>
    </row>
    <row r="348" spans="16:18" x14ac:dyDescent="0.25">
      <c r="P348" t="s">
        <v>2215</v>
      </c>
      <c r="Q348">
        <v>1.6568756693171012</v>
      </c>
      <c r="R348">
        <f t="shared" ref="R348:R355" si="35">Q348/1.6402307665289/64*100</f>
        <v>1.5783560985059453</v>
      </c>
    </row>
    <row r="349" spans="16:18" x14ac:dyDescent="0.25">
      <c r="P349" t="s">
        <v>2216</v>
      </c>
      <c r="Q349">
        <v>1.8099502573288961</v>
      </c>
      <c r="R349">
        <f t="shared" si="35"/>
        <v>1.7241764602801528</v>
      </c>
    </row>
    <row r="350" spans="16:18" x14ac:dyDescent="0.25">
      <c r="P350" t="s">
        <v>2217</v>
      </c>
      <c r="Q350">
        <v>1.8124711818192012</v>
      </c>
      <c r="R350">
        <f t="shared" si="35"/>
        <v>1.7265779178045944</v>
      </c>
    </row>
    <row r="351" spans="16:18" x14ac:dyDescent="0.25">
      <c r="P351" t="s">
        <v>2218</v>
      </c>
      <c r="Q351">
        <v>1.8078385359662612</v>
      </c>
      <c r="R351">
        <f t="shared" si="35"/>
        <v>1.7221648136896548</v>
      </c>
    </row>
    <row r="352" spans="16:18" x14ac:dyDescent="0.25">
      <c r="P352" t="s">
        <v>2219</v>
      </c>
      <c r="Q352">
        <v>1.7856519429247015</v>
      </c>
      <c r="R352">
        <f t="shared" si="35"/>
        <v>1.7010296464102366</v>
      </c>
    </row>
    <row r="353" spans="16:18" x14ac:dyDescent="0.25">
      <c r="P353" t="s">
        <v>2220</v>
      </c>
      <c r="Q353">
        <v>1.8013719474462324</v>
      </c>
      <c r="R353">
        <f t="shared" si="35"/>
        <v>1.7160046777083457</v>
      </c>
    </row>
    <row r="354" spans="16:18" x14ac:dyDescent="0.25">
      <c r="P354" t="s">
        <v>2221</v>
      </c>
      <c r="Q354">
        <v>1.7987526020442381</v>
      </c>
      <c r="R354">
        <f t="shared" si="35"/>
        <v>1.7135094634530512</v>
      </c>
    </row>
    <row r="355" spans="16:18" x14ac:dyDescent="0.25">
      <c r="P355" t="s">
        <v>2222</v>
      </c>
      <c r="Q355">
        <v>1.7471439374669944</v>
      </c>
      <c r="R355">
        <f t="shared" si="35"/>
        <v>1.6643465407427345</v>
      </c>
    </row>
    <row r="357" spans="16:18" x14ac:dyDescent="0.25">
      <c r="P357" t="s">
        <v>2223</v>
      </c>
      <c r="Q357">
        <v>1.8760756811183601</v>
      </c>
      <c r="R357">
        <f>Q357/1.87607568111836/64*100</f>
        <v>1.5625</v>
      </c>
    </row>
    <row r="358" spans="16:18" x14ac:dyDescent="0.25">
      <c r="P358" t="s">
        <v>2224</v>
      </c>
      <c r="Q358">
        <v>1.8893846137500583</v>
      </c>
      <c r="R358">
        <f t="shared" ref="R358:R365" si="36">Q358/1.87607568111836/64*100</f>
        <v>1.5735844181001442</v>
      </c>
    </row>
    <row r="359" spans="16:18" x14ac:dyDescent="0.25">
      <c r="P359" t="s">
        <v>2225</v>
      </c>
      <c r="Q359">
        <v>1.9776486920654008</v>
      </c>
      <c r="R359">
        <f t="shared" si="36"/>
        <v>1.647095643556417</v>
      </c>
    </row>
    <row r="360" spans="16:18" x14ac:dyDescent="0.25">
      <c r="P360" t="s">
        <v>2226</v>
      </c>
      <c r="Q360">
        <v>1.9708208982397644</v>
      </c>
      <c r="R360">
        <f t="shared" si="36"/>
        <v>1.641409077731846</v>
      </c>
    </row>
    <row r="361" spans="16:18" x14ac:dyDescent="0.25">
      <c r="P361" t="s">
        <v>2227</v>
      </c>
      <c r="Q361">
        <v>1.9681219159985903</v>
      </c>
      <c r="R361">
        <f t="shared" si="36"/>
        <v>1.6391612154551383</v>
      </c>
    </row>
    <row r="362" spans="16:18" x14ac:dyDescent="0.25">
      <c r="P362" t="s">
        <v>2228</v>
      </c>
      <c r="Q362">
        <v>1.9470578273697106</v>
      </c>
      <c r="R362">
        <f t="shared" si="36"/>
        <v>1.6216178728203652</v>
      </c>
    </row>
    <row r="363" spans="16:18" x14ac:dyDescent="0.25">
      <c r="P363" t="s">
        <v>2229</v>
      </c>
      <c r="Q363">
        <v>1.9723381240366167</v>
      </c>
      <c r="R363">
        <f t="shared" si="36"/>
        <v>1.6426727076223886</v>
      </c>
    </row>
    <row r="364" spans="16:18" x14ac:dyDescent="0.25">
      <c r="P364" t="s">
        <v>2230</v>
      </c>
      <c r="Q364">
        <v>1.9656945107798605</v>
      </c>
      <c r="R364">
        <f t="shared" si="36"/>
        <v>1.6371395376025666</v>
      </c>
    </row>
    <row r="365" spans="16:18" x14ac:dyDescent="0.25">
      <c r="P365" t="s">
        <v>2231</v>
      </c>
      <c r="Q365">
        <v>1.9403245588812377</v>
      </c>
      <c r="R365">
        <f t="shared" si="36"/>
        <v>1.6160100329452876</v>
      </c>
    </row>
    <row r="367" spans="16:18" x14ac:dyDescent="0.25">
      <c r="P367" t="s">
        <v>2232</v>
      </c>
      <c r="Q367">
        <v>1.09587758017117</v>
      </c>
      <c r="R367">
        <f>Q367/1.09587758017117/64*100</f>
        <v>1.5625</v>
      </c>
    </row>
    <row r="368" spans="16:18" x14ac:dyDescent="0.25">
      <c r="P368" t="s">
        <v>2233</v>
      </c>
      <c r="Q368">
        <v>1.1370456305699237</v>
      </c>
      <c r="R368">
        <f t="shared" ref="R368:R375" si="37">Q368/1.09587758017117/64*100</f>
        <v>1.6211973215913456</v>
      </c>
    </row>
    <row r="369" spans="16:18" x14ac:dyDescent="0.25">
      <c r="P369" t="s">
        <v>2234</v>
      </c>
      <c r="Q369">
        <v>1.270446182989253</v>
      </c>
      <c r="R369">
        <f t="shared" si="37"/>
        <v>1.8113995548760573</v>
      </c>
    </row>
    <row r="370" spans="16:18" x14ac:dyDescent="0.25">
      <c r="P370" t="s">
        <v>2487</v>
      </c>
      <c r="Q370">
        <v>1.2727396243126845</v>
      </c>
      <c r="R370">
        <f t="shared" si="37"/>
        <v>1.8146695387982594</v>
      </c>
    </row>
    <row r="371" spans="16:18" x14ac:dyDescent="0.25">
      <c r="P371" t="s">
        <v>2236</v>
      </c>
      <c r="Q371">
        <v>1.2679391799895294</v>
      </c>
      <c r="R371">
        <f t="shared" si="37"/>
        <v>1.8078250751550136</v>
      </c>
    </row>
    <row r="372" spans="16:18" x14ac:dyDescent="0.25">
      <c r="P372" t="s">
        <v>2237</v>
      </c>
      <c r="Q372">
        <v>1.2492272309572381</v>
      </c>
      <c r="R372">
        <f t="shared" si="37"/>
        <v>1.7811456167082147</v>
      </c>
    </row>
    <row r="373" spans="16:18" x14ac:dyDescent="0.25">
      <c r="P373" t="s">
        <v>2238</v>
      </c>
      <c r="Q373">
        <v>1.2631758990477469</v>
      </c>
      <c r="R373">
        <f t="shared" si="37"/>
        <v>1.8010335989844977</v>
      </c>
    </row>
    <row r="374" spans="16:18" x14ac:dyDescent="0.25">
      <c r="P374" t="s">
        <v>2239</v>
      </c>
      <c r="Q374">
        <v>1.2534458145135652</v>
      </c>
      <c r="R374">
        <f t="shared" si="37"/>
        <v>1.787160464466786</v>
      </c>
    </row>
    <row r="375" spans="16:18" x14ac:dyDescent="0.25">
      <c r="P375" t="s">
        <v>2235</v>
      </c>
      <c r="Q375">
        <v>1.2028610975471425</v>
      </c>
      <c r="R375">
        <f t="shared" si="37"/>
        <v>1.7150368790498001</v>
      </c>
    </row>
    <row r="377" spans="16:18" x14ac:dyDescent="0.25">
      <c r="P377" t="s">
        <v>2240</v>
      </c>
      <c r="Q377">
        <v>0.90898713280490795</v>
      </c>
      <c r="R377">
        <f>Q377/0.908987132804908/64*100</f>
        <v>1.5625</v>
      </c>
    </row>
    <row r="378" spans="16:18" x14ac:dyDescent="0.25">
      <c r="P378" t="s">
        <v>2241</v>
      </c>
      <c r="Q378">
        <v>0.91823972360728245</v>
      </c>
      <c r="R378">
        <f t="shared" ref="R378:R385" si="38">Q378/0.908987132804908/64*100</f>
        <v>1.5784047060260349</v>
      </c>
    </row>
    <row r="379" spans="16:18" x14ac:dyDescent="0.25">
      <c r="P379" t="s">
        <v>2242</v>
      </c>
      <c r="Q379">
        <v>1.0198096513449308</v>
      </c>
      <c r="R379">
        <f t="shared" si="38"/>
        <v>1.7529979498273607</v>
      </c>
    </row>
    <row r="380" spans="16:18" x14ac:dyDescent="0.25">
      <c r="P380" t="s">
        <v>2243</v>
      </c>
      <c r="Q380">
        <v>1.0193080830650327</v>
      </c>
      <c r="R380">
        <f t="shared" si="38"/>
        <v>1.7521357809263307</v>
      </c>
    </row>
    <row r="381" spans="16:18" x14ac:dyDescent="0.25">
      <c r="P381" t="s">
        <v>2244</v>
      </c>
      <c r="Q381">
        <v>1.0191243356898643</v>
      </c>
      <c r="R381">
        <f t="shared" si="38"/>
        <v>1.751819929069534</v>
      </c>
    </row>
    <row r="382" spans="16:18" x14ac:dyDescent="0.25">
      <c r="P382" t="s">
        <v>2245</v>
      </c>
      <c r="Q382">
        <v>0.99832123336207701</v>
      </c>
      <c r="R382">
        <f t="shared" si="38"/>
        <v>1.7160605148665347</v>
      </c>
    </row>
    <row r="383" spans="16:18" x14ac:dyDescent="0.25">
      <c r="P383" t="s">
        <v>2246</v>
      </c>
      <c r="Q383">
        <v>1.0127828085406816</v>
      </c>
      <c r="R383">
        <f t="shared" si="38"/>
        <v>1.7409191849192596</v>
      </c>
    </row>
    <row r="384" spans="16:18" x14ac:dyDescent="0.25">
      <c r="P384" t="s">
        <v>2247</v>
      </c>
      <c r="Q384">
        <v>1.0070060739740028</v>
      </c>
      <c r="R384">
        <f t="shared" si="38"/>
        <v>1.7309892888462721</v>
      </c>
    </row>
    <row r="385" spans="16:18" x14ac:dyDescent="0.25">
      <c r="P385" t="s">
        <v>2248</v>
      </c>
      <c r="Q385">
        <v>0.96291910027341066</v>
      </c>
      <c r="R385">
        <f t="shared" si="38"/>
        <v>1.6552061518566312</v>
      </c>
    </row>
    <row r="387" spans="16:18" x14ac:dyDescent="0.25">
      <c r="P387" t="s">
        <v>2249</v>
      </c>
      <c r="Q387">
        <v>1.2633033215862099</v>
      </c>
      <c r="R387">
        <f>Q387/1.26330332158621/64*100</f>
        <v>1.5625</v>
      </c>
    </row>
    <row r="388" spans="16:18" x14ac:dyDescent="0.25">
      <c r="P388" t="s">
        <v>2250</v>
      </c>
      <c r="Q388">
        <v>1.2784075817299008</v>
      </c>
      <c r="R388">
        <f t="shared" ref="R388:R395" si="39">Q388/1.26330332158621/64*100</f>
        <v>1.5811815043317419</v>
      </c>
    </row>
    <row r="389" spans="16:18" x14ac:dyDescent="0.25">
      <c r="P389" t="s">
        <v>2251</v>
      </c>
      <c r="Q389">
        <v>1.4994321133066881</v>
      </c>
      <c r="R389">
        <f t="shared" si="39"/>
        <v>1.8545527720927626</v>
      </c>
    </row>
    <row r="390" spans="16:18" x14ac:dyDescent="0.25">
      <c r="P390" t="s">
        <v>2252</v>
      </c>
      <c r="Q390">
        <v>1.5007906294294504</v>
      </c>
      <c r="R390">
        <f t="shared" si="39"/>
        <v>1.8562330347862466</v>
      </c>
    </row>
    <row r="391" spans="16:18" x14ac:dyDescent="0.25">
      <c r="P391" t="s">
        <v>2253</v>
      </c>
      <c r="Q391">
        <v>1.4896707729844454</v>
      </c>
      <c r="R391">
        <f t="shared" si="39"/>
        <v>1.842479587456191</v>
      </c>
    </row>
    <row r="392" spans="16:18" x14ac:dyDescent="0.25">
      <c r="P392" t="s">
        <v>2254</v>
      </c>
      <c r="Q392">
        <v>1.4575309816313848</v>
      </c>
      <c r="R392">
        <f t="shared" si="39"/>
        <v>1.8027279117255337</v>
      </c>
    </row>
    <row r="393" spans="16:18" x14ac:dyDescent="0.25">
      <c r="P393" t="s">
        <v>2255</v>
      </c>
      <c r="Q393">
        <v>1.4812042809194448</v>
      </c>
      <c r="R393">
        <f t="shared" si="39"/>
        <v>1.8320079187559513</v>
      </c>
    </row>
    <row r="394" spans="16:18" x14ac:dyDescent="0.25">
      <c r="P394" t="s">
        <v>2256</v>
      </c>
      <c r="Q394">
        <v>1.4729919323333278</v>
      </c>
      <c r="R394">
        <f t="shared" si="39"/>
        <v>1.8218505840552901</v>
      </c>
    </row>
    <row r="395" spans="16:18" x14ac:dyDescent="0.25">
      <c r="P395" t="s">
        <v>2257</v>
      </c>
      <c r="Q395">
        <v>1.3969488570279189</v>
      </c>
      <c r="R395">
        <f t="shared" si="39"/>
        <v>1.7277977124017005</v>
      </c>
    </row>
    <row r="397" spans="16:18" x14ac:dyDescent="0.25">
      <c r="P397" t="s">
        <v>2258</v>
      </c>
      <c r="Q397">
        <v>1.3320883726920401</v>
      </c>
      <c r="R397">
        <f>Q397/1.33208837269204/64*100</f>
        <v>1.5625</v>
      </c>
    </row>
    <row r="398" spans="16:18" x14ac:dyDescent="0.25">
      <c r="P398" t="s">
        <v>2259</v>
      </c>
      <c r="Q398">
        <v>1.3389474923032789</v>
      </c>
      <c r="R398">
        <f t="shared" ref="R398:R405" si="40">Q398/1.33208837269204/64*100</f>
        <v>1.5705455430827773</v>
      </c>
    </row>
    <row r="399" spans="16:18" x14ac:dyDescent="0.25">
      <c r="P399" t="s">
        <v>2260</v>
      </c>
      <c r="Q399">
        <v>1.4614354161228633</v>
      </c>
      <c r="R399">
        <f t="shared" si="40"/>
        <v>1.7142202308073784</v>
      </c>
    </row>
    <row r="400" spans="16:18" x14ac:dyDescent="0.25">
      <c r="P400" t="s">
        <v>2261</v>
      </c>
      <c r="Q400">
        <v>1.4638239789324243</v>
      </c>
      <c r="R400">
        <f t="shared" si="40"/>
        <v>1.7170219438666978</v>
      </c>
    </row>
    <row r="401" spans="16:18" x14ac:dyDescent="0.25">
      <c r="P401" t="s">
        <v>2262</v>
      </c>
      <c r="Q401">
        <v>1.4596760773302349</v>
      </c>
      <c r="R401">
        <f t="shared" si="40"/>
        <v>1.7121565787856083</v>
      </c>
    </row>
    <row r="402" spans="16:18" x14ac:dyDescent="0.25">
      <c r="P402" t="s">
        <v>2263</v>
      </c>
      <c r="Q402">
        <v>1.4219207802208966</v>
      </c>
      <c r="R402">
        <f t="shared" si="40"/>
        <v>1.6678707393903425</v>
      </c>
    </row>
    <row r="403" spans="16:18" x14ac:dyDescent="0.25">
      <c r="P403" t="s">
        <v>2264</v>
      </c>
      <c r="Q403">
        <v>1.4484763696881124</v>
      </c>
      <c r="R403">
        <f t="shared" si="40"/>
        <v>1.6990196551778667</v>
      </c>
    </row>
    <row r="404" spans="16:18" x14ac:dyDescent="0.25">
      <c r="P404" t="s">
        <v>2265</v>
      </c>
      <c r="Q404">
        <v>1.4475621788982269</v>
      </c>
      <c r="R404">
        <f t="shared" si="40"/>
        <v>1.6979473366001516</v>
      </c>
    </row>
    <row r="405" spans="16:18" x14ac:dyDescent="0.25">
      <c r="P405" t="s">
        <v>2266</v>
      </c>
      <c r="Q405">
        <v>1.3829280037539602</v>
      </c>
      <c r="R405">
        <f t="shared" si="40"/>
        <v>1.6221333735529233</v>
      </c>
    </row>
    <row r="407" spans="16:18" x14ac:dyDescent="0.25">
      <c r="P407" t="s">
        <v>2267</v>
      </c>
      <c r="Q407">
        <v>1.8278529697579899</v>
      </c>
      <c r="R407">
        <f>Q407/1.82785296975799/64*100</f>
        <v>1.5625</v>
      </c>
    </row>
    <row r="408" spans="16:18" x14ac:dyDescent="0.25">
      <c r="P408" t="s">
        <v>2268</v>
      </c>
      <c r="Q408">
        <v>1.8208762370532858</v>
      </c>
      <c r="R408">
        <f t="shared" ref="R408:R415" si="41">Q408/1.82785296975799/64*100</f>
        <v>1.5565360931478294</v>
      </c>
    </row>
    <row r="409" spans="16:18" x14ac:dyDescent="0.25">
      <c r="P409" t="s">
        <v>2269</v>
      </c>
      <c r="Q409">
        <v>1.9714898421874474</v>
      </c>
      <c r="R409">
        <f t="shared" si="41"/>
        <v>1.6852848283665522</v>
      </c>
    </row>
    <row r="410" spans="16:18" x14ac:dyDescent="0.25">
      <c r="P410" t="s">
        <v>2270</v>
      </c>
      <c r="Q410">
        <v>1.9682572310298896</v>
      </c>
      <c r="R410">
        <f t="shared" si="41"/>
        <v>1.6825215016563337</v>
      </c>
    </row>
    <row r="411" spans="16:18" x14ac:dyDescent="0.25">
      <c r="P411" t="s">
        <v>2271</v>
      </c>
      <c r="Q411">
        <v>1.9646381011134293</v>
      </c>
      <c r="R411">
        <f t="shared" si="41"/>
        <v>1.6794277678670029</v>
      </c>
    </row>
    <row r="412" spans="16:18" x14ac:dyDescent="0.25">
      <c r="P412" t="s">
        <v>2272</v>
      </c>
      <c r="Q412">
        <v>1.9619879199462595</v>
      </c>
      <c r="R412">
        <f t="shared" si="41"/>
        <v>1.6771623186529718</v>
      </c>
    </row>
    <row r="413" spans="16:18" x14ac:dyDescent="0.25">
      <c r="P413" t="s">
        <v>2273</v>
      </c>
      <c r="Q413">
        <v>1.9646574573748945</v>
      </c>
      <c r="R413">
        <f t="shared" si="41"/>
        <v>1.6794443141423543</v>
      </c>
    </row>
    <row r="414" spans="16:18" x14ac:dyDescent="0.25">
      <c r="P414" t="s">
        <v>2274</v>
      </c>
      <c r="Q414">
        <v>1.9545861310945361</v>
      </c>
      <c r="R414">
        <f t="shared" si="41"/>
        <v>1.6708350618811378</v>
      </c>
    </row>
    <row r="415" spans="16:18" x14ac:dyDescent="0.25">
      <c r="P415" t="s">
        <v>2270</v>
      </c>
      <c r="Q415">
        <v>1.922464283527435</v>
      </c>
      <c r="R415">
        <f t="shared" si="41"/>
        <v>1.6433764053841435</v>
      </c>
    </row>
    <row r="417" spans="16:18" x14ac:dyDescent="0.25">
      <c r="P417" t="s">
        <v>2275</v>
      </c>
      <c r="Q417">
        <v>1.49087939492571</v>
      </c>
      <c r="R417">
        <f>Q417/1.49087939492571/64*100</f>
        <v>1.5625</v>
      </c>
    </row>
    <row r="418" spans="16:18" x14ac:dyDescent="0.25">
      <c r="P418" t="s">
        <v>2276</v>
      </c>
      <c r="Q418">
        <v>1.4834832086030012</v>
      </c>
      <c r="R418">
        <f t="shared" ref="R418:R425" si="42">Q418/1.49087939492571/64*100</f>
        <v>1.5547485070431815</v>
      </c>
    </row>
    <row r="419" spans="16:18" x14ac:dyDescent="0.25">
      <c r="P419" t="s">
        <v>2277</v>
      </c>
      <c r="Q419">
        <v>1.7153559467363484</v>
      </c>
      <c r="R419">
        <f t="shared" si="42"/>
        <v>1.7977602184978216</v>
      </c>
    </row>
    <row r="420" spans="16:18" x14ac:dyDescent="0.25">
      <c r="P420" t="s">
        <v>2278</v>
      </c>
      <c r="Q420">
        <v>1.7122458698536687</v>
      </c>
      <c r="R420">
        <f t="shared" si="42"/>
        <v>1.79450073611063</v>
      </c>
    </row>
    <row r="421" spans="16:18" x14ac:dyDescent="0.25">
      <c r="P421" t="s">
        <v>2279</v>
      </c>
      <c r="Q421">
        <v>1.7116492911743657</v>
      </c>
      <c r="R421">
        <f t="shared" si="42"/>
        <v>1.7938754982881853</v>
      </c>
    </row>
    <row r="422" spans="16:18" x14ac:dyDescent="0.25">
      <c r="P422" t="s">
        <v>2280</v>
      </c>
      <c r="Q422">
        <v>1.666430005393174</v>
      </c>
      <c r="R422">
        <f t="shared" si="42"/>
        <v>1.7464839156601135</v>
      </c>
    </row>
    <row r="423" spans="16:18" x14ac:dyDescent="0.25">
      <c r="P423" t="s">
        <v>2281</v>
      </c>
      <c r="Q423">
        <v>1.6959226357716159</v>
      </c>
      <c r="R423">
        <f t="shared" si="42"/>
        <v>1.7773933474512824</v>
      </c>
    </row>
    <row r="424" spans="16:18" x14ac:dyDescent="0.25">
      <c r="P424" t="s">
        <v>2282</v>
      </c>
      <c r="Q424">
        <v>1.6951705824543504</v>
      </c>
      <c r="R424">
        <f t="shared" si="42"/>
        <v>1.7766051661186895</v>
      </c>
    </row>
    <row r="425" spans="16:18" x14ac:dyDescent="0.25">
      <c r="P425" t="s">
        <v>2283</v>
      </c>
      <c r="Q425">
        <v>1.6107708481315204</v>
      </c>
      <c r="R425">
        <f t="shared" si="42"/>
        <v>1.6881509388161564</v>
      </c>
    </row>
    <row r="427" spans="16:18" x14ac:dyDescent="0.25">
      <c r="P427" t="s">
        <v>2284</v>
      </c>
      <c r="Q427">
        <v>2.4012568638699898</v>
      </c>
      <c r="R427">
        <f>Q427/2.40125686386999/64*100</f>
        <v>1.5625</v>
      </c>
    </row>
    <row r="428" spans="16:18" x14ac:dyDescent="0.25">
      <c r="P428" t="s">
        <v>2285</v>
      </c>
      <c r="Q428">
        <v>2.3857859999634949</v>
      </c>
      <c r="R428">
        <f t="shared" ref="R428:R435" si="43">Q428/2.40125686386999/64*100</f>
        <v>1.55243309494806</v>
      </c>
    </row>
    <row r="429" spans="16:18" x14ac:dyDescent="0.25">
      <c r="P429" t="s">
        <v>2286</v>
      </c>
      <c r="Q429">
        <v>2.8188066365906193</v>
      </c>
      <c r="R429">
        <f t="shared" si="43"/>
        <v>1.8342000124778435</v>
      </c>
    </row>
    <row r="430" spans="16:18" x14ac:dyDescent="0.25">
      <c r="P430" t="s">
        <v>2287</v>
      </c>
      <c r="Q430">
        <v>2.8134436216352099</v>
      </c>
      <c r="R430">
        <f t="shared" si="43"/>
        <v>1.8307102938251201</v>
      </c>
    </row>
    <row r="431" spans="16:18" x14ac:dyDescent="0.25">
      <c r="P431" t="s">
        <v>2288</v>
      </c>
      <c r="Q431">
        <v>2.8022496889594897</v>
      </c>
      <c r="R431">
        <f t="shared" si="43"/>
        <v>1.8234263917699172</v>
      </c>
    </row>
    <row r="432" spans="16:18" x14ac:dyDescent="0.25">
      <c r="P432" t="s">
        <v>2289</v>
      </c>
      <c r="Q432">
        <v>2.7384331762359388</v>
      </c>
      <c r="R432">
        <f t="shared" si="43"/>
        <v>1.7819009295709898</v>
      </c>
    </row>
    <row r="433" spans="16:18" x14ac:dyDescent="0.25">
      <c r="P433" t="s">
        <v>2290</v>
      </c>
      <c r="Q433">
        <v>2.7713090581537108</v>
      </c>
      <c r="R433">
        <f t="shared" si="43"/>
        <v>1.8032932954896157</v>
      </c>
    </row>
    <row r="434" spans="16:18" x14ac:dyDescent="0.25">
      <c r="P434" t="s">
        <v>2291</v>
      </c>
      <c r="Q434">
        <v>2.7813273168158315</v>
      </c>
      <c r="R434">
        <f t="shared" si="43"/>
        <v>1.8098121854072631</v>
      </c>
    </row>
    <row r="435" spans="16:18" x14ac:dyDescent="0.25">
      <c r="P435" t="s">
        <v>2292</v>
      </c>
      <c r="Q435">
        <v>2.6586545686277994</v>
      </c>
      <c r="R435">
        <f t="shared" si="43"/>
        <v>1.7299889178810706</v>
      </c>
    </row>
    <row r="437" spans="16:18" x14ac:dyDescent="0.25">
      <c r="P437" t="s">
        <v>2293</v>
      </c>
      <c r="Q437">
        <v>2.43521033590521</v>
      </c>
      <c r="R437">
        <f>Q437/2.43521033590521/64*100</f>
        <v>1.5625</v>
      </c>
    </row>
    <row r="438" spans="16:18" x14ac:dyDescent="0.25">
      <c r="P438" t="s">
        <v>2294</v>
      </c>
      <c r="Q438">
        <v>2.4384391722711545</v>
      </c>
      <c r="R438">
        <f t="shared" ref="R438:R445" si="44">Q438/2.43521033590521/64*100</f>
        <v>1.5645717129635182</v>
      </c>
    </row>
    <row r="439" spans="16:18" x14ac:dyDescent="0.25">
      <c r="P439" t="s">
        <v>2295</v>
      </c>
      <c r="Q439">
        <v>2.7381810373103739</v>
      </c>
      <c r="R439">
        <f t="shared" si="44"/>
        <v>1.756894592518679</v>
      </c>
    </row>
    <row r="440" spans="16:18" x14ac:dyDescent="0.25">
      <c r="P440" t="s">
        <v>2296</v>
      </c>
      <c r="Q440">
        <v>2.7291587354894937</v>
      </c>
      <c r="R440">
        <f t="shared" si="44"/>
        <v>1.7511056278500952</v>
      </c>
    </row>
    <row r="441" spans="16:18" x14ac:dyDescent="0.25">
      <c r="P441" t="s">
        <v>2297</v>
      </c>
      <c r="Q441">
        <v>2.7305855917784947</v>
      </c>
      <c r="R441">
        <f t="shared" si="44"/>
        <v>1.7520211393025116</v>
      </c>
    </row>
    <row r="442" spans="16:18" x14ac:dyDescent="0.25">
      <c r="P442" t="s">
        <v>2298</v>
      </c>
      <c r="Q442">
        <v>2.6685899457474545</v>
      </c>
      <c r="R442">
        <f t="shared" si="44"/>
        <v>1.7122429749709722</v>
      </c>
    </row>
    <row r="443" spans="16:18" x14ac:dyDescent="0.25">
      <c r="P443" t="s">
        <v>2299</v>
      </c>
      <c r="Q443">
        <v>2.7082979859378331</v>
      </c>
      <c r="R443">
        <f t="shared" si="44"/>
        <v>1.7377207794475225</v>
      </c>
    </row>
    <row r="444" spans="16:18" x14ac:dyDescent="0.25">
      <c r="P444" t="s">
        <v>2300</v>
      </c>
      <c r="Q444">
        <v>2.7147842859248943</v>
      </c>
      <c r="R444">
        <f t="shared" si="44"/>
        <v>1.7418825734331806</v>
      </c>
    </row>
    <row r="445" spans="16:18" x14ac:dyDescent="0.25">
      <c r="P445" t="s">
        <v>2301</v>
      </c>
      <c r="Q445">
        <v>2.618028310744601</v>
      </c>
      <c r="R445">
        <f t="shared" si="44"/>
        <v>1.6798011963175521</v>
      </c>
    </row>
    <row r="447" spans="16:18" x14ac:dyDescent="0.25">
      <c r="P447" t="s">
        <v>2302</v>
      </c>
      <c r="Q447">
        <v>1.98518048026601</v>
      </c>
      <c r="R447">
        <f>Q447/1.98518048026601/64*100</f>
        <v>1.5625</v>
      </c>
    </row>
    <row r="448" spans="16:18" x14ac:dyDescent="0.25">
      <c r="P448" t="s">
        <v>2303</v>
      </c>
      <c r="Q448">
        <v>2.0243581707017073</v>
      </c>
      <c r="R448">
        <f t="shared" ref="R448:R455" si="45">Q448/1.98518048026601/64*100</f>
        <v>1.5933360584411822</v>
      </c>
    </row>
    <row r="449" spans="16:18" x14ac:dyDescent="0.25">
      <c r="P449" t="s">
        <v>2304</v>
      </c>
      <c r="Q449">
        <v>2.1769290312682483</v>
      </c>
      <c r="R449">
        <f t="shared" si="45"/>
        <v>1.7134218501387091</v>
      </c>
    </row>
    <row r="450" spans="16:18" x14ac:dyDescent="0.25">
      <c r="P450" t="s">
        <v>2481</v>
      </c>
      <c r="Q450">
        <v>2.1800055279218435</v>
      </c>
      <c r="R450">
        <f t="shared" si="45"/>
        <v>1.7158433055524749</v>
      </c>
    </row>
    <row r="451" spans="16:18" x14ac:dyDescent="0.25">
      <c r="P451" t="s">
        <v>2306</v>
      </c>
      <c r="Q451">
        <v>2.1783255118141982</v>
      </c>
      <c r="R451">
        <f t="shared" si="45"/>
        <v>1.7145209949644504</v>
      </c>
    </row>
    <row r="452" spans="16:18" x14ac:dyDescent="0.25">
      <c r="P452" t="s">
        <v>2307</v>
      </c>
      <c r="Q452">
        <v>2.1579292965516346</v>
      </c>
      <c r="R452">
        <f t="shared" si="45"/>
        <v>1.698467499242245</v>
      </c>
    </row>
    <row r="453" spans="16:18" x14ac:dyDescent="0.25">
      <c r="P453" t="s">
        <v>2308</v>
      </c>
      <c r="Q453">
        <v>2.1699645920198649</v>
      </c>
      <c r="R453">
        <f t="shared" si="45"/>
        <v>1.7079402647444477</v>
      </c>
    </row>
    <row r="454" spans="16:18" x14ac:dyDescent="0.25">
      <c r="P454" t="s">
        <v>2309</v>
      </c>
      <c r="Q454">
        <v>2.1595311478767361</v>
      </c>
      <c r="R454">
        <f t="shared" si="45"/>
        <v>1.6997282877299174</v>
      </c>
    </row>
    <row r="455" spans="16:18" x14ac:dyDescent="0.25">
      <c r="P455" t="s">
        <v>2305</v>
      </c>
      <c r="Q455">
        <v>2.1003071100009545</v>
      </c>
      <c r="R455">
        <f t="shared" si="45"/>
        <v>1.6531141082632179</v>
      </c>
    </row>
    <row r="457" spans="16:18" x14ac:dyDescent="0.25">
      <c r="P457" t="s">
        <v>2310</v>
      </c>
      <c r="Q457">
        <v>1.48034211050099</v>
      </c>
      <c r="R457">
        <f>Q457/1.48034211050099/64*100</f>
        <v>1.5625</v>
      </c>
    </row>
    <row r="458" spans="16:18" x14ac:dyDescent="0.25">
      <c r="P458" t="s">
        <v>2311</v>
      </c>
      <c r="Q458">
        <v>1.4686700343992554</v>
      </c>
      <c r="R458">
        <f t="shared" ref="R458:R465" si="46">Q458/1.48034211050099/64*100</f>
        <v>1.5501801323291491</v>
      </c>
    </row>
    <row r="459" spans="16:18" x14ac:dyDescent="0.25">
      <c r="P459" t="s">
        <v>2312</v>
      </c>
      <c r="Q459">
        <v>1.625473147288363</v>
      </c>
      <c r="R459">
        <f t="shared" si="46"/>
        <v>1.7156857017183182</v>
      </c>
    </row>
    <row r="460" spans="16:18" x14ac:dyDescent="0.25">
      <c r="P460" t="s">
        <v>2313</v>
      </c>
      <c r="Q460">
        <v>1.6259303562149823</v>
      </c>
      <c r="R460">
        <f t="shared" si="46"/>
        <v>1.7161682854013569</v>
      </c>
    </row>
    <row r="461" spans="16:18" x14ac:dyDescent="0.25">
      <c r="P461" t="s">
        <v>2314</v>
      </c>
      <c r="Q461">
        <v>1.6205049657431585</v>
      </c>
      <c r="R461">
        <f t="shared" si="46"/>
        <v>1.7104417897811277</v>
      </c>
    </row>
    <row r="462" spans="16:18" x14ac:dyDescent="0.25">
      <c r="P462" t="s">
        <v>2315</v>
      </c>
      <c r="Q462">
        <v>1.5888546601500673</v>
      </c>
      <c r="R462">
        <f t="shared" si="46"/>
        <v>1.6770349156954689</v>
      </c>
    </row>
    <row r="463" spans="16:18" x14ac:dyDescent="0.25">
      <c r="P463" t="s">
        <v>2316</v>
      </c>
      <c r="Q463">
        <v>1.6082244694594381</v>
      </c>
      <c r="R463">
        <f t="shared" si="46"/>
        <v>1.6974797350593178</v>
      </c>
    </row>
    <row r="464" spans="16:18" x14ac:dyDescent="0.25">
      <c r="P464" t="s">
        <v>2317</v>
      </c>
      <c r="Q464">
        <v>1.6069005913567542</v>
      </c>
      <c r="R464">
        <f t="shared" si="46"/>
        <v>1.6960823827035552</v>
      </c>
    </row>
    <row r="465" spans="16:18" x14ac:dyDescent="0.25">
      <c r="P465" t="s">
        <v>2318</v>
      </c>
      <c r="Q465">
        <v>1.5460218792948561</v>
      </c>
      <c r="R465">
        <f t="shared" si="46"/>
        <v>1.6318249472621467</v>
      </c>
    </row>
    <row r="467" spans="16:18" x14ac:dyDescent="0.25">
      <c r="P467" t="s">
        <v>2319</v>
      </c>
      <c r="Q467">
        <v>1.96871597335238</v>
      </c>
      <c r="R467">
        <f>Q467/1.96871597335238/64*100</f>
        <v>1.5625</v>
      </c>
    </row>
    <row r="468" spans="16:18" x14ac:dyDescent="0.25">
      <c r="P468" t="s">
        <v>2320</v>
      </c>
      <c r="Q468">
        <v>2.0054858462333947</v>
      </c>
      <c r="R468">
        <f t="shared" ref="R468:R475" si="47">Q468/1.96871597335238/64*100</f>
        <v>1.5916829431742525</v>
      </c>
    </row>
    <row r="469" spans="16:18" x14ac:dyDescent="0.25">
      <c r="P469" t="s">
        <v>2321</v>
      </c>
      <c r="Q469">
        <v>2.3539171096310247</v>
      </c>
      <c r="R469">
        <f t="shared" si="47"/>
        <v>1.8682204714047659</v>
      </c>
    </row>
    <row r="470" spans="16:18" x14ac:dyDescent="0.25">
      <c r="P470" t="s">
        <v>2322</v>
      </c>
      <c r="Q470">
        <v>2.364081910159594</v>
      </c>
      <c r="R470">
        <f t="shared" si="47"/>
        <v>1.8762879128441954</v>
      </c>
    </row>
    <row r="471" spans="16:18" x14ac:dyDescent="0.25">
      <c r="P471" t="s">
        <v>2323</v>
      </c>
      <c r="Q471">
        <v>2.3620533542943551</v>
      </c>
      <c r="R471">
        <f t="shared" si="47"/>
        <v>1.8746779200456718</v>
      </c>
    </row>
    <row r="472" spans="16:18" x14ac:dyDescent="0.25">
      <c r="P472" t="s">
        <v>2324</v>
      </c>
      <c r="Q472">
        <v>2.2858003911619904</v>
      </c>
      <c r="R472">
        <f t="shared" si="47"/>
        <v>1.8141586493601007</v>
      </c>
    </row>
    <row r="473" spans="16:18" x14ac:dyDescent="0.25">
      <c r="P473" t="s">
        <v>2325</v>
      </c>
      <c r="Q473">
        <v>2.3168953027008263</v>
      </c>
      <c r="R473">
        <f t="shared" si="47"/>
        <v>1.8388375771166008</v>
      </c>
    </row>
    <row r="474" spans="16:18" x14ac:dyDescent="0.25">
      <c r="P474" t="s">
        <v>2326</v>
      </c>
      <c r="Q474">
        <v>2.3383598078810874</v>
      </c>
      <c r="R474">
        <f t="shared" si="47"/>
        <v>1.8558731931212034</v>
      </c>
    </row>
    <row r="475" spans="16:18" x14ac:dyDescent="0.25">
      <c r="P475" t="s">
        <v>2327</v>
      </c>
      <c r="Q475">
        <v>2.1998336833971175</v>
      </c>
      <c r="R475">
        <f t="shared" si="47"/>
        <v>1.7459299242922155</v>
      </c>
    </row>
    <row r="477" spans="16:18" x14ac:dyDescent="0.25">
      <c r="P477" t="s">
        <v>2328</v>
      </c>
      <c r="Q477">
        <v>2.4462598494339098</v>
      </c>
      <c r="R477">
        <f>Q477/2.44625984943391/64*100</f>
        <v>1.5625</v>
      </c>
    </row>
    <row r="478" spans="16:18" x14ac:dyDescent="0.25">
      <c r="P478" t="s">
        <v>2329</v>
      </c>
      <c r="Q478">
        <v>2.4694889475331672</v>
      </c>
      <c r="R478">
        <f t="shared" ref="R478:R485" si="48">Q478/2.44625984943391/64*100</f>
        <v>1.5773371260675715</v>
      </c>
    </row>
    <row r="479" spans="16:18" x14ac:dyDescent="0.25">
      <c r="P479" t="s">
        <v>2330</v>
      </c>
      <c r="Q479">
        <v>2.5474837953035498</v>
      </c>
      <c r="R479">
        <f t="shared" si="48"/>
        <v>1.6271547894157332</v>
      </c>
    </row>
    <row r="480" spans="16:18" x14ac:dyDescent="0.25">
      <c r="P480" t="s">
        <v>2331</v>
      </c>
      <c r="Q480">
        <v>2.5460768992170499</v>
      </c>
      <c r="R480">
        <f t="shared" si="48"/>
        <v>1.6262561624216858</v>
      </c>
    </row>
    <row r="481" spans="16:18" x14ac:dyDescent="0.25">
      <c r="P481" t="s">
        <v>2332</v>
      </c>
      <c r="Q481">
        <v>2.547190426757715</v>
      </c>
      <c r="R481">
        <f t="shared" si="48"/>
        <v>1.6269674060709209</v>
      </c>
    </row>
    <row r="482" spans="16:18" x14ac:dyDescent="0.25">
      <c r="P482" t="s">
        <v>2333</v>
      </c>
      <c r="Q482">
        <v>2.5138285960374827</v>
      </c>
      <c r="R482">
        <f t="shared" si="48"/>
        <v>1.6056581978474256</v>
      </c>
    </row>
    <row r="483" spans="16:18" x14ac:dyDescent="0.25">
      <c r="P483" t="s">
        <v>2334</v>
      </c>
      <c r="Q483">
        <v>2.5298083270024678</v>
      </c>
      <c r="R483">
        <f t="shared" si="48"/>
        <v>1.6158649343225255</v>
      </c>
    </row>
    <row r="484" spans="16:18" x14ac:dyDescent="0.25">
      <c r="P484" t="s">
        <v>2336</v>
      </c>
      <c r="Q484">
        <v>2.5439659982526002</v>
      </c>
      <c r="R484">
        <f t="shared" si="48"/>
        <v>1.6249078662634846</v>
      </c>
    </row>
    <row r="485" spans="16:18" x14ac:dyDescent="0.25">
      <c r="P485" t="s">
        <v>2335</v>
      </c>
      <c r="Q485">
        <v>2.5039954856353694</v>
      </c>
      <c r="R485">
        <f t="shared" si="48"/>
        <v>1.5993774934460283</v>
      </c>
    </row>
    <row r="487" spans="16:18" x14ac:dyDescent="0.25">
      <c r="P487" t="s">
        <v>2337</v>
      </c>
      <c r="Q487">
        <v>2.01942665464636</v>
      </c>
      <c r="R487">
        <f>Q487/2.01942665464636/64*100</f>
        <v>1.5625</v>
      </c>
    </row>
    <row r="488" spans="16:18" x14ac:dyDescent="0.25">
      <c r="P488" t="s">
        <v>2338</v>
      </c>
      <c r="Q488">
        <v>2.0001803461392713</v>
      </c>
      <c r="R488">
        <f t="shared" ref="R488:R495" si="49">Q488/2.01942665464636/64*100</f>
        <v>1.547608467805387</v>
      </c>
    </row>
    <row r="489" spans="16:18" x14ac:dyDescent="0.25">
      <c r="P489" t="s">
        <v>2339</v>
      </c>
      <c r="Q489">
        <v>1.6016109835382253</v>
      </c>
      <c r="R489">
        <f t="shared" si="49"/>
        <v>1.2392216157098883</v>
      </c>
    </row>
    <row r="490" spans="16:18" x14ac:dyDescent="0.25">
      <c r="P490" t="s">
        <v>2340</v>
      </c>
      <c r="Q490">
        <v>1.6143903924736822</v>
      </c>
      <c r="R490">
        <f t="shared" si="49"/>
        <v>1.2491094848314079</v>
      </c>
    </row>
    <row r="491" spans="16:18" x14ac:dyDescent="0.25">
      <c r="P491" t="s">
        <v>2341</v>
      </c>
      <c r="Q491">
        <v>1.6202880021826946</v>
      </c>
      <c r="R491">
        <f t="shared" si="49"/>
        <v>1.253672668717849</v>
      </c>
    </row>
    <row r="492" spans="16:18" x14ac:dyDescent="0.25">
      <c r="P492" t="s">
        <v>2342</v>
      </c>
      <c r="Q492">
        <v>1.7387830359268546</v>
      </c>
      <c r="R492">
        <f t="shared" si="49"/>
        <v>1.3453563601256329</v>
      </c>
    </row>
    <row r="493" spans="16:18" x14ac:dyDescent="0.25">
      <c r="P493" t="s">
        <v>2343</v>
      </c>
      <c r="Q493">
        <v>1.6520163253157429</v>
      </c>
      <c r="R493">
        <f t="shared" si="49"/>
        <v>1.2782219658073588</v>
      </c>
    </row>
    <row r="494" spans="16:18" x14ac:dyDescent="0.25">
      <c r="P494" t="s">
        <v>2344</v>
      </c>
      <c r="Q494">
        <v>1.6367540162481087</v>
      </c>
      <c r="R494">
        <f t="shared" si="49"/>
        <v>1.2664129912831741</v>
      </c>
    </row>
    <row r="495" spans="16:18" x14ac:dyDescent="0.25">
      <c r="P495" t="s">
        <v>2345</v>
      </c>
      <c r="Q495">
        <v>1.793105599504671</v>
      </c>
      <c r="R495">
        <f t="shared" si="49"/>
        <v>1.3873875997326994</v>
      </c>
    </row>
    <row r="497" spans="16:18" x14ac:dyDescent="0.25">
      <c r="P497" t="s">
        <v>2346</v>
      </c>
      <c r="Q497">
        <v>1.33677161021414</v>
      </c>
      <c r="R497">
        <f>Q497/1.33677161021414/64*100</f>
        <v>1.5625</v>
      </c>
    </row>
    <row r="498" spans="16:18" x14ac:dyDescent="0.25">
      <c r="P498" t="s">
        <v>2347</v>
      </c>
      <c r="Q498">
        <v>1.3442393710877898</v>
      </c>
      <c r="R498">
        <f t="shared" ref="R498:R505" si="50">Q498/1.33677161021414/64*100</f>
        <v>1.5712287733191825</v>
      </c>
    </row>
    <row r="499" spans="16:18" x14ac:dyDescent="0.25">
      <c r="P499" t="s">
        <v>2348</v>
      </c>
      <c r="Q499">
        <v>1.2633807186867725</v>
      </c>
      <c r="R499">
        <f t="shared" si="50"/>
        <v>1.4767162601783994</v>
      </c>
    </row>
    <row r="500" spans="16:18" x14ac:dyDescent="0.25">
      <c r="P500" t="s">
        <v>2349</v>
      </c>
      <c r="Q500">
        <v>1.2612296584775307</v>
      </c>
      <c r="R500">
        <f t="shared" si="50"/>
        <v>1.4742019701147424</v>
      </c>
    </row>
    <row r="501" spans="16:18" x14ac:dyDescent="0.25">
      <c r="P501" t="s">
        <v>2350</v>
      </c>
      <c r="Q501">
        <v>1.260709127627027</v>
      </c>
      <c r="R501">
        <f t="shared" si="50"/>
        <v>1.4735935419825936</v>
      </c>
    </row>
    <row r="502" spans="16:18" x14ac:dyDescent="0.25">
      <c r="P502" t="s">
        <v>2351</v>
      </c>
      <c r="Q502">
        <v>1.276551874526215</v>
      </c>
      <c r="R502">
        <f t="shared" si="50"/>
        <v>1.492111508582749</v>
      </c>
    </row>
    <row r="503" spans="16:18" x14ac:dyDescent="0.25">
      <c r="P503" t="s">
        <v>2352</v>
      </c>
      <c r="Q503">
        <v>1.2698890428277818</v>
      </c>
      <c r="R503">
        <f t="shared" si="50"/>
        <v>1.4843235854631562</v>
      </c>
    </row>
    <row r="504" spans="16:18" x14ac:dyDescent="0.25">
      <c r="P504" t="s">
        <v>2353</v>
      </c>
      <c r="Q504">
        <v>1.2666803427143547</v>
      </c>
      <c r="R504">
        <f t="shared" si="50"/>
        <v>1.4805730615225507</v>
      </c>
    </row>
    <row r="505" spans="16:18" x14ac:dyDescent="0.25">
      <c r="P505" t="s">
        <v>2354</v>
      </c>
      <c r="Q505">
        <v>1.29580694128521</v>
      </c>
      <c r="R505">
        <f t="shared" si="50"/>
        <v>1.5146180022732532</v>
      </c>
    </row>
    <row r="507" spans="16:18" x14ac:dyDescent="0.25">
      <c r="P507" t="s">
        <v>2355</v>
      </c>
      <c r="Q507">
        <v>1.9613984147240999</v>
      </c>
      <c r="R507">
        <f>Q507/1.9613984147241/64*100</f>
        <v>1.5625</v>
      </c>
    </row>
    <row r="508" spans="16:18" x14ac:dyDescent="0.25">
      <c r="P508" t="s">
        <v>2356</v>
      </c>
      <c r="Q508">
        <v>1.9463421198953119</v>
      </c>
      <c r="R508">
        <f t="shared" ref="R508:R515" si="51">Q508/1.9613984147241/64*100</f>
        <v>1.5505057715488209</v>
      </c>
    </row>
    <row r="509" spans="16:18" x14ac:dyDescent="0.25">
      <c r="P509" t="s">
        <v>2357</v>
      </c>
      <c r="Q509">
        <v>1.8096348348153923</v>
      </c>
      <c r="R509">
        <f t="shared" si="51"/>
        <v>1.4416012617185625</v>
      </c>
    </row>
    <row r="510" spans="16:18" x14ac:dyDescent="0.25">
      <c r="P510" t="s">
        <v>2358</v>
      </c>
      <c r="Q510">
        <v>1.8149194724669755</v>
      </c>
      <c r="R510">
        <f t="shared" si="51"/>
        <v>1.445811138849395</v>
      </c>
    </row>
    <row r="511" spans="16:18" x14ac:dyDescent="0.25">
      <c r="P511" t="s">
        <v>2359</v>
      </c>
      <c r="Q511">
        <v>1.8142823537120354</v>
      </c>
      <c r="R511">
        <f t="shared" si="51"/>
        <v>1.4453035938003522</v>
      </c>
    </row>
    <row r="512" spans="16:18" x14ac:dyDescent="0.25">
      <c r="P512" t="s">
        <v>2360</v>
      </c>
      <c r="Q512">
        <v>1.8372894700084204</v>
      </c>
      <c r="R512">
        <f t="shared" si="51"/>
        <v>1.463631649407636</v>
      </c>
    </row>
    <row r="513" spans="16:18" x14ac:dyDescent="0.25">
      <c r="P513" t="s">
        <v>2361</v>
      </c>
      <c r="Q513">
        <v>1.8224636410547488</v>
      </c>
      <c r="R513">
        <f t="shared" si="51"/>
        <v>1.4518210159502971</v>
      </c>
    </row>
    <row r="514" spans="16:18" x14ac:dyDescent="0.25">
      <c r="P514" t="s">
        <v>2362</v>
      </c>
      <c r="Q514">
        <v>1.8253565467031683</v>
      </c>
      <c r="R514">
        <f t="shared" si="51"/>
        <v>1.4541255783694991</v>
      </c>
    </row>
    <row r="515" spans="16:18" x14ac:dyDescent="0.25">
      <c r="P515" t="s">
        <v>2363</v>
      </c>
      <c r="Q515">
        <v>1.8704271836494251</v>
      </c>
      <c r="R515">
        <f t="shared" si="51"/>
        <v>1.4900299972269153</v>
      </c>
    </row>
    <row r="517" spans="16:18" x14ac:dyDescent="0.25">
      <c r="P517" t="s">
        <v>2364</v>
      </c>
      <c r="Q517">
        <v>2.4828476425753099</v>
      </c>
      <c r="R517">
        <f>Q517/2.48284764257531/64*100</f>
        <v>1.5625</v>
      </c>
    </row>
    <row r="518" spans="16:18" x14ac:dyDescent="0.25">
      <c r="P518" t="s">
        <v>2365</v>
      </c>
      <c r="Q518">
        <v>2.4453792295187946</v>
      </c>
      <c r="R518">
        <f t="shared" ref="R518:R525" si="52">Q518/2.48284764257531/64*100</f>
        <v>1.5389204639878424</v>
      </c>
    </row>
    <row r="519" spans="16:18" x14ac:dyDescent="0.25">
      <c r="P519" t="s">
        <v>2366</v>
      </c>
      <c r="Q519">
        <v>2.2654870561595186</v>
      </c>
      <c r="R519">
        <f t="shared" si="52"/>
        <v>1.4257111328738641</v>
      </c>
    </row>
    <row r="520" spans="16:18" x14ac:dyDescent="0.25">
      <c r="P520" t="s">
        <v>2367</v>
      </c>
      <c r="Q520">
        <v>2.2616021401706163</v>
      </c>
      <c r="R520">
        <f t="shared" si="52"/>
        <v>1.4232662864287702</v>
      </c>
    </row>
    <row r="521" spans="16:18" x14ac:dyDescent="0.25">
      <c r="P521" t="s">
        <v>2368</v>
      </c>
      <c r="Q521">
        <v>2.2640467813936227</v>
      </c>
      <c r="R521">
        <f t="shared" si="52"/>
        <v>1.4248047424521877</v>
      </c>
    </row>
    <row r="522" spans="16:18" x14ac:dyDescent="0.25">
      <c r="P522" t="s">
        <v>2369</v>
      </c>
      <c r="Q522">
        <v>2.2940151597714573</v>
      </c>
      <c r="R522">
        <f t="shared" si="52"/>
        <v>1.443664373793399</v>
      </c>
    </row>
    <row r="523" spans="16:18" x14ac:dyDescent="0.25">
      <c r="P523" t="s">
        <v>2370</v>
      </c>
      <c r="Q523">
        <v>2.2778800187998547</v>
      </c>
      <c r="R523">
        <f t="shared" si="52"/>
        <v>1.4335102437792113</v>
      </c>
    </row>
    <row r="524" spans="16:18" x14ac:dyDescent="0.25">
      <c r="P524" t="s">
        <v>2371</v>
      </c>
      <c r="Q524">
        <v>2.2803280049007335</v>
      </c>
      <c r="R524">
        <f t="shared" si="52"/>
        <v>1.4350508047935215</v>
      </c>
    </row>
    <row r="525" spans="16:18" x14ac:dyDescent="0.25">
      <c r="P525" t="s">
        <v>2372</v>
      </c>
      <c r="Q525">
        <v>2.3439174462981227</v>
      </c>
      <c r="R525">
        <f t="shared" si="52"/>
        <v>1.4750687666207571</v>
      </c>
    </row>
    <row r="527" spans="16:18" x14ac:dyDescent="0.25">
      <c r="P527" t="s">
        <v>2373</v>
      </c>
      <c r="Q527">
        <v>1.40731287539076</v>
      </c>
      <c r="R527">
        <f>Q527/1.40731287539076/64*100</f>
        <v>1.5625</v>
      </c>
    </row>
    <row r="528" spans="16:18" x14ac:dyDescent="0.25">
      <c r="P528" t="s">
        <v>2374</v>
      </c>
      <c r="Q528">
        <v>1.3771552657667341</v>
      </c>
      <c r="R528">
        <f t="shared" ref="R528:R535" si="53">Q528/1.40731287539076/64*100</f>
        <v>1.5290168521786909</v>
      </c>
    </row>
    <row r="529" spans="16:18" x14ac:dyDescent="0.25">
      <c r="P529" t="s">
        <v>2375</v>
      </c>
      <c r="Q529">
        <v>1.2487811623474632</v>
      </c>
      <c r="R529">
        <f t="shared" si="53"/>
        <v>1.3864866869963992</v>
      </c>
    </row>
    <row r="530" spans="16:18" x14ac:dyDescent="0.25">
      <c r="P530" t="s">
        <v>2484</v>
      </c>
      <c r="Q530">
        <v>1.252011071165694</v>
      </c>
      <c r="R530">
        <f t="shared" si="53"/>
        <v>1.3900727641344233</v>
      </c>
    </row>
    <row r="531" spans="16:18" x14ac:dyDescent="0.25">
      <c r="P531" t="s">
        <v>2377</v>
      </c>
      <c r="Q531">
        <v>1.2479713003081803</v>
      </c>
      <c r="R531">
        <f t="shared" si="53"/>
        <v>1.3855875198968102</v>
      </c>
    </row>
    <row r="532" spans="16:18" x14ac:dyDescent="0.25">
      <c r="P532" t="s">
        <v>2378</v>
      </c>
      <c r="Q532">
        <v>1.2744539391038205</v>
      </c>
      <c r="R532">
        <f t="shared" si="53"/>
        <v>1.4149904507175051</v>
      </c>
    </row>
    <row r="533" spans="16:18" x14ac:dyDescent="0.25">
      <c r="P533" t="s">
        <v>2379</v>
      </c>
      <c r="Q533">
        <v>1.2563070970122985</v>
      </c>
      <c r="R533">
        <f t="shared" si="53"/>
        <v>1.394842521096574</v>
      </c>
    </row>
    <row r="534" spans="16:18" x14ac:dyDescent="0.25">
      <c r="P534" t="s">
        <v>2380</v>
      </c>
      <c r="Q534">
        <v>1.2593963768173788</v>
      </c>
      <c r="R534">
        <f t="shared" si="53"/>
        <v>1.3982724617869822</v>
      </c>
    </row>
    <row r="535" spans="16:18" x14ac:dyDescent="0.25">
      <c r="P535" t="s">
        <v>2376</v>
      </c>
      <c r="Q535">
        <v>1.3116659427466175</v>
      </c>
      <c r="R535">
        <f t="shared" si="53"/>
        <v>1.4563058942898706</v>
      </c>
    </row>
    <row r="537" spans="16:18" x14ac:dyDescent="0.25">
      <c r="P537" t="s">
        <v>2381</v>
      </c>
      <c r="Q537">
        <v>0.96855206003910499</v>
      </c>
      <c r="R537">
        <f>Q537/0.968552060039105/64*100</f>
        <v>1.5625</v>
      </c>
    </row>
    <row r="538" spans="16:18" x14ac:dyDescent="0.25">
      <c r="P538" t="s">
        <v>2382</v>
      </c>
      <c r="Q538">
        <v>0.94212469001304644</v>
      </c>
      <c r="R538">
        <f t="shared" ref="R538:R545" si="54">Q538/0.968552060039105/64*100</f>
        <v>1.5198664985400483</v>
      </c>
    </row>
    <row r="539" spans="16:18" x14ac:dyDescent="0.25">
      <c r="P539" t="s">
        <v>2383</v>
      </c>
      <c r="Q539">
        <v>0.87253797858291948</v>
      </c>
      <c r="R539">
        <f t="shared" si="54"/>
        <v>1.4076069297511662</v>
      </c>
    </row>
    <row r="540" spans="16:18" x14ac:dyDescent="0.25">
      <c r="P540" t="s">
        <v>2384</v>
      </c>
      <c r="Q540">
        <v>0.87292291613429995</v>
      </c>
      <c r="R540">
        <f t="shared" si="54"/>
        <v>1.4082279236541759</v>
      </c>
    </row>
    <row r="541" spans="16:18" x14ac:dyDescent="0.25">
      <c r="P541" t="s">
        <v>2385</v>
      </c>
      <c r="Q541">
        <v>0.86868180286428476</v>
      </c>
      <c r="R541">
        <f t="shared" si="54"/>
        <v>1.4013860204072497</v>
      </c>
    </row>
    <row r="542" spans="16:18" x14ac:dyDescent="0.25">
      <c r="P542" t="s">
        <v>2386</v>
      </c>
      <c r="Q542">
        <v>0.8853512720969795</v>
      </c>
      <c r="R542">
        <f t="shared" si="54"/>
        <v>1.4282777557622228</v>
      </c>
    </row>
    <row r="543" spans="16:18" x14ac:dyDescent="0.25">
      <c r="P543" t="s">
        <v>2387</v>
      </c>
      <c r="Q543">
        <v>0.87190445708491215</v>
      </c>
      <c r="R543">
        <f t="shared" si="54"/>
        <v>1.406584912059524</v>
      </c>
    </row>
    <row r="544" spans="16:18" x14ac:dyDescent="0.25">
      <c r="P544" t="s">
        <v>2388</v>
      </c>
      <c r="Q544">
        <v>0.87578412368306768</v>
      </c>
      <c r="R544">
        <f t="shared" si="54"/>
        <v>1.4128437176619542</v>
      </c>
    </row>
    <row r="545" spans="16:18" x14ac:dyDescent="0.25">
      <c r="P545" t="s">
        <v>2389</v>
      </c>
      <c r="Q545">
        <v>0.90888470517873576</v>
      </c>
      <c r="R545">
        <f t="shared" si="54"/>
        <v>1.4662426630783658</v>
      </c>
    </row>
    <row r="547" spans="16:18" x14ac:dyDescent="0.25">
      <c r="P547" t="s">
        <v>2390</v>
      </c>
      <c r="Q547">
        <v>1.41719157953894</v>
      </c>
      <c r="R547">
        <f>Q547/1.41719157953894/64*100</f>
        <v>1.5625</v>
      </c>
    </row>
    <row r="548" spans="16:18" x14ac:dyDescent="0.25">
      <c r="P548" t="s">
        <v>2391</v>
      </c>
      <c r="Q548">
        <v>1.3979141416163972</v>
      </c>
      <c r="R548">
        <f t="shared" ref="R548:R555" si="55">Q548/1.41719157953894/64*100</f>
        <v>1.5412459951153727</v>
      </c>
    </row>
    <row r="549" spans="16:18" x14ac:dyDescent="0.25">
      <c r="P549" t="s">
        <v>2392</v>
      </c>
      <c r="Q549">
        <v>1.3509257867061053</v>
      </c>
      <c r="R549">
        <f t="shared" si="55"/>
        <v>1.48943979925072</v>
      </c>
    </row>
    <row r="550" spans="16:18" x14ac:dyDescent="0.25">
      <c r="P550" t="s">
        <v>2393</v>
      </c>
      <c r="Q550">
        <v>1.346319873026709</v>
      </c>
      <c r="R550">
        <f t="shared" si="55"/>
        <v>1.4843616289962804</v>
      </c>
    </row>
    <row r="551" spans="16:18" x14ac:dyDescent="0.25">
      <c r="P551" t="s">
        <v>2394</v>
      </c>
      <c r="Q551">
        <v>1.34220683989609</v>
      </c>
      <c r="R551">
        <f t="shared" si="55"/>
        <v>1.4798268756436794</v>
      </c>
    </row>
    <row r="552" spans="16:18" x14ac:dyDescent="0.25">
      <c r="P552" t="s">
        <v>2395</v>
      </c>
      <c r="Q552">
        <v>1.3465045065551311</v>
      </c>
      <c r="R552">
        <f t="shared" si="55"/>
        <v>1.4845651934912469</v>
      </c>
    </row>
    <row r="553" spans="16:18" x14ac:dyDescent="0.25">
      <c r="P553" t="s">
        <v>2396</v>
      </c>
      <c r="Q553">
        <v>1.3427340542386001</v>
      </c>
      <c r="R553">
        <f t="shared" si="55"/>
        <v>1.4804081466744037</v>
      </c>
    </row>
    <row r="554" spans="16:18" x14ac:dyDescent="0.25">
      <c r="P554" t="s">
        <v>2397</v>
      </c>
      <c r="Q554">
        <v>1.3547004588434146</v>
      </c>
      <c r="R554">
        <f t="shared" si="55"/>
        <v>1.493601498557785</v>
      </c>
    </row>
    <row r="555" spans="16:18" x14ac:dyDescent="0.25">
      <c r="P555" t="s">
        <v>2398</v>
      </c>
      <c r="Q555">
        <v>1.3849849791065814</v>
      </c>
      <c r="R555">
        <f t="shared" si="55"/>
        <v>1.5269911711993573</v>
      </c>
    </row>
    <row r="557" spans="16:18" x14ac:dyDescent="0.25">
      <c r="P557" t="s">
        <v>2399</v>
      </c>
      <c r="Q557">
        <v>1.6705254592499801</v>
      </c>
      <c r="R557">
        <f>Q557/1.67052545924998/64*100</f>
        <v>1.5625</v>
      </c>
    </row>
    <row r="558" spans="16:18" x14ac:dyDescent="0.25">
      <c r="P558" t="s">
        <v>2400</v>
      </c>
      <c r="Q558">
        <v>1.6141319997526371</v>
      </c>
      <c r="R558">
        <f t="shared" ref="R558:R565" si="56">Q558/1.67052545924998/64*100</f>
        <v>1.5097532549703494</v>
      </c>
    </row>
    <row r="559" spans="16:18" x14ac:dyDescent="0.25">
      <c r="P559" t="s">
        <v>2401</v>
      </c>
      <c r="Q559">
        <v>1.4884590146654886</v>
      </c>
      <c r="R559">
        <f t="shared" si="56"/>
        <v>1.3922069834595689</v>
      </c>
    </row>
    <row r="560" spans="16:18" x14ac:dyDescent="0.25">
      <c r="P560" t="s">
        <v>2402</v>
      </c>
      <c r="Q560">
        <v>1.49276042070725</v>
      </c>
      <c r="R560">
        <f t="shared" si="56"/>
        <v>1.3962302366838986</v>
      </c>
    </row>
    <row r="561" spans="16:18" x14ac:dyDescent="0.25">
      <c r="P561" t="s">
        <v>2403</v>
      </c>
      <c r="Q561">
        <v>1.4902142150454167</v>
      </c>
      <c r="R561">
        <f t="shared" si="56"/>
        <v>1.3938486828293404</v>
      </c>
    </row>
    <row r="562" spans="16:18" x14ac:dyDescent="0.25">
      <c r="P562" t="s">
        <v>2404</v>
      </c>
      <c r="Q562">
        <v>1.4967964815692352</v>
      </c>
      <c r="R562">
        <f t="shared" si="56"/>
        <v>1.4000053034222908</v>
      </c>
    </row>
    <row r="563" spans="16:18" x14ac:dyDescent="0.25">
      <c r="P563" t="s">
        <v>2405</v>
      </c>
      <c r="Q563">
        <v>1.4864707185609316</v>
      </c>
      <c r="R563">
        <f t="shared" si="56"/>
        <v>1.3903472616300285</v>
      </c>
    </row>
    <row r="564" spans="16:18" x14ac:dyDescent="0.25">
      <c r="P564" t="s">
        <v>2406</v>
      </c>
      <c r="Q564">
        <v>1.5040880982186413</v>
      </c>
      <c r="R564">
        <f t="shared" si="56"/>
        <v>1.4068254036198731</v>
      </c>
    </row>
    <row r="565" spans="16:18" x14ac:dyDescent="0.25">
      <c r="P565" t="s">
        <v>2407</v>
      </c>
      <c r="Q565">
        <v>1.5380724851855003</v>
      </c>
      <c r="R565">
        <f t="shared" si="56"/>
        <v>1.4386121712753375</v>
      </c>
    </row>
    <row r="567" spans="16:18" x14ac:dyDescent="0.25">
      <c r="P567" t="s">
        <v>2408</v>
      </c>
      <c r="Q567">
        <v>1.7767032349463201</v>
      </c>
      <c r="R567">
        <f>Q567/1.77670323494632/64*100</f>
        <v>1.5625</v>
      </c>
    </row>
    <row r="568" spans="16:18" x14ac:dyDescent="0.25">
      <c r="P568" t="s">
        <v>2409</v>
      </c>
      <c r="Q568">
        <v>1.7565564130624001</v>
      </c>
      <c r="R568">
        <f t="shared" ref="R568:R575" si="57">Q568/1.77670323494632/64*100</f>
        <v>1.5447821231061831</v>
      </c>
    </row>
    <row r="569" spans="16:18" x14ac:dyDescent="0.25">
      <c r="P569" t="s">
        <v>2410</v>
      </c>
      <c r="Q569">
        <v>1.6610473995684802</v>
      </c>
      <c r="R569">
        <f t="shared" si="57"/>
        <v>1.4607878855492518</v>
      </c>
    </row>
    <row r="570" spans="16:18" x14ac:dyDescent="0.25">
      <c r="P570" t="s">
        <v>2483</v>
      </c>
      <c r="Q570">
        <v>1.6560528690482019</v>
      </c>
      <c r="R570">
        <f t="shared" si="57"/>
        <v>1.4563955065720331</v>
      </c>
    </row>
    <row r="571" spans="16:18" x14ac:dyDescent="0.25">
      <c r="P571" t="s">
        <v>2412</v>
      </c>
      <c r="Q571">
        <v>1.6550517635278614</v>
      </c>
      <c r="R571">
        <f t="shared" si="57"/>
        <v>1.4555150965267507</v>
      </c>
    </row>
    <row r="572" spans="16:18" x14ac:dyDescent="0.25">
      <c r="P572" t="s">
        <v>2413</v>
      </c>
      <c r="Q572">
        <v>1.6801245041013189</v>
      </c>
      <c r="R572">
        <f t="shared" si="57"/>
        <v>1.4775650125596953</v>
      </c>
    </row>
    <row r="573" spans="16:18" x14ac:dyDescent="0.25">
      <c r="P573" t="s">
        <v>2414</v>
      </c>
      <c r="Q573">
        <v>1.6671685882373086</v>
      </c>
      <c r="R573">
        <f t="shared" si="57"/>
        <v>1.4661710903000065</v>
      </c>
    </row>
    <row r="574" spans="16:18" x14ac:dyDescent="0.25">
      <c r="P574" t="s">
        <v>2415</v>
      </c>
      <c r="Q574">
        <v>1.6707204273472276</v>
      </c>
      <c r="R574">
        <f t="shared" si="57"/>
        <v>1.4692947119043853</v>
      </c>
    </row>
    <row r="575" spans="16:18" x14ac:dyDescent="0.25">
      <c r="P575" t="s">
        <v>2411</v>
      </c>
      <c r="Q575">
        <v>1.7258978090666142</v>
      </c>
      <c r="R575">
        <f t="shared" si="57"/>
        <v>1.5178197875843127</v>
      </c>
    </row>
    <row r="577" spans="16:18" x14ac:dyDescent="0.25">
      <c r="P577" t="s">
        <v>2416</v>
      </c>
      <c r="Q577">
        <v>1.4049712566297099</v>
      </c>
      <c r="R577">
        <f>Q577/1.40497125662971/64*100</f>
        <v>1.5625</v>
      </c>
    </row>
    <row r="578" spans="16:18" x14ac:dyDescent="0.25">
      <c r="P578" t="s">
        <v>2417</v>
      </c>
      <c r="Q578">
        <v>1.4033626654614531</v>
      </c>
      <c r="R578">
        <f t="shared" ref="R578:R585" si="58">Q578/1.40497125662971/64*100</f>
        <v>1.5607110497360419</v>
      </c>
    </row>
    <row r="579" spans="16:18" x14ac:dyDescent="0.25">
      <c r="P579" t="s">
        <v>2418</v>
      </c>
      <c r="Q579">
        <v>1.4215804297309116</v>
      </c>
      <c r="R579">
        <f t="shared" si="58"/>
        <v>1.5809714333821188</v>
      </c>
    </row>
    <row r="580" spans="16:18" x14ac:dyDescent="0.25">
      <c r="P580" t="s">
        <v>2419</v>
      </c>
      <c r="Q580">
        <v>1.4178487264665851</v>
      </c>
      <c r="R580">
        <f t="shared" si="58"/>
        <v>1.5768213226072569</v>
      </c>
    </row>
    <row r="581" spans="16:18" x14ac:dyDescent="0.25">
      <c r="P581" t="s">
        <v>2420</v>
      </c>
      <c r="Q581">
        <v>1.4171005946485606</v>
      </c>
      <c r="R581">
        <f t="shared" si="58"/>
        <v>1.5759893084573966</v>
      </c>
    </row>
    <row r="582" spans="16:18" x14ac:dyDescent="0.25">
      <c r="P582" t="s">
        <v>2421</v>
      </c>
      <c r="Q582">
        <v>1.4091948069148079</v>
      </c>
      <c r="R582">
        <f t="shared" si="58"/>
        <v>1.5671971048619857</v>
      </c>
    </row>
    <row r="583" spans="16:18" x14ac:dyDescent="0.25">
      <c r="P583" t="s">
        <v>2422</v>
      </c>
      <c r="Q583">
        <v>1.4136669108059579</v>
      </c>
      <c r="R583">
        <f t="shared" si="58"/>
        <v>1.5721706317558271</v>
      </c>
    </row>
    <row r="584" spans="16:18" x14ac:dyDescent="0.25">
      <c r="P584" t="s">
        <v>2423</v>
      </c>
      <c r="Q584">
        <v>1.4186861410519431</v>
      </c>
      <c r="R584">
        <f t="shared" si="58"/>
        <v>1.5777526301222311</v>
      </c>
    </row>
    <row r="585" spans="16:18" x14ac:dyDescent="0.25">
      <c r="P585" t="s">
        <v>2424</v>
      </c>
      <c r="Q585">
        <v>1.4150836610071198</v>
      </c>
      <c r="R585">
        <f t="shared" si="58"/>
        <v>1.5737462313838408</v>
      </c>
    </row>
    <row r="587" spans="16:18" x14ac:dyDescent="0.25">
      <c r="P587" t="s">
        <v>2425</v>
      </c>
      <c r="Q587">
        <v>2.18275456322956</v>
      </c>
      <c r="R587">
        <f>Q587/2.18275456322956/64*100</f>
        <v>1.5625</v>
      </c>
    </row>
    <row r="588" spans="16:18" x14ac:dyDescent="0.25">
      <c r="P588" t="s">
        <v>2426</v>
      </c>
      <c r="Q588">
        <v>2.1792256503426168</v>
      </c>
      <c r="R588">
        <f t="shared" ref="R588:R595" si="59">Q588/2.18275456322956/64*100</f>
        <v>1.5599738678920958</v>
      </c>
    </row>
    <row r="589" spans="16:18" x14ac:dyDescent="0.25">
      <c r="P589" t="s">
        <v>2427</v>
      </c>
      <c r="Q589">
        <v>2.2493951007277464</v>
      </c>
      <c r="R589">
        <f t="shared" si="59"/>
        <v>1.610203869960924</v>
      </c>
    </row>
    <row r="590" spans="16:18" x14ac:dyDescent="0.25">
      <c r="P590" t="s">
        <v>2428</v>
      </c>
      <c r="Q590">
        <v>2.2345324911705777</v>
      </c>
      <c r="R590">
        <f t="shared" si="59"/>
        <v>1.5995646401435706</v>
      </c>
    </row>
    <row r="591" spans="16:18" x14ac:dyDescent="0.25">
      <c r="P591" t="s">
        <v>2429</v>
      </c>
      <c r="Q591">
        <v>2.2373860924518718</v>
      </c>
      <c r="R591">
        <f t="shared" si="59"/>
        <v>1.6016073581280539</v>
      </c>
    </row>
    <row r="592" spans="16:18" x14ac:dyDescent="0.25">
      <c r="P592" t="s">
        <v>2430</v>
      </c>
      <c r="Q592">
        <v>2.2168388083816897</v>
      </c>
      <c r="R592">
        <f t="shared" si="59"/>
        <v>1.5868988187895048</v>
      </c>
    </row>
    <row r="593" spans="16:18" x14ac:dyDescent="0.25">
      <c r="P593" t="s">
        <v>2431</v>
      </c>
      <c r="Q593">
        <v>2.2281288934593411</v>
      </c>
      <c r="R593">
        <f t="shared" si="59"/>
        <v>1.594980697636996</v>
      </c>
    </row>
    <row r="594" spans="16:18" x14ac:dyDescent="0.25">
      <c r="P594" t="s">
        <v>2432</v>
      </c>
      <c r="Q594">
        <v>2.2510771546016453</v>
      </c>
      <c r="R594">
        <f t="shared" si="59"/>
        <v>1.6114079490737301</v>
      </c>
    </row>
    <row r="595" spans="16:18" x14ac:dyDescent="0.25">
      <c r="P595" t="s">
        <v>2433</v>
      </c>
      <c r="Q595">
        <v>2.2582088137136678</v>
      </c>
      <c r="R595">
        <f t="shared" si="59"/>
        <v>1.6165130660439349</v>
      </c>
    </row>
    <row r="597" spans="16:18" x14ac:dyDescent="0.25">
      <c r="P597" t="s">
        <v>2434</v>
      </c>
      <c r="Q597">
        <v>2.2807366732622301</v>
      </c>
      <c r="R597">
        <f>Q597/2.28073667326223/64*100</f>
        <v>1.5625</v>
      </c>
    </row>
    <row r="598" spans="16:18" x14ac:dyDescent="0.25">
      <c r="P598" t="s">
        <v>2435</v>
      </c>
      <c r="Q598">
        <v>2.2846886400184814</v>
      </c>
      <c r="R598">
        <f t="shared" ref="R598:R605" si="60">Q598/2.28073667326223/64*100</f>
        <v>1.5652074357724124</v>
      </c>
    </row>
    <row r="599" spans="16:18" x14ac:dyDescent="0.25">
      <c r="P599" t="s">
        <v>2436</v>
      </c>
      <c r="Q599">
        <v>2.3092803179343582</v>
      </c>
      <c r="R599">
        <f t="shared" si="60"/>
        <v>1.5820548417855744</v>
      </c>
    </row>
    <row r="600" spans="16:18" x14ac:dyDescent="0.25">
      <c r="P600" t="s">
        <v>2437</v>
      </c>
      <c r="Q600">
        <v>2.3070605056382449</v>
      </c>
      <c r="R600">
        <f t="shared" si="60"/>
        <v>1.580534080202995</v>
      </c>
    </row>
    <row r="601" spans="16:18" x14ac:dyDescent="0.25">
      <c r="P601" t="s">
        <v>2438</v>
      </c>
      <c r="Q601">
        <v>2.3081647716742126</v>
      </c>
      <c r="R601">
        <f t="shared" si="60"/>
        <v>1.5812905970343449</v>
      </c>
    </row>
    <row r="602" spans="16:18" x14ac:dyDescent="0.25">
      <c r="P602" t="s">
        <v>2439</v>
      </c>
      <c r="Q602">
        <v>2.2875829927325522</v>
      </c>
      <c r="R602">
        <f t="shared" si="60"/>
        <v>1.5671903153256519</v>
      </c>
    </row>
    <row r="603" spans="16:18" x14ac:dyDescent="0.25">
      <c r="P603" t="s">
        <v>2440</v>
      </c>
      <c r="Q603">
        <v>2.2897680365417217</v>
      </c>
      <c r="R603">
        <f t="shared" si="60"/>
        <v>1.5686872575162398</v>
      </c>
    </row>
    <row r="604" spans="16:18" x14ac:dyDescent="0.25">
      <c r="P604" t="s">
        <v>2441</v>
      </c>
      <c r="Q604">
        <v>2.3170751042559079</v>
      </c>
      <c r="R604">
        <f t="shared" si="60"/>
        <v>1.5873949381545256</v>
      </c>
    </row>
    <row r="605" spans="16:18" x14ac:dyDescent="0.25">
      <c r="P605" t="s">
        <v>2442</v>
      </c>
      <c r="Q605">
        <v>2.3087340168141224</v>
      </c>
      <c r="R605">
        <f t="shared" si="60"/>
        <v>1.5816805787194452</v>
      </c>
    </row>
    <row r="607" spans="16:18" x14ac:dyDescent="0.25">
      <c r="P607" t="s">
        <v>2443</v>
      </c>
      <c r="Q607">
        <v>2.52550900937818</v>
      </c>
      <c r="R607">
        <f>Q607/2.52550900937818/64*100</f>
        <v>1.5625</v>
      </c>
    </row>
    <row r="608" spans="16:18" x14ac:dyDescent="0.25">
      <c r="P608" t="s">
        <v>2444</v>
      </c>
      <c r="Q608">
        <v>2.4948518260319026</v>
      </c>
      <c r="R608">
        <f t="shared" ref="R608:R615" si="61">Q608/2.52550900937818/64*100</f>
        <v>1.5435327942602142</v>
      </c>
    </row>
    <row r="609" spans="16:18" x14ac:dyDescent="0.25">
      <c r="P609" t="s">
        <v>2445</v>
      </c>
      <c r="Q609">
        <v>2.1519151247402313</v>
      </c>
      <c r="R609">
        <f t="shared" si="61"/>
        <v>1.3313622600120831</v>
      </c>
    </row>
    <row r="610" spans="16:18" x14ac:dyDescent="0.25">
      <c r="P610" t="s">
        <v>2482</v>
      </c>
      <c r="Q610">
        <v>2.1610122382688455</v>
      </c>
      <c r="R610">
        <f t="shared" si="61"/>
        <v>1.3369905273576665</v>
      </c>
    </row>
    <row r="611" spans="16:18" x14ac:dyDescent="0.25">
      <c r="P611" t="s">
        <v>2447</v>
      </c>
      <c r="Q611">
        <v>2.1599900246353858</v>
      </c>
      <c r="R611">
        <f t="shared" si="61"/>
        <v>1.3363580969064786</v>
      </c>
    </row>
    <row r="612" spans="16:18" x14ac:dyDescent="0.25">
      <c r="P612" t="s">
        <v>2448</v>
      </c>
      <c r="Q612">
        <v>2.2329819709800831</v>
      </c>
      <c r="R612">
        <f t="shared" si="61"/>
        <v>1.3815172769925834</v>
      </c>
    </row>
    <row r="613" spans="16:18" x14ac:dyDescent="0.25">
      <c r="P613" t="s">
        <v>2449</v>
      </c>
      <c r="Q613">
        <v>2.17787722000338</v>
      </c>
      <c r="R613">
        <f t="shared" si="61"/>
        <v>1.3474246750333854</v>
      </c>
    </row>
    <row r="614" spans="16:18" x14ac:dyDescent="0.25">
      <c r="P614" t="s">
        <v>2450</v>
      </c>
      <c r="Q614">
        <v>2.1881252471523265</v>
      </c>
      <c r="R614">
        <f t="shared" si="61"/>
        <v>1.3537649978597019</v>
      </c>
    </row>
    <row r="615" spans="16:18" x14ac:dyDescent="0.25">
      <c r="P615" t="s">
        <v>2446</v>
      </c>
      <c r="Q615">
        <v>2.3099355768847056</v>
      </c>
      <c r="R615">
        <f t="shared" si="61"/>
        <v>1.4291274849860911</v>
      </c>
    </row>
    <row r="617" spans="16:18" x14ac:dyDescent="0.25">
      <c r="P617" t="s">
        <v>2451</v>
      </c>
      <c r="Q617">
        <v>1.76382433176055</v>
      </c>
      <c r="R617">
        <f>Q617/1.76382433176055/64*100</f>
        <v>1.5625</v>
      </c>
    </row>
    <row r="618" spans="16:18" x14ac:dyDescent="0.25">
      <c r="P618" t="s">
        <v>2452</v>
      </c>
      <c r="Q618">
        <v>1.7018191803840066</v>
      </c>
      <c r="R618">
        <f t="shared" ref="R618:R625" si="62">Q618/1.76382433176055/64*100</f>
        <v>1.5075721666090491</v>
      </c>
    </row>
    <row r="619" spans="16:18" x14ac:dyDescent="0.25">
      <c r="P619" t="s">
        <v>2453</v>
      </c>
      <c r="Q619">
        <v>1.5292386396255968</v>
      </c>
      <c r="R619">
        <f t="shared" si="62"/>
        <v>1.3546901079598983</v>
      </c>
    </row>
    <row r="620" spans="16:18" x14ac:dyDescent="0.25">
      <c r="P620" t="s">
        <v>2454</v>
      </c>
      <c r="Q620">
        <v>1.533052223724015</v>
      </c>
      <c r="R620">
        <f t="shared" si="62"/>
        <v>1.3580684064936479</v>
      </c>
    </row>
    <row r="621" spans="16:18" x14ac:dyDescent="0.25">
      <c r="P621" t="s">
        <v>2455</v>
      </c>
      <c r="Q621">
        <v>1.5291250798748763</v>
      </c>
      <c r="R621">
        <f t="shared" si="62"/>
        <v>1.3545895100107115</v>
      </c>
    </row>
    <row r="622" spans="16:18" x14ac:dyDescent="0.25">
      <c r="P622" t="s">
        <v>2456</v>
      </c>
      <c r="Q622">
        <v>1.5506316925386832</v>
      </c>
      <c r="R622">
        <f t="shared" si="62"/>
        <v>1.3736413405598777</v>
      </c>
    </row>
    <row r="623" spans="16:18" x14ac:dyDescent="0.25">
      <c r="P623" t="s">
        <v>2457</v>
      </c>
      <c r="Q623">
        <v>1.5284114620268785</v>
      </c>
      <c r="R623">
        <f t="shared" si="62"/>
        <v>1.3539573450794207</v>
      </c>
    </row>
    <row r="624" spans="16:18" x14ac:dyDescent="0.25">
      <c r="P624" t="s">
        <v>2458</v>
      </c>
      <c r="Q624">
        <v>1.5500341344686002</v>
      </c>
      <c r="R624">
        <f t="shared" si="62"/>
        <v>1.3731119882498477</v>
      </c>
    </row>
    <row r="625" spans="16:18" x14ac:dyDescent="0.25">
      <c r="P625" t="s">
        <v>2459</v>
      </c>
      <c r="Q625">
        <v>1.6119843442292952</v>
      </c>
      <c r="R625">
        <f t="shared" si="62"/>
        <v>1.4279911511052938</v>
      </c>
    </row>
    <row r="627" spans="16:18" x14ac:dyDescent="0.25">
      <c r="P627" t="s">
        <v>2460</v>
      </c>
      <c r="Q627">
        <v>2.44040580253129</v>
      </c>
      <c r="R627">
        <f>Q627/2.44040580253129/64*100</f>
        <v>1.5625</v>
      </c>
    </row>
    <row r="628" spans="16:18" x14ac:dyDescent="0.25">
      <c r="P628" t="s">
        <v>2461</v>
      </c>
      <c r="Q628">
        <v>2.3826871520266195</v>
      </c>
      <c r="R628">
        <f t="shared" ref="R628:R635" si="63">Q628/2.44040580253129/64*100</f>
        <v>1.5255449201030402</v>
      </c>
    </row>
    <row r="629" spans="16:18" x14ac:dyDescent="0.25">
      <c r="P629" t="s">
        <v>2462</v>
      </c>
      <c r="Q629">
        <v>2.2464066977140953</v>
      </c>
      <c r="R629">
        <f t="shared" si="63"/>
        <v>1.4382896736016386</v>
      </c>
    </row>
    <row r="630" spans="16:18" x14ac:dyDescent="0.25">
      <c r="P630" t="s">
        <v>2463</v>
      </c>
      <c r="Q630">
        <v>2.244034904825182</v>
      </c>
      <c r="R630">
        <f t="shared" si="63"/>
        <v>1.4367711038682429</v>
      </c>
    </row>
    <row r="631" spans="16:18" x14ac:dyDescent="0.25">
      <c r="P631" t="s">
        <v>2464</v>
      </c>
      <c r="Q631">
        <v>2.2401136343548447</v>
      </c>
      <c r="R631">
        <f t="shared" si="63"/>
        <v>1.4342604619481381</v>
      </c>
    </row>
    <row r="632" spans="16:18" x14ac:dyDescent="0.25">
      <c r="P632" t="s">
        <v>2465</v>
      </c>
      <c r="Q632">
        <v>2.2540160259742423</v>
      </c>
      <c r="R632">
        <f t="shared" si="63"/>
        <v>1.4431616401385758</v>
      </c>
    </row>
    <row r="633" spans="16:18" x14ac:dyDescent="0.25">
      <c r="P633" t="s">
        <v>2466</v>
      </c>
      <c r="Q633">
        <v>2.2388159009364004</v>
      </c>
      <c r="R633">
        <f t="shared" si="63"/>
        <v>1.4334295720755539</v>
      </c>
    </row>
    <row r="634" spans="16:18" x14ac:dyDescent="0.25">
      <c r="P634" t="s">
        <v>2467</v>
      </c>
      <c r="Q634">
        <v>2.267437331192045</v>
      </c>
      <c r="R634">
        <f t="shared" si="63"/>
        <v>1.4517547968099231</v>
      </c>
    </row>
    <row r="635" spans="16:18" x14ac:dyDescent="0.25">
      <c r="P635" t="s">
        <v>2468</v>
      </c>
      <c r="Q635">
        <v>2.3296260430744962</v>
      </c>
      <c r="R635">
        <f t="shared" si="63"/>
        <v>1.4915718887933715</v>
      </c>
    </row>
    <row r="637" spans="16:18" x14ac:dyDescent="0.25">
      <c r="P637" t="s">
        <v>2469</v>
      </c>
      <c r="Q637">
        <v>3.2750465396728798</v>
      </c>
      <c r="R637">
        <f>Q637/3.27504653967288/64*100</f>
        <v>1.5625</v>
      </c>
    </row>
    <row r="638" spans="16:18" x14ac:dyDescent="0.25">
      <c r="P638" t="s">
        <v>2470</v>
      </c>
      <c r="Q638">
        <v>3.1297410670770494</v>
      </c>
      <c r="R638">
        <f t="shared" ref="R638:R645" si="64">Q638/3.27504653967288/64*100</f>
        <v>1.4931758550815395</v>
      </c>
    </row>
    <row r="639" spans="16:18" x14ac:dyDescent="0.25">
      <c r="P639" t="s">
        <v>2471</v>
      </c>
      <c r="Q639">
        <v>2.7442894195861665</v>
      </c>
      <c r="R639">
        <f t="shared" si="64"/>
        <v>1.3092797815727153</v>
      </c>
    </row>
    <row r="640" spans="16:18" x14ac:dyDescent="0.25">
      <c r="P640" t="s">
        <v>2472</v>
      </c>
      <c r="Q640">
        <v>2.7551415372745445</v>
      </c>
      <c r="R640">
        <f t="shared" si="64"/>
        <v>1.314457245062985</v>
      </c>
    </row>
    <row r="641" spans="16:18" x14ac:dyDescent="0.25">
      <c r="P641" t="s">
        <v>2473</v>
      </c>
      <c r="Q641">
        <v>2.7492279274213911</v>
      </c>
      <c r="R641">
        <f t="shared" si="64"/>
        <v>1.3116359064091303</v>
      </c>
    </row>
    <row r="642" spans="16:18" x14ac:dyDescent="0.25">
      <c r="P642" t="s">
        <v>2474</v>
      </c>
      <c r="Q642">
        <v>2.7970563134454522</v>
      </c>
      <c r="R642">
        <f t="shared" si="64"/>
        <v>1.3344544686058253</v>
      </c>
    </row>
    <row r="643" spans="16:18" x14ac:dyDescent="0.25">
      <c r="P643" t="s">
        <v>2475</v>
      </c>
      <c r="Q643">
        <v>2.7458970849268085</v>
      </c>
      <c r="R643">
        <f t="shared" si="64"/>
        <v>1.3100467865799188</v>
      </c>
    </row>
    <row r="644" spans="16:18" x14ac:dyDescent="0.25">
      <c r="P644" t="s">
        <v>2476</v>
      </c>
      <c r="Q644">
        <v>2.7981186935731737</v>
      </c>
      <c r="R644">
        <f t="shared" si="64"/>
        <v>1.3349613221510972</v>
      </c>
    </row>
    <row r="645" spans="16:18" x14ac:dyDescent="0.25">
      <c r="P645" t="s">
        <v>2477</v>
      </c>
      <c r="Q645">
        <v>2.9331036205113623</v>
      </c>
      <c r="R645">
        <f t="shared" si="64"/>
        <v>1.3993616125854391</v>
      </c>
    </row>
    <row r="646" spans="16:18" x14ac:dyDescent="0.25">
      <c r="R646">
        <f>SUM(R7:R645)</f>
        <v>902.7329885934821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B0A6-54A6-4D87-85CE-11AEF36BFF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W3"/>
  <sheetViews>
    <sheetView workbookViewId="0"/>
  </sheetViews>
  <sheetFormatPr defaultRowHeight="15" x14ac:dyDescent="0.25"/>
  <sheetData>
    <row r="1" spans="1:257" x14ac:dyDescent="0.25"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141</v>
      </c>
      <c r="BH1" s="1" t="s">
        <v>142</v>
      </c>
      <c r="BI1" s="1" t="s">
        <v>143</v>
      </c>
      <c r="BJ1" s="1" t="s">
        <v>144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150</v>
      </c>
      <c r="BQ1" s="1" t="s">
        <v>151</v>
      </c>
      <c r="BR1" s="1" t="s">
        <v>152</v>
      </c>
      <c r="BS1" s="1" t="s">
        <v>153</v>
      </c>
      <c r="BT1" s="1" t="s">
        <v>154</v>
      </c>
      <c r="BU1" s="1" t="s">
        <v>155</v>
      </c>
      <c r="BV1" s="1" t="s">
        <v>156</v>
      </c>
      <c r="BW1" s="1" t="s">
        <v>157</v>
      </c>
      <c r="BX1" s="1" t="s">
        <v>158</v>
      </c>
      <c r="BY1" s="1" t="s">
        <v>159</v>
      </c>
      <c r="BZ1" s="1" t="s">
        <v>160</v>
      </c>
      <c r="CA1" s="1" t="s">
        <v>161</v>
      </c>
      <c r="CB1" s="1" t="s">
        <v>162</v>
      </c>
      <c r="CC1" s="1" t="s">
        <v>163</v>
      </c>
      <c r="CD1" s="1" t="s">
        <v>164</v>
      </c>
      <c r="CE1" s="1" t="s">
        <v>165</v>
      </c>
      <c r="CF1" s="1" t="s">
        <v>166</v>
      </c>
      <c r="CG1" s="1" t="s">
        <v>167</v>
      </c>
      <c r="CH1" s="1" t="s">
        <v>168</v>
      </c>
      <c r="CI1" s="1" t="s">
        <v>169</v>
      </c>
      <c r="CJ1" s="1" t="s">
        <v>170</v>
      </c>
      <c r="CK1" s="1" t="s">
        <v>171</v>
      </c>
      <c r="CL1" s="1" t="s">
        <v>172</v>
      </c>
      <c r="CM1" s="1" t="s">
        <v>173</v>
      </c>
      <c r="CN1" s="1" t="s">
        <v>174</v>
      </c>
      <c r="CO1" s="1" t="s">
        <v>175</v>
      </c>
      <c r="CP1" s="1" t="s">
        <v>176</v>
      </c>
      <c r="CQ1" s="1" t="s">
        <v>177</v>
      </c>
      <c r="CR1" s="1" t="s">
        <v>178</v>
      </c>
      <c r="CS1" s="1" t="s">
        <v>179</v>
      </c>
      <c r="CT1" s="1" t="s">
        <v>180</v>
      </c>
      <c r="CU1" s="1" t="s">
        <v>181</v>
      </c>
      <c r="CV1" s="1" t="s">
        <v>182</v>
      </c>
      <c r="CW1" s="1" t="s">
        <v>183</v>
      </c>
      <c r="CX1" s="1" t="s">
        <v>184</v>
      </c>
      <c r="CY1" s="1" t="s">
        <v>185</v>
      </c>
      <c r="CZ1" s="1" t="s">
        <v>186</v>
      </c>
      <c r="DA1" s="1" t="s">
        <v>187</v>
      </c>
      <c r="DB1" s="1" t="s">
        <v>188</v>
      </c>
      <c r="DC1" s="1" t="s">
        <v>189</v>
      </c>
      <c r="DD1" s="1" t="s">
        <v>190</v>
      </c>
      <c r="DE1" s="1" t="s">
        <v>191</v>
      </c>
      <c r="DF1" s="1" t="s">
        <v>192</v>
      </c>
      <c r="DG1" s="1" t="s">
        <v>193</v>
      </c>
      <c r="DH1" s="1" t="s">
        <v>194</v>
      </c>
      <c r="DI1" s="1" t="s">
        <v>195</v>
      </c>
      <c r="DJ1" s="1" t="s">
        <v>196</v>
      </c>
      <c r="DK1" s="1" t="s">
        <v>197</v>
      </c>
      <c r="DL1" s="1" t="s">
        <v>198</v>
      </c>
      <c r="DM1" s="1" t="s">
        <v>199</v>
      </c>
      <c r="DN1" s="1" t="s">
        <v>200</v>
      </c>
      <c r="DO1" s="1" t="s">
        <v>201</v>
      </c>
      <c r="DP1" s="1" t="s">
        <v>202</v>
      </c>
      <c r="DQ1" s="1" t="s">
        <v>203</v>
      </c>
      <c r="DR1" s="1" t="s">
        <v>204</v>
      </c>
      <c r="DS1" s="1" t="s">
        <v>205</v>
      </c>
      <c r="DT1" s="1" t="s">
        <v>206</v>
      </c>
      <c r="DU1" s="1" t="s">
        <v>207</v>
      </c>
      <c r="DV1" s="1" t="s">
        <v>208</v>
      </c>
      <c r="DW1" s="1" t="s">
        <v>209</v>
      </c>
      <c r="DX1" s="1" t="s">
        <v>210</v>
      </c>
      <c r="DY1" s="1" t="s">
        <v>211</v>
      </c>
      <c r="DZ1" s="1" t="s">
        <v>212</v>
      </c>
      <c r="EA1" s="1" t="s">
        <v>213</v>
      </c>
      <c r="EB1" s="1" t="s">
        <v>214</v>
      </c>
      <c r="EC1" s="1" t="s">
        <v>215</v>
      </c>
      <c r="ED1" s="1" t="s">
        <v>216</v>
      </c>
      <c r="EE1" s="1" t="s">
        <v>217</v>
      </c>
      <c r="EF1" s="1" t="s">
        <v>218</v>
      </c>
      <c r="EG1" s="1" t="s">
        <v>219</v>
      </c>
      <c r="EH1" s="1" t="s">
        <v>220</v>
      </c>
      <c r="EI1" s="1" t="s">
        <v>221</v>
      </c>
      <c r="EJ1" s="1" t="s">
        <v>222</v>
      </c>
      <c r="EK1" s="1" t="s">
        <v>223</v>
      </c>
      <c r="EL1" s="1" t="s">
        <v>224</v>
      </c>
      <c r="EM1" s="1" t="s">
        <v>225</v>
      </c>
      <c r="EN1" s="1" t="s">
        <v>226</v>
      </c>
      <c r="EO1" s="1" t="s">
        <v>227</v>
      </c>
      <c r="EP1" s="1" t="s">
        <v>228</v>
      </c>
      <c r="EQ1" s="1" t="s">
        <v>229</v>
      </c>
      <c r="ER1" s="1" t="s">
        <v>230</v>
      </c>
      <c r="ES1" s="1" t="s">
        <v>231</v>
      </c>
      <c r="ET1" s="1" t="s">
        <v>232</v>
      </c>
      <c r="EU1" s="1" t="s">
        <v>233</v>
      </c>
      <c r="EV1" s="1" t="s">
        <v>234</v>
      </c>
      <c r="EW1" s="1" t="s">
        <v>235</v>
      </c>
      <c r="EX1" s="1" t="s">
        <v>236</v>
      </c>
      <c r="EY1" s="1" t="s">
        <v>237</v>
      </c>
      <c r="EZ1" s="1" t="s">
        <v>238</v>
      </c>
      <c r="FA1" s="1" t="s">
        <v>239</v>
      </c>
      <c r="FB1" s="1" t="s">
        <v>240</v>
      </c>
      <c r="FC1" s="1" t="s">
        <v>241</v>
      </c>
      <c r="FD1" s="1" t="s">
        <v>242</v>
      </c>
      <c r="FE1" s="1" t="s">
        <v>243</v>
      </c>
      <c r="FF1" s="1" t="s">
        <v>244</v>
      </c>
      <c r="FG1" s="1" t="s">
        <v>245</v>
      </c>
      <c r="FH1" s="1" t="s">
        <v>246</v>
      </c>
      <c r="FI1" s="1" t="s">
        <v>247</v>
      </c>
      <c r="FJ1" s="1" t="s">
        <v>248</v>
      </c>
      <c r="FK1" s="1" t="s">
        <v>249</v>
      </c>
      <c r="FL1" s="1" t="s">
        <v>250</v>
      </c>
      <c r="FM1" s="1" t="s">
        <v>251</v>
      </c>
      <c r="FN1" s="1" t="s">
        <v>252</v>
      </c>
      <c r="FO1" s="1" t="s">
        <v>253</v>
      </c>
      <c r="FP1" s="1" t="s">
        <v>254</v>
      </c>
      <c r="FQ1" s="1" t="s">
        <v>255</v>
      </c>
      <c r="FR1" s="1" t="s">
        <v>256</v>
      </c>
      <c r="FS1" s="1" t="s">
        <v>257</v>
      </c>
      <c r="FT1" s="1" t="s">
        <v>258</v>
      </c>
      <c r="FU1" s="1" t="s">
        <v>259</v>
      </c>
      <c r="FV1" s="1" t="s">
        <v>260</v>
      </c>
      <c r="FW1" s="1" t="s">
        <v>261</v>
      </c>
      <c r="FX1" s="1" t="s">
        <v>262</v>
      </c>
      <c r="FY1" s="1" t="s">
        <v>263</v>
      </c>
      <c r="FZ1" s="1" t="s">
        <v>264</v>
      </c>
      <c r="GA1" s="1" t="s">
        <v>265</v>
      </c>
      <c r="GB1" s="1" t="s">
        <v>266</v>
      </c>
      <c r="GC1" s="1" t="s">
        <v>267</v>
      </c>
      <c r="GD1" s="1" t="s">
        <v>268</v>
      </c>
      <c r="GE1" s="1" t="s">
        <v>269</v>
      </c>
      <c r="GF1" s="1" t="s">
        <v>270</v>
      </c>
      <c r="GG1" s="1" t="s">
        <v>271</v>
      </c>
      <c r="GH1" s="1" t="s">
        <v>272</v>
      </c>
      <c r="GI1" s="1" t="s">
        <v>273</v>
      </c>
      <c r="GJ1" s="1" t="s">
        <v>274</v>
      </c>
      <c r="GK1" s="1" t="s">
        <v>275</v>
      </c>
      <c r="GL1" s="1" t="s">
        <v>276</v>
      </c>
      <c r="GM1" s="1" t="s">
        <v>277</v>
      </c>
      <c r="GN1" s="1" t="s">
        <v>278</v>
      </c>
      <c r="GO1" s="1" t="s">
        <v>279</v>
      </c>
      <c r="GP1" s="1" t="s">
        <v>280</v>
      </c>
      <c r="GQ1" s="1" t="s">
        <v>281</v>
      </c>
      <c r="GR1" s="1" t="s">
        <v>282</v>
      </c>
      <c r="GS1" s="1" t="s">
        <v>283</v>
      </c>
      <c r="GT1" s="1" t="s">
        <v>284</v>
      </c>
      <c r="GU1" s="1" t="s">
        <v>285</v>
      </c>
      <c r="GV1" s="1" t="s">
        <v>286</v>
      </c>
      <c r="GW1" s="1" t="s">
        <v>287</v>
      </c>
      <c r="GX1" s="1" t="s">
        <v>288</v>
      </c>
      <c r="GY1" s="1" t="s">
        <v>289</v>
      </c>
      <c r="GZ1" s="1" t="s">
        <v>290</v>
      </c>
      <c r="HA1" s="1" t="s">
        <v>291</v>
      </c>
      <c r="HB1" s="1" t="s">
        <v>292</v>
      </c>
      <c r="HC1" s="1" t="s">
        <v>293</v>
      </c>
      <c r="HD1" s="1" t="s">
        <v>294</v>
      </c>
      <c r="HE1" s="1" t="s">
        <v>295</v>
      </c>
      <c r="HF1" s="1" t="s">
        <v>296</v>
      </c>
      <c r="HG1" s="1" t="s">
        <v>297</v>
      </c>
      <c r="HH1" s="1" t="s">
        <v>298</v>
      </c>
      <c r="HI1" s="1" t="s">
        <v>299</v>
      </c>
      <c r="HJ1" s="1" t="s">
        <v>300</v>
      </c>
      <c r="HK1" s="1" t="s">
        <v>301</v>
      </c>
      <c r="HL1" s="1" t="s">
        <v>302</v>
      </c>
      <c r="HM1" s="1" t="s">
        <v>303</v>
      </c>
      <c r="HN1" s="1" t="s">
        <v>304</v>
      </c>
      <c r="HO1" s="1" t="s">
        <v>305</v>
      </c>
      <c r="HP1" s="1" t="s">
        <v>306</v>
      </c>
      <c r="HQ1" s="1" t="s">
        <v>307</v>
      </c>
      <c r="HR1" s="1" t="s">
        <v>308</v>
      </c>
      <c r="HS1" s="1" t="s">
        <v>309</v>
      </c>
      <c r="HT1" s="1" t="s">
        <v>310</v>
      </c>
      <c r="HU1" s="1" t="s">
        <v>311</v>
      </c>
      <c r="HV1" s="1" t="s">
        <v>312</v>
      </c>
      <c r="HW1" s="1" t="s">
        <v>313</v>
      </c>
      <c r="HX1" s="1" t="s">
        <v>314</v>
      </c>
      <c r="HY1" s="1" t="s">
        <v>315</v>
      </c>
      <c r="HZ1" s="1" t="s">
        <v>316</v>
      </c>
      <c r="IA1" s="1" t="s">
        <v>317</v>
      </c>
      <c r="IB1" s="1" t="s">
        <v>318</v>
      </c>
      <c r="IC1" s="1" t="s">
        <v>319</v>
      </c>
      <c r="ID1" s="1" t="s">
        <v>320</v>
      </c>
      <c r="IE1" s="1" t="s">
        <v>321</v>
      </c>
      <c r="IF1" s="1" t="s">
        <v>322</v>
      </c>
      <c r="IG1" s="1" t="s">
        <v>323</v>
      </c>
      <c r="IH1" s="1" t="s">
        <v>324</v>
      </c>
      <c r="II1" s="1" t="s">
        <v>325</v>
      </c>
      <c r="IJ1" s="1" t="s">
        <v>326</v>
      </c>
      <c r="IK1" s="1" t="s">
        <v>327</v>
      </c>
      <c r="IL1" s="1" t="s">
        <v>328</v>
      </c>
      <c r="IM1" s="1" t="s">
        <v>329</v>
      </c>
      <c r="IN1" s="1" t="s">
        <v>330</v>
      </c>
      <c r="IO1" s="1" t="s">
        <v>331</v>
      </c>
      <c r="IP1" s="1" t="s">
        <v>332</v>
      </c>
      <c r="IQ1" s="1" t="s">
        <v>333</v>
      </c>
      <c r="IR1" s="1" t="s">
        <v>334</v>
      </c>
      <c r="IS1" s="1" t="s">
        <v>335</v>
      </c>
      <c r="IT1" s="1" t="s">
        <v>336</v>
      </c>
      <c r="IU1" s="1" t="s">
        <v>337</v>
      </c>
      <c r="IV1" s="1" t="s">
        <v>338</v>
      </c>
      <c r="IW1" s="1" t="s">
        <v>339</v>
      </c>
    </row>
    <row r="2" spans="1:257" x14ac:dyDescent="0.25">
      <c r="A2" s="1">
        <v>0</v>
      </c>
      <c r="B2">
        <v>6207</v>
      </c>
      <c r="C2">
        <v>3745</v>
      </c>
      <c r="D2">
        <v>5744</v>
      </c>
      <c r="E2">
        <v>7251</v>
      </c>
      <c r="F2">
        <v>3933</v>
      </c>
      <c r="G2">
        <v>2572</v>
      </c>
      <c r="H2">
        <v>3823</v>
      </c>
      <c r="I2">
        <v>4468</v>
      </c>
      <c r="J2">
        <v>5141</v>
      </c>
      <c r="K2">
        <v>3857</v>
      </c>
      <c r="L2">
        <v>6485</v>
      </c>
      <c r="M2">
        <v>6482</v>
      </c>
      <c r="N2">
        <v>6695</v>
      </c>
      <c r="O2">
        <v>4670</v>
      </c>
      <c r="P2">
        <v>6771</v>
      </c>
      <c r="Q2">
        <v>8726</v>
      </c>
      <c r="R2">
        <v>3623</v>
      </c>
      <c r="S2">
        <v>2425</v>
      </c>
      <c r="T2">
        <v>3918</v>
      </c>
      <c r="U2">
        <v>4698</v>
      </c>
      <c r="V2">
        <v>2438</v>
      </c>
      <c r="W2">
        <v>1922</v>
      </c>
      <c r="X2">
        <v>2851</v>
      </c>
      <c r="Y2">
        <v>3214</v>
      </c>
      <c r="Z2">
        <v>3356</v>
      </c>
      <c r="AA2">
        <v>2640</v>
      </c>
      <c r="AB2">
        <v>4561</v>
      </c>
      <c r="AC2">
        <v>4428</v>
      </c>
      <c r="AD2">
        <v>4171</v>
      </c>
      <c r="AE2">
        <v>3119</v>
      </c>
      <c r="AF2">
        <v>4593</v>
      </c>
      <c r="AG2">
        <v>5577</v>
      </c>
      <c r="AH2">
        <v>5112</v>
      </c>
      <c r="AI2">
        <v>3446</v>
      </c>
      <c r="AJ2">
        <v>5583</v>
      </c>
      <c r="AK2">
        <v>6262</v>
      </c>
      <c r="AL2">
        <v>3783</v>
      </c>
      <c r="AM2">
        <v>2910</v>
      </c>
      <c r="AN2">
        <v>4386</v>
      </c>
      <c r="AO2">
        <v>4469</v>
      </c>
      <c r="AP2">
        <v>5554</v>
      </c>
      <c r="AQ2">
        <v>4667</v>
      </c>
      <c r="AR2">
        <v>7846</v>
      </c>
      <c r="AS2">
        <v>7419</v>
      </c>
      <c r="AT2">
        <v>6268</v>
      </c>
      <c r="AU2">
        <v>4665</v>
      </c>
      <c r="AV2">
        <v>6856</v>
      </c>
      <c r="AW2">
        <v>7827</v>
      </c>
      <c r="AX2">
        <v>6947</v>
      </c>
      <c r="AY2">
        <v>5854</v>
      </c>
      <c r="AZ2">
        <v>6979</v>
      </c>
      <c r="BA2">
        <v>8769</v>
      </c>
      <c r="BB2">
        <v>4706</v>
      </c>
      <c r="BC2">
        <v>3190</v>
      </c>
      <c r="BD2">
        <v>5068</v>
      </c>
      <c r="BE2">
        <v>5676</v>
      </c>
      <c r="BF2">
        <v>5903</v>
      </c>
      <c r="BG2">
        <v>4696</v>
      </c>
      <c r="BH2">
        <v>7733</v>
      </c>
      <c r="BI2">
        <v>7528</v>
      </c>
      <c r="BJ2">
        <v>8535</v>
      </c>
      <c r="BK2">
        <v>5770</v>
      </c>
      <c r="BL2">
        <v>8296</v>
      </c>
      <c r="BM2">
        <v>11298</v>
      </c>
      <c r="BN2">
        <v>3965</v>
      </c>
      <c r="BO2">
        <v>2548</v>
      </c>
      <c r="BP2">
        <v>4000</v>
      </c>
      <c r="BQ2">
        <v>4875</v>
      </c>
      <c r="BR2">
        <v>2691</v>
      </c>
      <c r="BS2">
        <v>1912</v>
      </c>
      <c r="BT2">
        <v>2779</v>
      </c>
      <c r="BU2">
        <v>3181</v>
      </c>
      <c r="BV2">
        <v>3476</v>
      </c>
      <c r="BW2">
        <v>2787</v>
      </c>
      <c r="BX2">
        <v>4853</v>
      </c>
      <c r="BY2">
        <v>4584</v>
      </c>
      <c r="BZ2">
        <v>4406</v>
      </c>
      <c r="CA2">
        <v>3213</v>
      </c>
      <c r="CB2">
        <v>4754</v>
      </c>
      <c r="CC2">
        <v>5888</v>
      </c>
      <c r="CD2">
        <v>2552</v>
      </c>
      <c r="CE2">
        <v>1839</v>
      </c>
      <c r="CF2">
        <v>2754</v>
      </c>
      <c r="CG2">
        <v>2945</v>
      </c>
      <c r="CH2">
        <v>1870</v>
      </c>
      <c r="CI2">
        <v>1496</v>
      </c>
      <c r="CJ2">
        <v>2306</v>
      </c>
      <c r="CK2">
        <v>2245</v>
      </c>
      <c r="CL2">
        <v>2522</v>
      </c>
      <c r="CM2">
        <v>2183</v>
      </c>
      <c r="CN2">
        <v>3758</v>
      </c>
      <c r="CO2">
        <v>3488</v>
      </c>
      <c r="CP2">
        <v>2914</v>
      </c>
      <c r="CQ2">
        <v>2336</v>
      </c>
      <c r="CR2">
        <v>3646</v>
      </c>
      <c r="CS2">
        <v>3919</v>
      </c>
      <c r="CT2">
        <v>3488</v>
      </c>
      <c r="CU2">
        <v>2425</v>
      </c>
      <c r="CV2">
        <v>3914</v>
      </c>
      <c r="CW2">
        <v>4221</v>
      </c>
      <c r="CX2">
        <v>2731</v>
      </c>
      <c r="CY2">
        <v>2274</v>
      </c>
      <c r="CZ2">
        <v>3338</v>
      </c>
      <c r="DA2">
        <v>3345</v>
      </c>
      <c r="DB2">
        <v>4193</v>
      </c>
      <c r="DC2">
        <v>3552</v>
      </c>
      <c r="DD2">
        <v>6019</v>
      </c>
      <c r="DE2">
        <v>5597</v>
      </c>
      <c r="DF2">
        <v>4569</v>
      </c>
      <c r="DG2">
        <v>3468</v>
      </c>
      <c r="DH2">
        <v>5144</v>
      </c>
      <c r="DI2">
        <v>5738</v>
      </c>
      <c r="DJ2">
        <v>4372</v>
      </c>
      <c r="DK2">
        <v>3011</v>
      </c>
      <c r="DL2">
        <v>4629</v>
      </c>
      <c r="DM2">
        <v>5512</v>
      </c>
      <c r="DN2">
        <v>3273</v>
      </c>
      <c r="DO2">
        <v>2322</v>
      </c>
      <c r="DP2">
        <v>3767</v>
      </c>
      <c r="DQ2">
        <v>4094</v>
      </c>
      <c r="DR2">
        <v>4040</v>
      </c>
      <c r="DS2">
        <v>3404</v>
      </c>
      <c r="DT2">
        <v>5702</v>
      </c>
      <c r="DU2">
        <v>5554</v>
      </c>
      <c r="DV2">
        <v>5501</v>
      </c>
      <c r="DW2">
        <v>3868</v>
      </c>
      <c r="DX2">
        <v>6008</v>
      </c>
      <c r="DY2">
        <v>7171</v>
      </c>
      <c r="DZ2">
        <v>5640</v>
      </c>
      <c r="EA2">
        <v>3739</v>
      </c>
      <c r="EB2">
        <v>5656</v>
      </c>
      <c r="EC2">
        <v>6827</v>
      </c>
      <c r="ED2">
        <v>3759</v>
      </c>
      <c r="EE2">
        <v>2647</v>
      </c>
      <c r="EF2">
        <v>4174</v>
      </c>
      <c r="EG2">
        <v>4578</v>
      </c>
      <c r="EH2">
        <v>4986</v>
      </c>
      <c r="EI2">
        <v>4130</v>
      </c>
      <c r="EJ2">
        <v>7027</v>
      </c>
      <c r="EK2">
        <v>6272</v>
      </c>
      <c r="EL2">
        <v>6370</v>
      </c>
      <c r="EM2">
        <v>4497</v>
      </c>
      <c r="EN2">
        <v>6490</v>
      </c>
      <c r="EO2">
        <v>8281</v>
      </c>
      <c r="EP2">
        <v>3567</v>
      </c>
      <c r="EQ2">
        <v>2738</v>
      </c>
      <c r="ER2">
        <v>4078</v>
      </c>
      <c r="ES2">
        <v>4593</v>
      </c>
      <c r="ET2">
        <v>2831</v>
      </c>
      <c r="EU2">
        <v>2434</v>
      </c>
      <c r="EV2">
        <v>3526</v>
      </c>
      <c r="EW2">
        <v>3631</v>
      </c>
      <c r="EX2">
        <v>3672</v>
      </c>
      <c r="EY2">
        <v>3291</v>
      </c>
      <c r="EZ2">
        <v>5386</v>
      </c>
      <c r="FA2">
        <v>4915</v>
      </c>
      <c r="FB2">
        <v>4227</v>
      </c>
      <c r="FC2">
        <v>3462</v>
      </c>
      <c r="FD2">
        <v>4901</v>
      </c>
      <c r="FE2">
        <v>5614</v>
      </c>
      <c r="FF2">
        <v>6111</v>
      </c>
      <c r="FG2">
        <v>4477</v>
      </c>
      <c r="FH2">
        <v>6964</v>
      </c>
      <c r="FI2">
        <v>7427</v>
      </c>
      <c r="FJ2">
        <v>4761</v>
      </c>
      <c r="FK2">
        <v>3931</v>
      </c>
      <c r="FL2">
        <v>5887</v>
      </c>
      <c r="FM2">
        <v>5795</v>
      </c>
      <c r="FN2">
        <v>7108</v>
      </c>
      <c r="FO2">
        <v>6130</v>
      </c>
      <c r="FP2">
        <v>10542</v>
      </c>
      <c r="FQ2">
        <v>9035</v>
      </c>
      <c r="FR2">
        <v>7792</v>
      </c>
      <c r="FS2">
        <v>6086</v>
      </c>
      <c r="FT2">
        <v>9250</v>
      </c>
      <c r="FU2">
        <v>10151</v>
      </c>
      <c r="FV2">
        <v>6774</v>
      </c>
      <c r="FW2">
        <v>4742</v>
      </c>
      <c r="FX2">
        <v>6857</v>
      </c>
      <c r="FY2">
        <v>8756</v>
      </c>
      <c r="FZ2">
        <v>5194</v>
      </c>
      <c r="GA2">
        <v>3570</v>
      </c>
      <c r="GB2">
        <v>5283</v>
      </c>
      <c r="GC2">
        <v>6183</v>
      </c>
      <c r="GD2">
        <v>5755</v>
      </c>
      <c r="GE2">
        <v>5060</v>
      </c>
      <c r="GF2">
        <v>8312</v>
      </c>
      <c r="GG2">
        <v>7777</v>
      </c>
      <c r="GH2">
        <v>8332</v>
      </c>
      <c r="GI2">
        <v>6018</v>
      </c>
      <c r="GJ2">
        <v>8373</v>
      </c>
      <c r="GK2">
        <v>10707</v>
      </c>
      <c r="GL2">
        <v>7016</v>
      </c>
      <c r="GM2">
        <v>4755</v>
      </c>
      <c r="GN2">
        <v>7041</v>
      </c>
      <c r="GO2">
        <v>8785</v>
      </c>
      <c r="GP2">
        <v>4547</v>
      </c>
      <c r="GQ2">
        <v>3102</v>
      </c>
      <c r="GR2">
        <v>4912</v>
      </c>
      <c r="GS2">
        <v>5707</v>
      </c>
      <c r="GT2">
        <v>6109</v>
      </c>
      <c r="GU2">
        <v>4703</v>
      </c>
      <c r="GV2">
        <v>7956</v>
      </c>
      <c r="GW2">
        <v>8036</v>
      </c>
      <c r="GX2">
        <v>8420</v>
      </c>
      <c r="GY2">
        <v>5821</v>
      </c>
      <c r="GZ2">
        <v>8571</v>
      </c>
      <c r="HA2">
        <v>11118</v>
      </c>
      <c r="HB2">
        <v>4812</v>
      </c>
      <c r="HC2">
        <v>3217</v>
      </c>
      <c r="HD2">
        <v>5015</v>
      </c>
      <c r="HE2">
        <v>6188</v>
      </c>
      <c r="HF2">
        <v>3200</v>
      </c>
      <c r="HG2">
        <v>2316</v>
      </c>
      <c r="HH2">
        <v>3697</v>
      </c>
      <c r="HI2">
        <v>4023</v>
      </c>
      <c r="HJ2">
        <v>4153</v>
      </c>
      <c r="HK2">
        <v>3565</v>
      </c>
      <c r="HL2">
        <v>5785</v>
      </c>
      <c r="HM2">
        <v>5864</v>
      </c>
      <c r="HN2">
        <v>5436</v>
      </c>
      <c r="HO2">
        <v>3911</v>
      </c>
      <c r="HP2">
        <v>6185</v>
      </c>
      <c r="HQ2">
        <v>7297</v>
      </c>
      <c r="HR2">
        <v>6016</v>
      </c>
      <c r="HS2">
        <v>4296</v>
      </c>
      <c r="HT2">
        <v>6468</v>
      </c>
      <c r="HU2">
        <v>7500</v>
      </c>
      <c r="HV2">
        <v>4717</v>
      </c>
      <c r="HW2">
        <v>3623</v>
      </c>
      <c r="HX2">
        <v>5356</v>
      </c>
      <c r="HY2">
        <v>5504</v>
      </c>
      <c r="HZ2">
        <v>6462</v>
      </c>
      <c r="IA2">
        <v>5345</v>
      </c>
      <c r="IB2">
        <v>8853</v>
      </c>
      <c r="IC2">
        <v>9169</v>
      </c>
      <c r="ID2">
        <v>7538</v>
      </c>
      <c r="IE2">
        <v>5637</v>
      </c>
      <c r="IF2">
        <v>8170</v>
      </c>
      <c r="IG2">
        <v>9823</v>
      </c>
      <c r="IH2">
        <v>8787</v>
      </c>
      <c r="II2">
        <v>5655</v>
      </c>
      <c r="IJ2">
        <v>8933</v>
      </c>
      <c r="IK2">
        <v>11138</v>
      </c>
      <c r="IL2">
        <v>6152</v>
      </c>
      <c r="IM2">
        <v>4103</v>
      </c>
      <c r="IN2">
        <v>6374</v>
      </c>
      <c r="IO2">
        <v>7475</v>
      </c>
      <c r="IP2">
        <v>7510</v>
      </c>
      <c r="IQ2">
        <v>6027</v>
      </c>
      <c r="IR2">
        <v>9895</v>
      </c>
      <c r="IS2">
        <v>9918</v>
      </c>
      <c r="IT2">
        <v>11206</v>
      </c>
      <c r="IU2">
        <v>7660</v>
      </c>
      <c r="IV2">
        <v>11064</v>
      </c>
      <c r="IW2">
        <v>14826</v>
      </c>
    </row>
    <row r="3" spans="1:257" x14ac:dyDescent="0.25">
      <c r="A3" s="1">
        <v>1</v>
      </c>
      <c r="B3">
        <v>5552</v>
      </c>
      <c r="C3">
        <v>3925</v>
      </c>
      <c r="D3">
        <v>6262</v>
      </c>
      <c r="E3">
        <v>7089</v>
      </c>
      <c r="F3">
        <v>3526</v>
      </c>
      <c r="G3">
        <v>2497</v>
      </c>
      <c r="H3">
        <v>4250</v>
      </c>
      <c r="I3">
        <v>4514</v>
      </c>
      <c r="J3">
        <v>4896</v>
      </c>
      <c r="K3">
        <v>4093</v>
      </c>
      <c r="L3">
        <v>7064</v>
      </c>
      <c r="M3">
        <v>6388</v>
      </c>
      <c r="N3">
        <v>6515</v>
      </c>
      <c r="O3">
        <v>4772</v>
      </c>
      <c r="P3">
        <v>7492</v>
      </c>
      <c r="Q3">
        <v>8959</v>
      </c>
      <c r="R3">
        <v>3339</v>
      </c>
      <c r="S3">
        <v>2691</v>
      </c>
      <c r="T3">
        <v>4206</v>
      </c>
      <c r="U3">
        <v>4694</v>
      </c>
      <c r="V3">
        <v>2330</v>
      </c>
      <c r="W3">
        <v>1820</v>
      </c>
      <c r="X3">
        <v>2975</v>
      </c>
      <c r="Y3">
        <v>3108</v>
      </c>
      <c r="Z3">
        <v>3276</v>
      </c>
      <c r="AA3">
        <v>2830</v>
      </c>
      <c r="AB3">
        <v>4920</v>
      </c>
      <c r="AC3">
        <v>4662</v>
      </c>
      <c r="AD3">
        <v>4159</v>
      </c>
      <c r="AE3">
        <v>3115</v>
      </c>
      <c r="AF3">
        <v>4853</v>
      </c>
      <c r="AG3">
        <v>5807</v>
      </c>
      <c r="AH3">
        <v>4625</v>
      </c>
      <c r="AI3">
        <v>3365</v>
      </c>
      <c r="AJ3">
        <v>5899</v>
      </c>
      <c r="AK3">
        <v>5823</v>
      </c>
      <c r="AL3">
        <v>3592</v>
      </c>
      <c r="AM3">
        <v>2668</v>
      </c>
      <c r="AN3">
        <v>4815</v>
      </c>
      <c r="AO3">
        <v>4402</v>
      </c>
      <c r="AP3">
        <v>5422</v>
      </c>
      <c r="AQ3">
        <v>4657</v>
      </c>
      <c r="AR3">
        <v>8654</v>
      </c>
      <c r="AS3">
        <v>7588</v>
      </c>
      <c r="AT3">
        <v>5871</v>
      </c>
      <c r="AU3">
        <v>4485</v>
      </c>
      <c r="AV3">
        <v>6970</v>
      </c>
      <c r="AW3">
        <v>8048</v>
      </c>
      <c r="AX3">
        <v>6314</v>
      </c>
      <c r="AY3">
        <v>4388</v>
      </c>
      <c r="AZ3">
        <v>7163</v>
      </c>
      <c r="BA3">
        <v>8026</v>
      </c>
      <c r="BB3">
        <v>4541</v>
      </c>
      <c r="BC3">
        <v>2974</v>
      </c>
      <c r="BD3">
        <v>5223</v>
      </c>
      <c r="BE3">
        <v>5463</v>
      </c>
      <c r="BF3">
        <v>5668</v>
      </c>
      <c r="BG3">
        <v>5022</v>
      </c>
      <c r="BH3">
        <v>7951</v>
      </c>
      <c r="BI3">
        <v>7945</v>
      </c>
      <c r="BJ3">
        <v>8235</v>
      </c>
      <c r="BK3">
        <v>5563</v>
      </c>
      <c r="BL3">
        <v>9067</v>
      </c>
      <c r="BM3">
        <v>11148</v>
      </c>
      <c r="BN3">
        <v>3459</v>
      </c>
      <c r="BO3">
        <v>2435</v>
      </c>
      <c r="BP3">
        <v>4140</v>
      </c>
      <c r="BQ3">
        <v>4520</v>
      </c>
      <c r="BR3">
        <v>2321</v>
      </c>
      <c r="BS3">
        <v>1811</v>
      </c>
      <c r="BT3">
        <v>3010</v>
      </c>
      <c r="BU3">
        <v>3077</v>
      </c>
      <c r="BV3">
        <v>3148</v>
      </c>
      <c r="BW3">
        <v>2937</v>
      </c>
      <c r="BX3">
        <v>5040</v>
      </c>
      <c r="BY3">
        <v>4640</v>
      </c>
      <c r="BZ3">
        <v>4156</v>
      </c>
      <c r="CA3">
        <v>3294</v>
      </c>
      <c r="CB3">
        <v>5072</v>
      </c>
      <c r="CC3">
        <v>5902</v>
      </c>
      <c r="CD3">
        <v>2350</v>
      </c>
      <c r="CE3">
        <v>1769</v>
      </c>
      <c r="CF3">
        <v>3076</v>
      </c>
      <c r="CG3">
        <v>3144</v>
      </c>
      <c r="CH3">
        <v>1717</v>
      </c>
      <c r="CI3">
        <v>1508</v>
      </c>
      <c r="CJ3">
        <v>2581</v>
      </c>
      <c r="CK3">
        <v>2362</v>
      </c>
      <c r="CL3">
        <v>2469</v>
      </c>
      <c r="CM3">
        <v>2266</v>
      </c>
      <c r="CN3">
        <v>4115</v>
      </c>
      <c r="CO3">
        <v>3530</v>
      </c>
      <c r="CP3">
        <v>2806</v>
      </c>
      <c r="CQ3">
        <v>2346</v>
      </c>
      <c r="CR3">
        <v>3973</v>
      </c>
      <c r="CS3">
        <v>3988</v>
      </c>
      <c r="CT3">
        <v>2942</v>
      </c>
      <c r="CU3">
        <v>2325</v>
      </c>
      <c r="CV3">
        <v>4326</v>
      </c>
      <c r="CW3">
        <v>4110</v>
      </c>
      <c r="CX3">
        <v>2415</v>
      </c>
      <c r="CY3">
        <v>2067</v>
      </c>
      <c r="CZ3">
        <v>3687</v>
      </c>
      <c r="DA3">
        <v>3510</v>
      </c>
      <c r="DB3">
        <v>3663</v>
      </c>
      <c r="DC3">
        <v>3536</v>
      </c>
      <c r="DD3">
        <v>6735</v>
      </c>
      <c r="DE3">
        <v>5556</v>
      </c>
      <c r="DF3">
        <v>3973</v>
      </c>
      <c r="DG3">
        <v>3338</v>
      </c>
      <c r="DH3">
        <v>5547</v>
      </c>
      <c r="DI3">
        <v>5837</v>
      </c>
      <c r="DJ3">
        <v>4015</v>
      </c>
      <c r="DK3">
        <v>2712</v>
      </c>
      <c r="DL3">
        <v>4846</v>
      </c>
      <c r="DM3">
        <v>5175</v>
      </c>
      <c r="DN3">
        <v>3044</v>
      </c>
      <c r="DO3">
        <v>2165</v>
      </c>
      <c r="DP3">
        <v>3845</v>
      </c>
      <c r="DQ3">
        <v>3774</v>
      </c>
      <c r="DR3">
        <v>4121</v>
      </c>
      <c r="DS3">
        <v>3553</v>
      </c>
      <c r="DT3">
        <v>6027</v>
      </c>
      <c r="DU3">
        <v>5624</v>
      </c>
      <c r="DV3">
        <v>5156</v>
      </c>
      <c r="DW3">
        <v>3655</v>
      </c>
      <c r="DX3">
        <v>6433</v>
      </c>
      <c r="DY3">
        <v>7163</v>
      </c>
      <c r="DZ3">
        <v>4985</v>
      </c>
      <c r="EA3">
        <v>3500</v>
      </c>
      <c r="EB3">
        <v>6054</v>
      </c>
      <c r="EC3">
        <v>6188</v>
      </c>
      <c r="ED3">
        <v>3448</v>
      </c>
      <c r="EE3">
        <v>2578</v>
      </c>
      <c r="EF3">
        <v>4220</v>
      </c>
      <c r="EG3">
        <v>4398</v>
      </c>
      <c r="EH3">
        <v>4924</v>
      </c>
      <c r="EI3">
        <v>4226</v>
      </c>
      <c r="EJ3">
        <v>7442</v>
      </c>
      <c r="EK3">
        <v>6337</v>
      </c>
      <c r="EL3">
        <v>6040</v>
      </c>
      <c r="EM3">
        <v>4594</v>
      </c>
      <c r="EN3">
        <v>6950</v>
      </c>
      <c r="EO3">
        <v>7826</v>
      </c>
      <c r="EP3">
        <v>3796</v>
      </c>
      <c r="EQ3">
        <v>2685</v>
      </c>
      <c r="ER3">
        <v>4686</v>
      </c>
      <c r="ES3">
        <v>4825</v>
      </c>
      <c r="ET3">
        <v>2830</v>
      </c>
      <c r="EU3">
        <v>2308</v>
      </c>
      <c r="EV3">
        <v>3933</v>
      </c>
      <c r="EW3">
        <v>3667</v>
      </c>
      <c r="EX3">
        <v>3857</v>
      </c>
      <c r="EY3">
        <v>3466</v>
      </c>
      <c r="EZ3">
        <v>6398</v>
      </c>
      <c r="FA3">
        <v>5246</v>
      </c>
      <c r="FB3">
        <v>4331</v>
      </c>
      <c r="FC3">
        <v>3471</v>
      </c>
      <c r="FD3">
        <v>5563</v>
      </c>
      <c r="FE3">
        <v>5748</v>
      </c>
      <c r="FF3">
        <v>5325</v>
      </c>
      <c r="FG3">
        <v>4018</v>
      </c>
      <c r="FH3">
        <v>7174</v>
      </c>
      <c r="FI3">
        <v>6800</v>
      </c>
      <c r="FJ3">
        <v>4353</v>
      </c>
      <c r="FK3">
        <v>3567</v>
      </c>
      <c r="FL3">
        <v>6269</v>
      </c>
      <c r="FM3">
        <v>5505</v>
      </c>
      <c r="FN3">
        <v>6709</v>
      </c>
      <c r="FO3">
        <v>6266</v>
      </c>
      <c r="FP3">
        <v>11088</v>
      </c>
      <c r="FQ3">
        <v>9197</v>
      </c>
      <c r="FR3">
        <v>6908</v>
      </c>
      <c r="FS3">
        <v>5692</v>
      </c>
      <c r="FT3">
        <v>9000</v>
      </c>
      <c r="FU3">
        <v>9620</v>
      </c>
      <c r="FV3">
        <v>6223</v>
      </c>
      <c r="FW3">
        <v>4413</v>
      </c>
      <c r="FX3">
        <v>7356</v>
      </c>
      <c r="FY3">
        <v>8175</v>
      </c>
      <c r="FZ3">
        <v>4699</v>
      </c>
      <c r="GA3">
        <v>3431</v>
      </c>
      <c r="GB3">
        <v>5790</v>
      </c>
      <c r="GC3">
        <v>5936</v>
      </c>
      <c r="GD3">
        <v>5800</v>
      </c>
      <c r="GE3">
        <v>5634</v>
      </c>
      <c r="GF3">
        <v>8972</v>
      </c>
      <c r="GG3">
        <v>9014</v>
      </c>
      <c r="GH3">
        <v>7784</v>
      </c>
      <c r="GI3">
        <v>5908</v>
      </c>
      <c r="GJ3">
        <v>9159</v>
      </c>
      <c r="GK3">
        <v>10688</v>
      </c>
      <c r="GL3">
        <v>6446</v>
      </c>
      <c r="GM3">
        <v>4756</v>
      </c>
      <c r="GN3">
        <v>7233</v>
      </c>
      <c r="GO3">
        <v>8445</v>
      </c>
      <c r="GP3">
        <v>4341</v>
      </c>
      <c r="GQ3">
        <v>3062</v>
      </c>
      <c r="GR3">
        <v>6430</v>
      </c>
      <c r="GS3">
        <v>5429</v>
      </c>
      <c r="GT3">
        <v>5934</v>
      </c>
      <c r="GU3">
        <v>4948</v>
      </c>
      <c r="GV3">
        <v>8290</v>
      </c>
      <c r="GW3">
        <v>8226</v>
      </c>
      <c r="GX3">
        <v>8367</v>
      </c>
      <c r="GY3">
        <v>5892</v>
      </c>
      <c r="GZ3">
        <v>8883</v>
      </c>
      <c r="HA3">
        <v>11033</v>
      </c>
      <c r="HB3">
        <v>4592</v>
      </c>
      <c r="HC3">
        <v>3319</v>
      </c>
      <c r="HD3">
        <v>5423</v>
      </c>
      <c r="HE3">
        <v>5991</v>
      </c>
      <c r="HF3">
        <v>3053</v>
      </c>
      <c r="HG3">
        <v>2357</v>
      </c>
      <c r="HH3">
        <v>3888</v>
      </c>
      <c r="HI3">
        <v>3887</v>
      </c>
      <c r="HJ3">
        <v>4264</v>
      </c>
      <c r="HK3">
        <v>3677</v>
      </c>
      <c r="HL3">
        <v>6508</v>
      </c>
      <c r="HM3">
        <v>6043</v>
      </c>
      <c r="HN3">
        <v>5397</v>
      </c>
      <c r="HO3">
        <v>4001</v>
      </c>
      <c r="HP3">
        <v>6571</v>
      </c>
      <c r="HQ3">
        <v>7459</v>
      </c>
      <c r="HR3">
        <v>5542</v>
      </c>
      <c r="HS3">
        <v>3964</v>
      </c>
      <c r="HT3">
        <v>6569</v>
      </c>
      <c r="HU3">
        <v>7133</v>
      </c>
      <c r="HV3">
        <v>4390</v>
      </c>
      <c r="HW3">
        <v>3437</v>
      </c>
      <c r="HX3">
        <v>5914</v>
      </c>
      <c r="HY3">
        <v>5446</v>
      </c>
      <c r="HZ3">
        <v>6523</v>
      </c>
      <c r="IA3">
        <v>5588</v>
      </c>
      <c r="IB3">
        <v>10095</v>
      </c>
      <c r="IC3">
        <v>9436</v>
      </c>
      <c r="ID3">
        <v>7011</v>
      </c>
      <c r="IE3">
        <v>5519</v>
      </c>
      <c r="IF3">
        <v>8495</v>
      </c>
      <c r="IG3">
        <v>9752</v>
      </c>
      <c r="IH3">
        <v>8053</v>
      </c>
      <c r="II3">
        <v>5399</v>
      </c>
      <c r="IJ3">
        <v>9388</v>
      </c>
      <c r="IK3">
        <v>10734</v>
      </c>
      <c r="IL3">
        <v>5671</v>
      </c>
      <c r="IM3">
        <v>3907</v>
      </c>
      <c r="IN3">
        <v>6500</v>
      </c>
      <c r="IO3">
        <v>7238</v>
      </c>
      <c r="IP3">
        <v>7167</v>
      </c>
      <c r="IQ3">
        <v>6377</v>
      </c>
      <c r="IR3">
        <v>9992</v>
      </c>
      <c r="IS3">
        <v>10205</v>
      </c>
      <c r="IT3">
        <v>10432</v>
      </c>
      <c r="IU3">
        <v>7532</v>
      </c>
      <c r="IV3">
        <v>11602</v>
      </c>
      <c r="IW3">
        <v>14436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2"/>
  <sheetViews>
    <sheetView workbookViewId="0"/>
  </sheetViews>
  <sheetFormatPr defaultRowHeight="15" x14ac:dyDescent="0.25"/>
  <sheetData>
    <row r="1" spans="1:1025" x14ac:dyDescent="0.25"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348</v>
      </c>
      <c r="K1" s="1" t="s">
        <v>349</v>
      </c>
      <c r="L1" s="1" t="s">
        <v>350</v>
      </c>
      <c r="M1" s="1" t="s">
        <v>351</v>
      </c>
      <c r="N1" s="1" t="s">
        <v>352</v>
      </c>
      <c r="O1" s="1" t="s">
        <v>353</v>
      </c>
      <c r="P1" s="1" t="s">
        <v>354</v>
      </c>
      <c r="Q1" s="1" t="s">
        <v>355</v>
      </c>
      <c r="R1" s="1" t="s">
        <v>356</v>
      </c>
      <c r="S1" s="1" t="s">
        <v>357</v>
      </c>
      <c r="T1" s="1" t="s">
        <v>358</v>
      </c>
      <c r="U1" s="1" t="s">
        <v>359</v>
      </c>
      <c r="V1" s="1" t="s">
        <v>360</v>
      </c>
      <c r="W1" s="1" t="s">
        <v>361</v>
      </c>
      <c r="X1" s="1" t="s">
        <v>362</v>
      </c>
      <c r="Y1" s="1" t="s">
        <v>363</v>
      </c>
      <c r="Z1" s="1" t="s">
        <v>364</v>
      </c>
      <c r="AA1" s="1" t="s">
        <v>365</v>
      </c>
      <c r="AB1" s="1" t="s">
        <v>366</v>
      </c>
      <c r="AC1" s="1" t="s">
        <v>367</v>
      </c>
      <c r="AD1" s="1" t="s">
        <v>368</v>
      </c>
      <c r="AE1" s="1" t="s">
        <v>369</v>
      </c>
      <c r="AF1" s="1" t="s">
        <v>370</v>
      </c>
      <c r="AG1" s="1" t="s">
        <v>371</v>
      </c>
      <c r="AH1" s="1" t="s">
        <v>372</v>
      </c>
      <c r="AI1" s="1" t="s">
        <v>373</v>
      </c>
      <c r="AJ1" s="1" t="s">
        <v>374</v>
      </c>
      <c r="AK1" s="1" t="s">
        <v>375</v>
      </c>
      <c r="AL1" s="1" t="s">
        <v>376</v>
      </c>
      <c r="AM1" s="1" t="s">
        <v>377</v>
      </c>
      <c r="AN1" s="1" t="s">
        <v>378</v>
      </c>
      <c r="AO1" s="1" t="s">
        <v>379</v>
      </c>
      <c r="AP1" s="1" t="s">
        <v>380</v>
      </c>
      <c r="AQ1" s="1" t="s">
        <v>381</v>
      </c>
      <c r="AR1" s="1" t="s">
        <v>382</v>
      </c>
      <c r="AS1" s="1" t="s">
        <v>383</v>
      </c>
      <c r="AT1" s="1" t="s">
        <v>384</v>
      </c>
      <c r="AU1" s="1" t="s">
        <v>385</v>
      </c>
      <c r="AV1" s="1" t="s">
        <v>386</v>
      </c>
      <c r="AW1" s="1" t="s">
        <v>387</v>
      </c>
      <c r="AX1" s="1" t="s">
        <v>388</v>
      </c>
      <c r="AY1" s="1" t="s">
        <v>389</v>
      </c>
      <c r="AZ1" s="1" t="s">
        <v>390</v>
      </c>
      <c r="BA1" s="1" t="s">
        <v>391</v>
      </c>
      <c r="BB1" s="1" t="s">
        <v>392</v>
      </c>
      <c r="BC1" s="1" t="s">
        <v>393</v>
      </c>
      <c r="BD1" s="1" t="s">
        <v>394</v>
      </c>
      <c r="BE1" s="1" t="s">
        <v>395</v>
      </c>
      <c r="BF1" s="1" t="s">
        <v>396</v>
      </c>
      <c r="BG1" s="1" t="s">
        <v>397</v>
      </c>
      <c r="BH1" s="1" t="s">
        <v>398</v>
      </c>
      <c r="BI1" s="1" t="s">
        <v>399</v>
      </c>
      <c r="BJ1" s="1" t="s">
        <v>400</v>
      </c>
      <c r="BK1" s="1" t="s">
        <v>401</v>
      </c>
      <c r="BL1" s="1" t="s">
        <v>402</v>
      </c>
      <c r="BM1" s="1" t="s">
        <v>403</v>
      </c>
      <c r="BN1" s="1" t="s">
        <v>404</v>
      </c>
      <c r="BO1" s="1" t="s">
        <v>405</v>
      </c>
      <c r="BP1" s="1" t="s">
        <v>406</v>
      </c>
      <c r="BQ1" s="1" t="s">
        <v>407</v>
      </c>
      <c r="BR1" s="1" t="s">
        <v>408</v>
      </c>
      <c r="BS1" s="1" t="s">
        <v>409</v>
      </c>
      <c r="BT1" s="1" t="s">
        <v>410</v>
      </c>
      <c r="BU1" s="1" t="s">
        <v>411</v>
      </c>
      <c r="BV1" s="1" t="s">
        <v>412</v>
      </c>
      <c r="BW1" s="1" t="s">
        <v>413</v>
      </c>
      <c r="BX1" s="1" t="s">
        <v>414</v>
      </c>
      <c r="BY1" s="1" t="s">
        <v>415</v>
      </c>
      <c r="BZ1" s="1" t="s">
        <v>416</v>
      </c>
      <c r="CA1" s="1" t="s">
        <v>417</v>
      </c>
      <c r="CB1" s="1" t="s">
        <v>418</v>
      </c>
      <c r="CC1" s="1" t="s">
        <v>419</v>
      </c>
      <c r="CD1" s="1" t="s">
        <v>420</v>
      </c>
      <c r="CE1" s="1" t="s">
        <v>421</v>
      </c>
      <c r="CF1" s="1" t="s">
        <v>422</v>
      </c>
      <c r="CG1" s="1" t="s">
        <v>423</v>
      </c>
      <c r="CH1" s="1" t="s">
        <v>424</v>
      </c>
      <c r="CI1" s="1" t="s">
        <v>425</v>
      </c>
      <c r="CJ1" s="1" t="s">
        <v>426</v>
      </c>
      <c r="CK1" s="1" t="s">
        <v>427</v>
      </c>
      <c r="CL1" s="1" t="s">
        <v>428</v>
      </c>
      <c r="CM1" s="1" t="s">
        <v>429</v>
      </c>
      <c r="CN1" s="1" t="s">
        <v>430</v>
      </c>
      <c r="CO1" s="1" t="s">
        <v>431</v>
      </c>
      <c r="CP1" s="1" t="s">
        <v>432</v>
      </c>
      <c r="CQ1" s="1" t="s">
        <v>433</v>
      </c>
      <c r="CR1" s="1" t="s">
        <v>434</v>
      </c>
      <c r="CS1" s="1" t="s">
        <v>435</v>
      </c>
      <c r="CT1" s="1" t="s">
        <v>436</v>
      </c>
      <c r="CU1" s="1" t="s">
        <v>437</v>
      </c>
      <c r="CV1" s="1" t="s">
        <v>438</v>
      </c>
      <c r="CW1" s="1" t="s">
        <v>439</v>
      </c>
      <c r="CX1" s="1" t="s">
        <v>440</v>
      </c>
      <c r="CY1" s="1" t="s">
        <v>441</v>
      </c>
      <c r="CZ1" s="1" t="s">
        <v>442</v>
      </c>
      <c r="DA1" s="1" t="s">
        <v>443</v>
      </c>
      <c r="DB1" s="1" t="s">
        <v>444</v>
      </c>
      <c r="DC1" s="1" t="s">
        <v>445</v>
      </c>
      <c r="DD1" s="1" t="s">
        <v>446</v>
      </c>
      <c r="DE1" s="1" t="s">
        <v>447</v>
      </c>
      <c r="DF1" s="1" t="s">
        <v>448</v>
      </c>
      <c r="DG1" s="1" t="s">
        <v>449</v>
      </c>
      <c r="DH1" s="1" t="s">
        <v>450</v>
      </c>
      <c r="DI1" s="1" t="s">
        <v>451</v>
      </c>
      <c r="DJ1" s="1" t="s">
        <v>452</v>
      </c>
      <c r="DK1" s="1" t="s">
        <v>453</v>
      </c>
      <c r="DL1" s="1" t="s">
        <v>454</v>
      </c>
      <c r="DM1" s="1" t="s">
        <v>455</v>
      </c>
      <c r="DN1" s="1" t="s">
        <v>456</v>
      </c>
      <c r="DO1" s="1" t="s">
        <v>457</v>
      </c>
      <c r="DP1" s="1" t="s">
        <v>458</v>
      </c>
      <c r="DQ1" s="1" t="s">
        <v>459</v>
      </c>
      <c r="DR1" s="1" t="s">
        <v>460</v>
      </c>
      <c r="DS1" s="1" t="s">
        <v>461</v>
      </c>
      <c r="DT1" s="1" t="s">
        <v>462</v>
      </c>
      <c r="DU1" s="1" t="s">
        <v>463</v>
      </c>
      <c r="DV1" s="1" t="s">
        <v>464</v>
      </c>
      <c r="DW1" s="1" t="s">
        <v>465</v>
      </c>
      <c r="DX1" s="1" t="s">
        <v>466</v>
      </c>
      <c r="DY1" s="1" t="s">
        <v>467</v>
      </c>
      <c r="DZ1" s="1" t="s">
        <v>468</v>
      </c>
      <c r="EA1" s="1" t="s">
        <v>469</v>
      </c>
      <c r="EB1" s="1" t="s">
        <v>470</v>
      </c>
      <c r="EC1" s="1" t="s">
        <v>471</v>
      </c>
      <c r="ED1" s="1" t="s">
        <v>472</v>
      </c>
      <c r="EE1" s="1" t="s">
        <v>473</v>
      </c>
      <c r="EF1" s="1" t="s">
        <v>474</v>
      </c>
      <c r="EG1" s="1" t="s">
        <v>475</v>
      </c>
      <c r="EH1" s="1" t="s">
        <v>476</v>
      </c>
      <c r="EI1" s="1" t="s">
        <v>477</v>
      </c>
      <c r="EJ1" s="1" t="s">
        <v>478</v>
      </c>
      <c r="EK1" s="1" t="s">
        <v>479</v>
      </c>
      <c r="EL1" s="1" t="s">
        <v>480</v>
      </c>
      <c r="EM1" s="1" t="s">
        <v>481</v>
      </c>
      <c r="EN1" s="1" t="s">
        <v>482</v>
      </c>
      <c r="EO1" s="1" t="s">
        <v>483</v>
      </c>
      <c r="EP1" s="1" t="s">
        <v>484</v>
      </c>
      <c r="EQ1" s="1" t="s">
        <v>485</v>
      </c>
      <c r="ER1" s="1" t="s">
        <v>486</v>
      </c>
      <c r="ES1" s="1" t="s">
        <v>487</v>
      </c>
      <c r="ET1" s="1" t="s">
        <v>488</v>
      </c>
      <c r="EU1" s="1" t="s">
        <v>489</v>
      </c>
      <c r="EV1" s="1" t="s">
        <v>490</v>
      </c>
      <c r="EW1" s="1" t="s">
        <v>491</v>
      </c>
      <c r="EX1" s="1" t="s">
        <v>492</v>
      </c>
      <c r="EY1" s="1" t="s">
        <v>493</v>
      </c>
      <c r="EZ1" s="1" t="s">
        <v>494</v>
      </c>
      <c r="FA1" s="1" t="s">
        <v>495</v>
      </c>
      <c r="FB1" s="1" t="s">
        <v>496</v>
      </c>
      <c r="FC1" s="1" t="s">
        <v>497</v>
      </c>
      <c r="FD1" s="1" t="s">
        <v>498</v>
      </c>
      <c r="FE1" s="1" t="s">
        <v>499</v>
      </c>
      <c r="FF1" s="1" t="s">
        <v>500</v>
      </c>
      <c r="FG1" s="1" t="s">
        <v>501</v>
      </c>
      <c r="FH1" s="1" t="s">
        <v>502</v>
      </c>
      <c r="FI1" s="1" t="s">
        <v>503</v>
      </c>
      <c r="FJ1" s="1" t="s">
        <v>504</v>
      </c>
      <c r="FK1" s="1" t="s">
        <v>505</v>
      </c>
      <c r="FL1" s="1" t="s">
        <v>506</v>
      </c>
      <c r="FM1" s="1" t="s">
        <v>507</v>
      </c>
      <c r="FN1" s="1" t="s">
        <v>508</v>
      </c>
      <c r="FO1" s="1" t="s">
        <v>509</v>
      </c>
      <c r="FP1" s="1" t="s">
        <v>510</v>
      </c>
      <c r="FQ1" s="1" t="s">
        <v>511</v>
      </c>
      <c r="FR1" s="1" t="s">
        <v>512</v>
      </c>
      <c r="FS1" s="1" t="s">
        <v>513</v>
      </c>
      <c r="FT1" s="1" t="s">
        <v>514</v>
      </c>
      <c r="FU1" s="1" t="s">
        <v>515</v>
      </c>
      <c r="FV1" s="1" t="s">
        <v>516</v>
      </c>
      <c r="FW1" s="1" t="s">
        <v>517</v>
      </c>
      <c r="FX1" s="1" t="s">
        <v>518</v>
      </c>
      <c r="FY1" s="1" t="s">
        <v>519</v>
      </c>
      <c r="FZ1" s="1" t="s">
        <v>520</v>
      </c>
      <c r="GA1" s="1" t="s">
        <v>521</v>
      </c>
      <c r="GB1" s="1" t="s">
        <v>522</v>
      </c>
      <c r="GC1" s="1" t="s">
        <v>523</v>
      </c>
      <c r="GD1" s="1" t="s">
        <v>524</v>
      </c>
      <c r="GE1" s="1" t="s">
        <v>525</v>
      </c>
      <c r="GF1" s="1" t="s">
        <v>526</v>
      </c>
      <c r="GG1" s="1" t="s">
        <v>527</v>
      </c>
      <c r="GH1" s="1" t="s">
        <v>528</v>
      </c>
      <c r="GI1" s="1" t="s">
        <v>529</v>
      </c>
      <c r="GJ1" s="1" t="s">
        <v>530</v>
      </c>
      <c r="GK1" s="1" t="s">
        <v>531</v>
      </c>
      <c r="GL1" s="1" t="s">
        <v>532</v>
      </c>
      <c r="GM1" s="1" t="s">
        <v>533</v>
      </c>
      <c r="GN1" s="1" t="s">
        <v>534</v>
      </c>
      <c r="GO1" s="1" t="s">
        <v>535</v>
      </c>
      <c r="GP1" s="1" t="s">
        <v>536</v>
      </c>
      <c r="GQ1" s="1" t="s">
        <v>537</v>
      </c>
      <c r="GR1" s="1" t="s">
        <v>538</v>
      </c>
      <c r="GS1" s="1" t="s">
        <v>539</v>
      </c>
      <c r="GT1" s="1" t="s">
        <v>540</v>
      </c>
      <c r="GU1" s="1" t="s">
        <v>541</v>
      </c>
      <c r="GV1" s="1" t="s">
        <v>542</v>
      </c>
      <c r="GW1" s="1" t="s">
        <v>543</v>
      </c>
      <c r="GX1" s="1" t="s">
        <v>544</v>
      </c>
      <c r="GY1" s="1" t="s">
        <v>545</v>
      </c>
      <c r="GZ1" s="1" t="s">
        <v>546</v>
      </c>
      <c r="HA1" s="1" t="s">
        <v>547</v>
      </c>
      <c r="HB1" s="1" t="s">
        <v>548</v>
      </c>
      <c r="HC1" s="1" t="s">
        <v>549</v>
      </c>
      <c r="HD1" s="1" t="s">
        <v>550</v>
      </c>
      <c r="HE1" s="1" t="s">
        <v>551</v>
      </c>
      <c r="HF1" s="1" t="s">
        <v>552</v>
      </c>
      <c r="HG1" s="1" t="s">
        <v>553</v>
      </c>
      <c r="HH1" s="1" t="s">
        <v>554</v>
      </c>
      <c r="HI1" s="1" t="s">
        <v>555</v>
      </c>
      <c r="HJ1" s="1" t="s">
        <v>556</v>
      </c>
      <c r="HK1" s="1" t="s">
        <v>557</v>
      </c>
      <c r="HL1" s="1" t="s">
        <v>558</v>
      </c>
      <c r="HM1" s="1" t="s">
        <v>559</v>
      </c>
      <c r="HN1" s="1" t="s">
        <v>560</v>
      </c>
      <c r="HO1" s="1" t="s">
        <v>561</v>
      </c>
      <c r="HP1" s="1" t="s">
        <v>562</v>
      </c>
      <c r="HQ1" s="1" t="s">
        <v>563</v>
      </c>
      <c r="HR1" s="1" t="s">
        <v>564</v>
      </c>
      <c r="HS1" s="1" t="s">
        <v>565</v>
      </c>
      <c r="HT1" s="1" t="s">
        <v>566</v>
      </c>
      <c r="HU1" s="1" t="s">
        <v>567</v>
      </c>
      <c r="HV1" s="1" t="s">
        <v>568</v>
      </c>
      <c r="HW1" s="1" t="s">
        <v>569</v>
      </c>
      <c r="HX1" s="1" t="s">
        <v>570</v>
      </c>
      <c r="HY1" s="1" t="s">
        <v>571</v>
      </c>
      <c r="HZ1" s="1" t="s">
        <v>572</v>
      </c>
      <c r="IA1" s="1" t="s">
        <v>573</v>
      </c>
      <c r="IB1" s="1" t="s">
        <v>574</v>
      </c>
      <c r="IC1" s="1" t="s">
        <v>575</v>
      </c>
      <c r="ID1" s="1" t="s">
        <v>576</v>
      </c>
      <c r="IE1" s="1" t="s">
        <v>577</v>
      </c>
      <c r="IF1" s="1" t="s">
        <v>578</v>
      </c>
      <c r="IG1" s="1" t="s">
        <v>579</v>
      </c>
      <c r="IH1" s="1" t="s">
        <v>580</v>
      </c>
      <c r="II1" s="1" t="s">
        <v>581</v>
      </c>
      <c r="IJ1" s="1" t="s">
        <v>582</v>
      </c>
      <c r="IK1" s="1" t="s">
        <v>583</v>
      </c>
      <c r="IL1" s="1" t="s">
        <v>584</v>
      </c>
      <c r="IM1" s="1" t="s">
        <v>585</v>
      </c>
      <c r="IN1" s="1" t="s">
        <v>586</v>
      </c>
      <c r="IO1" s="1" t="s">
        <v>587</v>
      </c>
      <c r="IP1" s="1" t="s">
        <v>588</v>
      </c>
      <c r="IQ1" s="1" t="s">
        <v>589</v>
      </c>
      <c r="IR1" s="1" t="s">
        <v>590</v>
      </c>
      <c r="IS1" s="1" t="s">
        <v>591</v>
      </c>
      <c r="IT1" s="1" t="s">
        <v>592</v>
      </c>
      <c r="IU1" s="1" t="s">
        <v>593</v>
      </c>
      <c r="IV1" s="1" t="s">
        <v>594</v>
      </c>
      <c r="IW1" s="1" t="s">
        <v>595</v>
      </c>
      <c r="IX1" s="1" t="s">
        <v>596</v>
      </c>
      <c r="IY1" s="1" t="s">
        <v>597</v>
      </c>
      <c r="IZ1" s="1" t="s">
        <v>598</v>
      </c>
      <c r="JA1" s="1" t="s">
        <v>599</v>
      </c>
      <c r="JB1" s="1" t="s">
        <v>600</v>
      </c>
      <c r="JC1" s="1" t="s">
        <v>601</v>
      </c>
      <c r="JD1" s="1" t="s">
        <v>602</v>
      </c>
      <c r="JE1" s="1" t="s">
        <v>603</v>
      </c>
      <c r="JF1" s="1" t="s">
        <v>604</v>
      </c>
      <c r="JG1" s="1" t="s">
        <v>605</v>
      </c>
      <c r="JH1" s="1" t="s">
        <v>606</v>
      </c>
      <c r="JI1" s="1" t="s">
        <v>607</v>
      </c>
      <c r="JJ1" s="1" t="s">
        <v>608</v>
      </c>
      <c r="JK1" s="1" t="s">
        <v>609</v>
      </c>
      <c r="JL1" s="1" t="s">
        <v>610</v>
      </c>
      <c r="JM1" s="1" t="s">
        <v>611</v>
      </c>
      <c r="JN1" s="1" t="s">
        <v>612</v>
      </c>
      <c r="JO1" s="1" t="s">
        <v>613</v>
      </c>
      <c r="JP1" s="1" t="s">
        <v>614</v>
      </c>
      <c r="JQ1" s="1" t="s">
        <v>615</v>
      </c>
      <c r="JR1" s="1" t="s">
        <v>616</v>
      </c>
      <c r="JS1" s="1" t="s">
        <v>617</v>
      </c>
      <c r="JT1" s="1" t="s">
        <v>618</v>
      </c>
      <c r="JU1" s="1" t="s">
        <v>619</v>
      </c>
      <c r="JV1" s="1" t="s">
        <v>620</v>
      </c>
      <c r="JW1" s="1" t="s">
        <v>621</v>
      </c>
      <c r="JX1" s="1" t="s">
        <v>622</v>
      </c>
      <c r="JY1" s="1" t="s">
        <v>623</v>
      </c>
      <c r="JZ1" s="1" t="s">
        <v>624</v>
      </c>
      <c r="KA1" s="1" t="s">
        <v>625</v>
      </c>
      <c r="KB1" s="1" t="s">
        <v>626</v>
      </c>
      <c r="KC1" s="1" t="s">
        <v>627</v>
      </c>
      <c r="KD1" s="1" t="s">
        <v>628</v>
      </c>
      <c r="KE1" s="1" t="s">
        <v>629</v>
      </c>
      <c r="KF1" s="1" t="s">
        <v>630</v>
      </c>
      <c r="KG1" s="1" t="s">
        <v>631</v>
      </c>
      <c r="KH1" s="1" t="s">
        <v>632</v>
      </c>
      <c r="KI1" s="1" t="s">
        <v>633</v>
      </c>
      <c r="KJ1" s="1" t="s">
        <v>634</v>
      </c>
      <c r="KK1" s="1" t="s">
        <v>635</v>
      </c>
      <c r="KL1" s="1" t="s">
        <v>636</v>
      </c>
      <c r="KM1" s="1" t="s">
        <v>637</v>
      </c>
      <c r="KN1" s="1" t="s">
        <v>638</v>
      </c>
      <c r="KO1" s="1" t="s">
        <v>639</v>
      </c>
      <c r="KP1" s="1" t="s">
        <v>640</v>
      </c>
      <c r="KQ1" s="1" t="s">
        <v>641</v>
      </c>
      <c r="KR1" s="1" t="s">
        <v>642</v>
      </c>
      <c r="KS1" s="1" t="s">
        <v>643</v>
      </c>
      <c r="KT1" s="1" t="s">
        <v>644</v>
      </c>
      <c r="KU1" s="1" t="s">
        <v>645</v>
      </c>
      <c r="KV1" s="1" t="s">
        <v>646</v>
      </c>
      <c r="KW1" s="1" t="s">
        <v>647</v>
      </c>
      <c r="KX1" s="1" t="s">
        <v>648</v>
      </c>
      <c r="KY1" s="1" t="s">
        <v>649</v>
      </c>
      <c r="KZ1" s="1" t="s">
        <v>650</v>
      </c>
      <c r="LA1" s="1" t="s">
        <v>651</v>
      </c>
      <c r="LB1" s="1" t="s">
        <v>652</v>
      </c>
      <c r="LC1" s="1" t="s">
        <v>653</v>
      </c>
      <c r="LD1" s="1" t="s">
        <v>654</v>
      </c>
      <c r="LE1" s="1" t="s">
        <v>655</v>
      </c>
      <c r="LF1" s="1" t="s">
        <v>656</v>
      </c>
      <c r="LG1" s="1" t="s">
        <v>657</v>
      </c>
      <c r="LH1" s="1" t="s">
        <v>658</v>
      </c>
      <c r="LI1" s="1" t="s">
        <v>659</v>
      </c>
      <c r="LJ1" s="1" t="s">
        <v>660</v>
      </c>
      <c r="LK1" s="1" t="s">
        <v>661</v>
      </c>
      <c r="LL1" s="1" t="s">
        <v>662</v>
      </c>
      <c r="LM1" s="1" t="s">
        <v>663</v>
      </c>
      <c r="LN1" s="1" t="s">
        <v>664</v>
      </c>
      <c r="LO1" s="1" t="s">
        <v>665</v>
      </c>
      <c r="LP1" s="1" t="s">
        <v>666</v>
      </c>
      <c r="LQ1" s="1" t="s">
        <v>667</v>
      </c>
      <c r="LR1" s="1" t="s">
        <v>668</v>
      </c>
      <c r="LS1" s="1" t="s">
        <v>669</v>
      </c>
      <c r="LT1" s="1" t="s">
        <v>670</v>
      </c>
      <c r="LU1" s="1" t="s">
        <v>671</v>
      </c>
      <c r="LV1" s="1" t="s">
        <v>672</v>
      </c>
      <c r="LW1" s="1" t="s">
        <v>673</v>
      </c>
      <c r="LX1" s="1" t="s">
        <v>674</v>
      </c>
      <c r="LY1" s="1" t="s">
        <v>675</v>
      </c>
      <c r="LZ1" s="1" t="s">
        <v>676</v>
      </c>
      <c r="MA1" s="1" t="s">
        <v>677</v>
      </c>
      <c r="MB1" s="1" t="s">
        <v>678</v>
      </c>
      <c r="MC1" s="1" t="s">
        <v>679</v>
      </c>
      <c r="MD1" s="1" t="s">
        <v>680</v>
      </c>
      <c r="ME1" s="1" t="s">
        <v>681</v>
      </c>
      <c r="MF1" s="1" t="s">
        <v>682</v>
      </c>
      <c r="MG1" s="1" t="s">
        <v>683</v>
      </c>
      <c r="MH1" s="1" t="s">
        <v>684</v>
      </c>
      <c r="MI1" s="1" t="s">
        <v>685</v>
      </c>
      <c r="MJ1" s="1" t="s">
        <v>686</v>
      </c>
      <c r="MK1" s="1" t="s">
        <v>687</v>
      </c>
      <c r="ML1" s="1" t="s">
        <v>688</v>
      </c>
      <c r="MM1" s="1" t="s">
        <v>689</v>
      </c>
      <c r="MN1" s="1" t="s">
        <v>690</v>
      </c>
      <c r="MO1" s="1" t="s">
        <v>691</v>
      </c>
      <c r="MP1" s="1" t="s">
        <v>692</v>
      </c>
      <c r="MQ1" s="1" t="s">
        <v>693</v>
      </c>
      <c r="MR1" s="1" t="s">
        <v>694</v>
      </c>
      <c r="MS1" s="1" t="s">
        <v>695</v>
      </c>
      <c r="MT1" s="1" t="s">
        <v>696</v>
      </c>
      <c r="MU1" s="1" t="s">
        <v>697</v>
      </c>
      <c r="MV1" s="1" t="s">
        <v>698</v>
      </c>
      <c r="MW1" s="1" t="s">
        <v>699</v>
      </c>
      <c r="MX1" s="1" t="s">
        <v>700</v>
      </c>
      <c r="MY1" s="1" t="s">
        <v>701</v>
      </c>
      <c r="MZ1" s="1" t="s">
        <v>702</v>
      </c>
      <c r="NA1" s="1" t="s">
        <v>703</v>
      </c>
      <c r="NB1" s="1" t="s">
        <v>704</v>
      </c>
      <c r="NC1" s="1" t="s">
        <v>705</v>
      </c>
      <c r="ND1" s="1" t="s">
        <v>706</v>
      </c>
      <c r="NE1" s="1" t="s">
        <v>707</v>
      </c>
      <c r="NF1" s="1" t="s">
        <v>708</v>
      </c>
      <c r="NG1" s="1" t="s">
        <v>709</v>
      </c>
      <c r="NH1" s="1" t="s">
        <v>710</v>
      </c>
      <c r="NI1" s="1" t="s">
        <v>711</v>
      </c>
      <c r="NJ1" s="1" t="s">
        <v>712</v>
      </c>
      <c r="NK1" s="1" t="s">
        <v>713</v>
      </c>
      <c r="NL1" s="1" t="s">
        <v>714</v>
      </c>
      <c r="NM1" s="1" t="s">
        <v>715</v>
      </c>
      <c r="NN1" s="1" t="s">
        <v>716</v>
      </c>
      <c r="NO1" s="1" t="s">
        <v>717</v>
      </c>
      <c r="NP1" s="1" t="s">
        <v>718</v>
      </c>
      <c r="NQ1" s="1" t="s">
        <v>719</v>
      </c>
      <c r="NR1" s="1" t="s">
        <v>720</v>
      </c>
      <c r="NS1" s="1" t="s">
        <v>721</v>
      </c>
      <c r="NT1" s="1" t="s">
        <v>722</v>
      </c>
      <c r="NU1" s="1" t="s">
        <v>723</v>
      </c>
      <c r="NV1" s="1" t="s">
        <v>724</v>
      </c>
      <c r="NW1" s="1" t="s">
        <v>725</v>
      </c>
      <c r="NX1" s="1" t="s">
        <v>726</v>
      </c>
      <c r="NY1" s="1" t="s">
        <v>727</v>
      </c>
      <c r="NZ1" s="1" t="s">
        <v>728</v>
      </c>
      <c r="OA1" s="1" t="s">
        <v>729</v>
      </c>
      <c r="OB1" s="1" t="s">
        <v>730</v>
      </c>
      <c r="OC1" s="1" t="s">
        <v>731</v>
      </c>
      <c r="OD1" s="1" t="s">
        <v>732</v>
      </c>
      <c r="OE1" s="1" t="s">
        <v>733</v>
      </c>
      <c r="OF1" s="1" t="s">
        <v>734</v>
      </c>
      <c r="OG1" s="1" t="s">
        <v>735</v>
      </c>
      <c r="OH1" s="1" t="s">
        <v>736</v>
      </c>
      <c r="OI1" s="1" t="s">
        <v>737</v>
      </c>
      <c r="OJ1" s="1" t="s">
        <v>738</v>
      </c>
      <c r="OK1" s="1" t="s">
        <v>739</v>
      </c>
      <c r="OL1" s="1" t="s">
        <v>740</v>
      </c>
      <c r="OM1" s="1" t="s">
        <v>741</v>
      </c>
      <c r="ON1" s="1" t="s">
        <v>742</v>
      </c>
      <c r="OO1" s="1" t="s">
        <v>743</v>
      </c>
      <c r="OP1" s="1" t="s">
        <v>744</v>
      </c>
      <c r="OQ1" s="1" t="s">
        <v>745</v>
      </c>
      <c r="OR1" s="1" t="s">
        <v>746</v>
      </c>
      <c r="OS1" s="1" t="s">
        <v>747</v>
      </c>
      <c r="OT1" s="1" t="s">
        <v>748</v>
      </c>
      <c r="OU1" s="1" t="s">
        <v>749</v>
      </c>
      <c r="OV1" s="1" t="s">
        <v>750</v>
      </c>
      <c r="OW1" s="1" t="s">
        <v>751</v>
      </c>
      <c r="OX1" s="1" t="s">
        <v>752</v>
      </c>
      <c r="OY1" s="1" t="s">
        <v>753</v>
      </c>
      <c r="OZ1" s="1" t="s">
        <v>754</v>
      </c>
      <c r="PA1" s="1" t="s">
        <v>755</v>
      </c>
      <c r="PB1" s="1" t="s">
        <v>756</v>
      </c>
      <c r="PC1" s="1" t="s">
        <v>757</v>
      </c>
      <c r="PD1" s="1" t="s">
        <v>758</v>
      </c>
      <c r="PE1" s="1" t="s">
        <v>759</v>
      </c>
      <c r="PF1" s="1" t="s">
        <v>760</v>
      </c>
      <c r="PG1" s="1" t="s">
        <v>761</v>
      </c>
      <c r="PH1" s="1" t="s">
        <v>762</v>
      </c>
      <c r="PI1" s="1" t="s">
        <v>763</v>
      </c>
      <c r="PJ1" s="1" t="s">
        <v>764</v>
      </c>
      <c r="PK1" s="1" t="s">
        <v>765</v>
      </c>
      <c r="PL1" s="1" t="s">
        <v>766</v>
      </c>
      <c r="PM1" s="1" t="s">
        <v>767</v>
      </c>
      <c r="PN1" s="1" t="s">
        <v>768</v>
      </c>
      <c r="PO1" s="1" t="s">
        <v>769</v>
      </c>
      <c r="PP1" s="1" t="s">
        <v>770</v>
      </c>
      <c r="PQ1" s="1" t="s">
        <v>771</v>
      </c>
      <c r="PR1" s="1" t="s">
        <v>772</v>
      </c>
      <c r="PS1" s="1" t="s">
        <v>773</v>
      </c>
      <c r="PT1" s="1" t="s">
        <v>774</v>
      </c>
      <c r="PU1" s="1" t="s">
        <v>775</v>
      </c>
      <c r="PV1" s="1" t="s">
        <v>776</v>
      </c>
      <c r="PW1" s="1" t="s">
        <v>777</v>
      </c>
      <c r="PX1" s="1" t="s">
        <v>778</v>
      </c>
      <c r="PY1" s="1" t="s">
        <v>779</v>
      </c>
      <c r="PZ1" s="1" t="s">
        <v>780</v>
      </c>
      <c r="QA1" s="1" t="s">
        <v>781</v>
      </c>
      <c r="QB1" s="1" t="s">
        <v>782</v>
      </c>
      <c r="QC1" s="1" t="s">
        <v>783</v>
      </c>
      <c r="QD1" s="1" t="s">
        <v>784</v>
      </c>
      <c r="QE1" s="1" t="s">
        <v>785</v>
      </c>
      <c r="QF1" s="1" t="s">
        <v>786</v>
      </c>
      <c r="QG1" s="1" t="s">
        <v>787</v>
      </c>
      <c r="QH1" s="1" t="s">
        <v>788</v>
      </c>
      <c r="QI1" s="1" t="s">
        <v>789</v>
      </c>
      <c r="QJ1" s="1" t="s">
        <v>790</v>
      </c>
      <c r="QK1" s="1" t="s">
        <v>791</v>
      </c>
      <c r="QL1" s="1" t="s">
        <v>792</v>
      </c>
      <c r="QM1" s="1" t="s">
        <v>793</v>
      </c>
      <c r="QN1" s="1" t="s">
        <v>794</v>
      </c>
      <c r="QO1" s="1" t="s">
        <v>795</v>
      </c>
      <c r="QP1" s="1" t="s">
        <v>796</v>
      </c>
      <c r="QQ1" s="1" t="s">
        <v>797</v>
      </c>
      <c r="QR1" s="1" t="s">
        <v>798</v>
      </c>
      <c r="QS1" s="1" t="s">
        <v>799</v>
      </c>
      <c r="QT1" s="1" t="s">
        <v>800</v>
      </c>
      <c r="QU1" s="1" t="s">
        <v>801</v>
      </c>
      <c r="QV1" s="1" t="s">
        <v>802</v>
      </c>
      <c r="QW1" s="1" t="s">
        <v>803</v>
      </c>
      <c r="QX1" s="1" t="s">
        <v>804</v>
      </c>
      <c r="QY1" s="1" t="s">
        <v>805</v>
      </c>
      <c r="QZ1" s="1" t="s">
        <v>806</v>
      </c>
      <c r="RA1" s="1" t="s">
        <v>807</v>
      </c>
      <c r="RB1" s="1" t="s">
        <v>808</v>
      </c>
      <c r="RC1" s="1" t="s">
        <v>809</v>
      </c>
      <c r="RD1" s="1" t="s">
        <v>810</v>
      </c>
      <c r="RE1" s="1" t="s">
        <v>811</v>
      </c>
      <c r="RF1" s="1" t="s">
        <v>812</v>
      </c>
      <c r="RG1" s="1" t="s">
        <v>813</v>
      </c>
      <c r="RH1" s="1" t="s">
        <v>814</v>
      </c>
      <c r="RI1" s="1" t="s">
        <v>815</v>
      </c>
      <c r="RJ1" s="1" t="s">
        <v>816</v>
      </c>
      <c r="RK1" s="1" t="s">
        <v>817</v>
      </c>
      <c r="RL1" s="1" t="s">
        <v>818</v>
      </c>
      <c r="RM1" s="1" t="s">
        <v>819</v>
      </c>
      <c r="RN1" s="1" t="s">
        <v>820</v>
      </c>
      <c r="RO1" s="1" t="s">
        <v>821</v>
      </c>
      <c r="RP1" s="1" t="s">
        <v>822</v>
      </c>
      <c r="RQ1" s="1" t="s">
        <v>823</v>
      </c>
      <c r="RR1" s="1" t="s">
        <v>824</v>
      </c>
      <c r="RS1" s="1" t="s">
        <v>825</v>
      </c>
      <c r="RT1" s="1" t="s">
        <v>826</v>
      </c>
      <c r="RU1" s="1" t="s">
        <v>827</v>
      </c>
      <c r="RV1" s="1" t="s">
        <v>828</v>
      </c>
      <c r="RW1" s="1" t="s">
        <v>829</v>
      </c>
      <c r="RX1" s="1" t="s">
        <v>830</v>
      </c>
      <c r="RY1" s="1" t="s">
        <v>831</v>
      </c>
      <c r="RZ1" s="1" t="s">
        <v>832</v>
      </c>
      <c r="SA1" s="1" t="s">
        <v>833</v>
      </c>
      <c r="SB1" s="1" t="s">
        <v>834</v>
      </c>
      <c r="SC1" s="1" t="s">
        <v>835</v>
      </c>
      <c r="SD1" s="1" t="s">
        <v>836</v>
      </c>
      <c r="SE1" s="1" t="s">
        <v>837</v>
      </c>
      <c r="SF1" s="1" t="s">
        <v>838</v>
      </c>
      <c r="SG1" s="1" t="s">
        <v>839</v>
      </c>
      <c r="SH1" s="1" t="s">
        <v>840</v>
      </c>
      <c r="SI1" s="1" t="s">
        <v>841</v>
      </c>
      <c r="SJ1" s="1" t="s">
        <v>842</v>
      </c>
      <c r="SK1" s="1" t="s">
        <v>843</v>
      </c>
      <c r="SL1" s="1" t="s">
        <v>844</v>
      </c>
      <c r="SM1" s="1" t="s">
        <v>845</v>
      </c>
      <c r="SN1" s="1" t="s">
        <v>846</v>
      </c>
      <c r="SO1" s="1" t="s">
        <v>847</v>
      </c>
      <c r="SP1" s="1" t="s">
        <v>848</v>
      </c>
      <c r="SQ1" s="1" t="s">
        <v>849</v>
      </c>
      <c r="SR1" s="1" t="s">
        <v>850</v>
      </c>
      <c r="SS1" s="1" t="s">
        <v>851</v>
      </c>
      <c r="ST1" s="1" t="s">
        <v>852</v>
      </c>
      <c r="SU1" s="1" t="s">
        <v>853</v>
      </c>
      <c r="SV1" s="1" t="s">
        <v>854</v>
      </c>
      <c r="SW1" s="1" t="s">
        <v>855</v>
      </c>
      <c r="SX1" s="1" t="s">
        <v>856</v>
      </c>
      <c r="SY1" s="1" t="s">
        <v>857</v>
      </c>
      <c r="SZ1" s="1" t="s">
        <v>858</v>
      </c>
      <c r="TA1" s="1" t="s">
        <v>859</v>
      </c>
      <c r="TB1" s="1" t="s">
        <v>860</v>
      </c>
      <c r="TC1" s="1" t="s">
        <v>861</v>
      </c>
      <c r="TD1" s="1" t="s">
        <v>862</v>
      </c>
      <c r="TE1" s="1" t="s">
        <v>863</v>
      </c>
      <c r="TF1" s="1" t="s">
        <v>864</v>
      </c>
      <c r="TG1" s="1" t="s">
        <v>865</v>
      </c>
      <c r="TH1" s="1" t="s">
        <v>866</v>
      </c>
      <c r="TI1" s="1" t="s">
        <v>867</v>
      </c>
      <c r="TJ1" s="1" t="s">
        <v>868</v>
      </c>
      <c r="TK1" s="1" t="s">
        <v>869</v>
      </c>
      <c r="TL1" s="1" t="s">
        <v>870</v>
      </c>
      <c r="TM1" s="1" t="s">
        <v>871</v>
      </c>
      <c r="TN1" s="1" t="s">
        <v>872</v>
      </c>
      <c r="TO1" s="1" t="s">
        <v>873</v>
      </c>
      <c r="TP1" s="1" t="s">
        <v>874</v>
      </c>
      <c r="TQ1" s="1" t="s">
        <v>875</v>
      </c>
      <c r="TR1" s="1" t="s">
        <v>876</v>
      </c>
      <c r="TS1" s="1" t="s">
        <v>877</v>
      </c>
      <c r="TT1" s="1" t="s">
        <v>878</v>
      </c>
      <c r="TU1" s="1" t="s">
        <v>879</v>
      </c>
      <c r="TV1" s="1" t="s">
        <v>880</v>
      </c>
      <c r="TW1" s="1" t="s">
        <v>881</v>
      </c>
      <c r="TX1" s="1" t="s">
        <v>882</v>
      </c>
      <c r="TY1" s="1" t="s">
        <v>883</v>
      </c>
      <c r="TZ1" s="1" t="s">
        <v>884</v>
      </c>
      <c r="UA1" s="1" t="s">
        <v>885</v>
      </c>
      <c r="UB1" s="1" t="s">
        <v>886</v>
      </c>
      <c r="UC1" s="1" t="s">
        <v>887</v>
      </c>
      <c r="UD1" s="1" t="s">
        <v>888</v>
      </c>
      <c r="UE1" s="1" t="s">
        <v>889</v>
      </c>
      <c r="UF1" s="1" t="s">
        <v>890</v>
      </c>
      <c r="UG1" s="1" t="s">
        <v>891</v>
      </c>
      <c r="UH1" s="1" t="s">
        <v>892</v>
      </c>
      <c r="UI1" s="1" t="s">
        <v>893</v>
      </c>
      <c r="UJ1" s="1" t="s">
        <v>894</v>
      </c>
      <c r="UK1" s="1" t="s">
        <v>895</v>
      </c>
      <c r="UL1" s="1" t="s">
        <v>896</v>
      </c>
      <c r="UM1" s="1" t="s">
        <v>897</v>
      </c>
      <c r="UN1" s="1" t="s">
        <v>898</v>
      </c>
      <c r="UO1" s="1" t="s">
        <v>899</v>
      </c>
      <c r="UP1" s="1" t="s">
        <v>900</v>
      </c>
      <c r="UQ1" s="1" t="s">
        <v>901</v>
      </c>
      <c r="UR1" s="1" t="s">
        <v>902</v>
      </c>
      <c r="US1" s="1" t="s">
        <v>903</v>
      </c>
      <c r="UT1" s="1" t="s">
        <v>904</v>
      </c>
      <c r="UU1" s="1" t="s">
        <v>905</v>
      </c>
      <c r="UV1" s="1" t="s">
        <v>906</v>
      </c>
      <c r="UW1" s="1" t="s">
        <v>907</v>
      </c>
      <c r="UX1" s="1" t="s">
        <v>908</v>
      </c>
      <c r="UY1" s="1" t="s">
        <v>909</v>
      </c>
      <c r="UZ1" s="1" t="s">
        <v>910</v>
      </c>
      <c r="VA1" s="1" t="s">
        <v>911</v>
      </c>
      <c r="VB1" s="1" t="s">
        <v>912</v>
      </c>
      <c r="VC1" s="1" t="s">
        <v>913</v>
      </c>
      <c r="VD1" s="1" t="s">
        <v>914</v>
      </c>
      <c r="VE1" s="1" t="s">
        <v>915</v>
      </c>
      <c r="VF1" s="1" t="s">
        <v>916</v>
      </c>
      <c r="VG1" s="1" t="s">
        <v>917</v>
      </c>
      <c r="VH1" s="1" t="s">
        <v>918</v>
      </c>
      <c r="VI1" s="1" t="s">
        <v>919</v>
      </c>
      <c r="VJ1" s="1" t="s">
        <v>920</v>
      </c>
      <c r="VK1" s="1" t="s">
        <v>921</v>
      </c>
      <c r="VL1" s="1" t="s">
        <v>922</v>
      </c>
      <c r="VM1" s="1" t="s">
        <v>923</v>
      </c>
      <c r="VN1" s="1" t="s">
        <v>924</v>
      </c>
      <c r="VO1" s="1" t="s">
        <v>925</v>
      </c>
      <c r="VP1" s="1" t="s">
        <v>926</v>
      </c>
      <c r="VQ1" s="1" t="s">
        <v>927</v>
      </c>
      <c r="VR1" s="1" t="s">
        <v>928</v>
      </c>
      <c r="VS1" s="1" t="s">
        <v>929</v>
      </c>
      <c r="VT1" s="1" t="s">
        <v>930</v>
      </c>
      <c r="VU1" s="1" t="s">
        <v>931</v>
      </c>
      <c r="VV1" s="1" t="s">
        <v>932</v>
      </c>
      <c r="VW1" s="1" t="s">
        <v>933</v>
      </c>
      <c r="VX1" s="1" t="s">
        <v>934</v>
      </c>
      <c r="VY1" s="1" t="s">
        <v>935</v>
      </c>
      <c r="VZ1" s="1" t="s">
        <v>936</v>
      </c>
      <c r="WA1" s="1" t="s">
        <v>937</v>
      </c>
      <c r="WB1" s="1" t="s">
        <v>938</v>
      </c>
      <c r="WC1" s="1" t="s">
        <v>939</v>
      </c>
      <c r="WD1" s="1" t="s">
        <v>940</v>
      </c>
      <c r="WE1" s="1" t="s">
        <v>941</v>
      </c>
      <c r="WF1" s="1" t="s">
        <v>942</v>
      </c>
      <c r="WG1" s="1" t="s">
        <v>943</v>
      </c>
      <c r="WH1" s="1" t="s">
        <v>944</v>
      </c>
      <c r="WI1" s="1" t="s">
        <v>945</v>
      </c>
      <c r="WJ1" s="1" t="s">
        <v>946</v>
      </c>
      <c r="WK1" s="1" t="s">
        <v>947</v>
      </c>
      <c r="WL1" s="1" t="s">
        <v>948</v>
      </c>
      <c r="WM1" s="1" t="s">
        <v>949</v>
      </c>
      <c r="WN1" s="1" t="s">
        <v>950</v>
      </c>
      <c r="WO1" s="1" t="s">
        <v>951</v>
      </c>
      <c r="WP1" s="1" t="s">
        <v>952</v>
      </c>
      <c r="WQ1" s="1" t="s">
        <v>953</v>
      </c>
      <c r="WR1" s="1" t="s">
        <v>954</v>
      </c>
      <c r="WS1" s="1" t="s">
        <v>955</v>
      </c>
      <c r="WT1" s="1" t="s">
        <v>956</v>
      </c>
      <c r="WU1" s="1" t="s">
        <v>957</v>
      </c>
      <c r="WV1" s="1" t="s">
        <v>958</v>
      </c>
      <c r="WW1" s="1" t="s">
        <v>959</v>
      </c>
      <c r="WX1" s="1" t="s">
        <v>960</v>
      </c>
      <c r="WY1" s="1" t="s">
        <v>961</v>
      </c>
      <c r="WZ1" s="1" t="s">
        <v>962</v>
      </c>
      <c r="XA1" s="1" t="s">
        <v>963</v>
      </c>
      <c r="XB1" s="1" t="s">
        <v>964</v>
      </c>
      <c r="XC1" s="1" t="s">
        <v>965</v>
      </c>
      <c r="XD1" s="1" t="s">
        <v>966</v>
      </c>
      <c r="XE1" s="1" t="s">
        <v>967</v>
      </c>
      <c r="XF1" s="1" t="s">
        <v>968</v>
      </c>
      <c r="XG1" s="1" t="s">
        <v>969</v>
      </c>
      <c r="XH1" s="1" t="s">
        <v>970</v>
      </c>
      <c r="XI1" s="1" t="s">
        <v>971</v>
      </c>
      <c r="XJ1" s="1" t="s">
        <v>972</v>
      </c>
      <c r="XK1" s="1" t="s">
        <v>973</v>
      </c>
      <c r="XL1" s="1" t="s">
        <v>974</v>
      </c>
      <c r="XM1" s="1" t="s">
        <v>975</v>
      </c>
      <c r="XN1" s="1" t="s">
        <v>976</v>
      </c>
      <c r="XO1" s="1" t="s">
        <v>977</v>
      </c>
      <c r="XP1" s="1" t="s">
        <v>978</v>
      </c>
      <c r="XQ1" s="1" t="s">
        <v>979</v>
      </c>
      <c r="XR1" s="1" t="s">
        <v>980</v>
      </c>
      <c r="XS1" s="1" t="s">
        <v>981</v>
      </c>
      <c r="XT1" s="1" t="s">
        <v>982</v>
      </c>
      <c r="XU1" s="1" t="s">
        <v>983</v>
      </c>
      <c r="XV1" s="1" t="s">
        <v>984</v>
      </c>
      <c r="XW1" s="1" t="s">
        <v>985</v>
      </c>
      <c r="XX1" s="1" t="s">
        <v>986</v>
      </c>
      <c r="XY1" s="1" t="s">
        <v>987</v>
      </c>
      <c r="XZ1" s="1" t="s">
        <v>988</v>
      </c>
      <c r="YA1" s="1" t="s">
        <v>989</v>
      </c>
      <c r="YB1" s="1" t="s">
        <v>990</v>
      </c>
      <c r="YC1" s="1" t="s">
        <v>991</v>
      </c>
      <c r="YD1" s="1" t="s">
        <v>992</v>
      </c>
      <c r="YE1" s="1" t="s">
        <v>993</v>
      </c>
      <c r="YF1" s="1" t="s">
        <v>994</v>
      </c>
      <c r="YG1" s="1" t="s">
        <v>995</v>
      </c>
      <c r="YH1" s="1" t="s">
        <v>996</v>
      </c>
      <c r="YI1" s="1" t="s">
        <v>997</v>
      </c>
      <c r="YJ1" s="1" t="s">
        <v>998</v>
      </c>
      <c r="YK1" s="1" t="s">
        <v>999</v>
      </c>
      <c r="YL1" s="1" t="s">
        <v>1000</v>
      </c>
      <c r="YM1" s="1" t="s">
        <v>1001</v>
      </c>
      <c r="YN1" s="1" t="s">
        <v>1002</v>
      </c>
      <c r="YO1" s="1" t="s">
        <v>1003</v>
      </c>
      <c r="YP1" s="1" t="s">
        <v>1004</v>
      </c>
      <c r="YQ1" s="1" t="s">
        <v>1005</v>
      </c>
      <c r="YR1" s="1" t="s">
        <v>1006</v>
      </c>
      <c r="YS1" s="1" t="s">
        <v>1007</v>
      </c>
      <c r="YT1" s="1" t="s">
        <v>1008</v>
      </c>
      <c r="YU1" s="1" t="s">
        <v>1009</v>
      </c>
      <c r="YV1" s="1" t="s">
        <v>1010</v>
      </c>
      <c r="YW1" s="1" t="s">
        <v>1011</v>
      </c>
      <c r="YX1" s="1" t="s">
        <v>1012</v>
      </c>
      <c r="YY1" s="1" t="s">
        <v>1013</v>
      </c>
      <c r="YZ1" s="1" t="s">
        <v>1014</v>
      </c>
      <c r="ZA1" s="1" t="s">
        <v>1015</v>
      </c>
      <c r="ZB1" s="1" t="s">
        <v>1016</v>
      </c>
      <c r="ZC1" s="1" t="s">
        <v>1017</v>
      </c>
      <c r="ZD1" s="1" t="s">
        <v>1018</v>
      </c>
      <c r="ZE1" s="1" t="s">
        <v>1019</v>
      </c>
      <c r="ZF1" s="1" t="s">
        <v>1020</v>
      </c>
      <c r="ZG1" s="1" t="s">
        <v>1021</v>
      </c>
      <c r="ZH1" s="1" t="s">
        <v>1022</v>
      </c>
      <c r="ZI1" s="1" t="s">
        <v>1023</v>
      </c>
      <c r="ZJ1" s="1" t="s">
        <v>1024</v>
      </c>
      <c r="ZK1" s="1" t="s">
        <v>1025</v>
      </c>
      <c r="ZL1" s="1" t="s">
        <v>1026</v>
      </c>
      <c r="ZM1" s="1" t="s">
        <v>1027</v>
      </c>
      <c r="ZN1" s="1" t="s">
        <v>1028</v>
      </c>
      <c r="ZO1" s="1" t="s">
        <v>1029</v>
      </c>
      <c r="ZP1" s="1" t="s">
        <v>1030</v>
      </c>
      <c r="ZQ1" s="1" t="s">
        <v>1031</v>
      </c>
      <c r="ZR1" s="1" t="s">
        <v>1032</v>
      </c>
      <c r="ZS1" s="1" t="s">
        <v>1033</v>
      </c>
      <c r="ZT1" s="1" t="s">
        <v>1034</v>
      </c>
      <c r="ZU1" s="1" t="s">
        <v>1035</v>
      </c>
      <c r="ZV1" s="1" t="s">
        <v>1036</v>
      </c>
      <c r="ZW1" s="1" t="s">
        <v>1037</v>
      </c>
      <c r="ZX1" s="1" t="s">
        <v>1038</v>
      </c>
      <c r="ZY1" s="1" t="s">
        <v>1039</v>
      </c>
      <c r="ZZ1" s="1" t="s">
        <v>1040</v>
      </c>
      <c r="AAA1" s="1" t="s">
        <v>1041</v>
      </c>
      <c r="AAB1" s="1" t="s">
        <v>1042</v>
      </c>
      <c r="AAC1" s="1" t="s">
        <v>1043</v>
      </c>
      <c r="AAD1" s="1" t="s">
        <v>1044</v>
      </c>
      <c r="AAE1" s="1" t="s">
        <v>1045</v>
      </c>
      <c r="AAF1" s="1" t="s">
        <v>1046</v>
      </c>
      <c r="AAG1" s="1" t="s">
        <v>1047</v>
      </c>
      <c r="AAH1" s="1" t="s">
        <v>1048</v>
      </c>
      <c r="AAI1" s="1" t="s">
        <v>1049</v>
      </c>
      <c r="AAJ1" s="1" t="s">
        <v>1050</v>
      </c>
      <c r="AAK1" s="1" t="s">
        <v>1051</v>
      </c>
      <c r="AAL1" s="1" t="s">
        <v>1052</v>
      </c>
      <c r="AAM1" s="1" t="s">
        <v>1053</v>
      </c>
      <c r="AAN1" s="1" t="s">
        <v>1054</v>
      </c>
      <c r="AAO1" s="1" t="s">
        <v>1055</v>
      </c>
      <c r="AAP1" s="1" t="s">
        <v>1056</v>
      </c>
      <c r="AAQ1" s="1" t="s">
        <v>1057</v>
      </c>
      <c r="AAR1" s="1" t="s">
        <v>1058</v>
      </c>
      <c r="AAS1" s="1" t="s">
        <v>1059</v>
      </c>
      <c r="AAT1" s="1" t="s">
        <v>1060</v>
      </c>
      <c r="AAU1" s="1" t="s">
        <v>1061</v>
      </c>
      <c r="AAV1" s="1" t="s">
        <v>1062</v>
      </c>
      <c r="AAW1" s="1" t="s">
        <v>1063</v>
      </c>
      <c r="AAX1" s="1" t="s">
        <v>1064</v>
      </c>
      <c r="AAY1" s="1" t="s">
        <v>1065</v>
      </c>
      <c r="AAZ1" s="1" t="s">
        <v>1066</v>
      </c>
      <c r="ABA1" s="1" t="s">
        <v>1067</v>
      </c>
      <c r="ABB1" s="1" t="s">
        <v>1068</v>
      </c>
      <c r="ABC1" s="1" t="s">
        <v>1069</v>
      </c>
      <c r="ABD1" s="1" t="s">
        <v>1070</v>
      </c>
      <c r="ABE1" s="1" t="s">
        <v>1071</v>
      </c>
      <c r="ABF1" s="1" t="s">
        <v>1072</v>
      </c>
      <c r="ABG1" s="1" t="s">
        <v>1073</v>
      </c>
      <c r="ABH1" s="1" t="s">
        <v>1074</v>
      </c>
      <c r="ABI1" s="1" t="s">
        <v>1075</v>
      </c>
      <c r="ABJ1" s="1" t="s">
        <v>1076</v>
      </c>
      <c r="ABK1" s="1" t="s">
        <v>1077</v>
      </c>
      <c r="ABL1" s="1" t="s">
        <v>1078</v>
      </c>
      <c r="ABM1" s="1" t="s">
        <v>1079</v>
      </c>
      <c r="ABN1" s="1" t="s">
        <v>1080</v>
      </c>
      <c r="ABO1" s="1" t="s">
        <v>1081</v>
      </c>
      <c r="ABP1" s="1" t="s">
        <v>1082</v>
      </c>
      <c r="ABQ1" s="1" t="s">
        <v>1083</v>
      </c>
      <c r="ABR1" s="1" t="s">
        <v>1084</v>
      </c>
      <c r="ABS1" s="1" t="s">
        <v>1085</v>
      </c>
      <c r="ABT1" s="1" t="s">
        <v>1086</v>
      </c>
      <c r="ABU1" s="1" t="s">
        <v>1087</v>
      </c>
      <c r="ABV1" s="1" t="s">
        <v>1088</v>
      </c>
      <c r="ABW1" s="1" t="s">
        <v>1089</v>
      </c>
      <c r="ABX1" s="1" t="s">
        <v>1090</v>
      </c>
      <c r="ABY1" s="1" t="s">
        <v>1091</v>
      </c>
      <c r="ABZ1" s="1" t="s">
        <v>1092</v>
      </c>
      <c r="ACA1" s="1" t="s">
        <v>1093</v>
      </c>
      <c r="ACB1" s="1" t="s">
        <v>1094</v>
      </c>
      <c r="ACC1" s="1" t="s">
        <v>1095</v>
      </c>
      <c r="ACD1" s="1" t="s">
        <v>1096</v>
      </c>
      <c r="ACE1" s="1" t="s">
        <v>1097</v>
      </c>
      <c r="ACF1" s="1" t="s">
        <v>1098</v>
      </c>
      <c r="ACG1" s="1" t="s">
        <v>1099</v>
      </c>
      <c r="ACH1" s="1" t="s">
        <v>1100</v>
      </c>
      <c r="ACI1" s="1" t="s">
        <v>1101</v>
      </c>
      <c r="ACJ1" s="1" t="s">
        <v>1102</v>
      </c>
      <c r="ACK1" s="1" t="s">
        <v>1103</v>
      </c>
      <c r="ACL1" s="1" t="s">
        <v>1104</v>
      </c>
      <c r="ACM1" s="1" t="s">
        <v>1105</v>
      </c>
      <c r="ACN1" s="1" t="s">
        <v>1106</v>
      </c>
      <c r="ACO1" s="1" t="s">
        <v>1107</v>
      </c>
      <c r="ACP1" s="1" t="s">
        <v>1108</v>
      </c>
      <c r="ACQ1" s="1" t="s">
        <v>1109</v>
      </c>
      <c r="ACR1" s="1" t="s">
        <v>1110</v>
      </c>
      <c r="ACS1" s="1" t="s">
        <v>1111</v>
      </c>
      <c r="ACT1" s="1" t="s">
        <v>1112</v>
      </c>
      <c r="ACU1" s="1" t="s">
        <v>1113</v>
      </c>
      <c r="ACV1" s="1" t="s">
        <v>1114</v>
      </c>
      <c r="ACW1" s="1" t="s">
        <v>1115</v>
      </c>
      <c r="ACX1" s="1" t="s">
        <v>1116</v>
      </c>
      <c r="ACY1" s="1" t="s">
        <v>1117</v>
      </c>
      <c r="ACZ1" s="1" t="s">
        <v>1118</v>
      </c>
      <c r="ADA1" s="1" t="s">
        <v>1119</v>
      </c>
      <c r="ADB1" s="1" t="s">
        <v>1120</v>
      </c>
      <c r="ADC1" s="1" t="s">
        <v>1121</v>
      </c>
      <c r="ADD1" s="1" t="s">
        <v>1122</v>
      </c>
      <c r="ADE1" s="1" t="s">
        <v>1123</v>
      </c>
      <c r="ADF1" s="1" t="s">
        <v>1124</v>
      </c>
      <c r="ADG1" s="1" t="s">
        <v>1125</v>
      </c>
      <c r="ADH1" s="1" t="s">
        <v>1126</v>
      </c>
      <c r="ADI1" s="1" t="s">
        <v>1127</v>
      </c>
      <c r="ADJ1" s="1" t="s">
        <v>1128</v>
      </c>
      <c r="ADK1" s="1" t="s">
        <v>1129</v>
      </c>
      <c r="ADL1" s="1" t="s">
        <v>1130</v>
      </c>
      <c r="ADM1" s="1" t="s">
        <v>1131</v>
      </c>
      <c r="ADN1" s="1" t="s">
        <v>1132</v>
      </c>
      <c r="ADO1" s="1" t="s">
        <v>1133</v>
      </c>
      <c r="ADP1" s="1" t="s">
        <v>1134</v>
      </c>
      <c r="ADQ1" s="1" t="s">
        <v>1135</v>
      </c>
      <c r="ADR1" s="1" t="s">
        <v>1136</v>
      </c>
      <c r="ADS1" s="1" t="s">
        <v>1137</v>
      </c>
      <c r="ADT1" s="1" t="s">
        <v>1138</v>
      </c>
      <c r="ADU1" s="1" t="s">
        <v>1139</v>
      </c>
      <c r="ADV1" s="1" t="s">
        <v>1140</v>
      </c>
      <c r="ADW1" s="1" t="s">
        <v>1141</v>
      </c>
      <c r="ADX1" s="1" t="s">
        <v>1142</v>
      </c>
      <c r="ADY1" s="1" t="s">
        <v>1143</v>
      </c>
      <c r="ADZ1" s="1" t="s">
        <v>1144</v>
      </c>
      <c r="AEA1" s="1" t="s">
        <v>1145</v>
      </c>
      <c r="AEB1" s="1" t="s">
        <v>1146</v>
      </c>
      <c r="AEC1" s="1" t="s">
        <v>1147</v>
      </c>
      <c r="AED1" s="1" t="s">
        <v>1148</v>
      </c>
      <c r="AEE1" s="1" t="s">
        <v>1149</v>
      </c>
      <c r="AEF1" s="1" t="s">
        <v>1150</v>
      </c>
      <c r="AEG1" s="1" t="s">
        <v>1151</v>
      </c>
      <c r="AEH1" s="1" t="s">
        <v>1152</v>
      </c>
      <c r="AEI1" s="1" t="s">
        <v>1153</v>
      </c>
      <c r="AEJ1" s="1" t="s">
        <v>1154</v>
      </c>
      <c r="AEK1" s="1" t="s">
        <v>1155</v>
      </c>
      <c r="AEL1" s="1" t="s">
        <v>1156</v>
      </c>
      <c r="AEM1" s="1" t="s">
        <v>1157</v>
      </c>
      <c r="AEN1" s="1" t="s">
        <v>1158</v>
      </c>
      <c r="AEO1" s="1" t="s">
        <v>1159</v>
      </c>
      <c r="AEP1" s="1" t="s">
        <v>1160</v>
      </c>
      <c r="AEQ1" s="1" t="s">
        <v>1161</v>
      </c>
      <c r="AER1" s="1" t="s">
        <v>1162</v>
      </c>
      <c r="AES1" s="1" t="s">
        <v>1163</v>
      </c>
      <c r="AET1" s="1" t="s">
        <v>1164</v>
      </c>
      <c r="AEU1" s="1" t="s">
        <v>1165</v>
      </c>
      <c r="AEV1" s="1" t="s">
        <v>1166</v>
      </c>
      <c r="AEW1" s="1" t="s">
        <v>1167</v>
      </c>
      <c r="AEX1" s="1" t="s">
        <v>1168</v>
      </c>
      <c r="AEY1" s="1" t="s">
        <v>1169</v>
      </c>
      <c r="AEZ1" s="1" t="s">
        <v>1170</v>
      </c>
      <c r="AFA1" s="1" t="s">
        <v>1171</v>
      </c>
      <c r="AFB1" s="1" t="s">
        <v>1172</v>
      </c>
      <c r="AFC1" s="1" t="s">
        <v>1173</v>
      </c>
      <c r="AFD1" s="1" t="s">
        <v>1174</v>
      </c>
      <c r="AFE1" s="1" t="s">
        <v>1175</v>
      </c>
      <c r="AFF1" s="1" t="s">
        <v>1176</v>
      </c>
      <c r="AFG1" s="1" t="s">
        <v>1177</v>
      </c>
      <c r="AFH1" s="1" t="s">
        <v>1178</v>
      </c>
      <c r="AFI1" s="1" t="s">
        <v>1179</v>
      </c>
      <c r="AFJ1" s="1" t="s">
        <v>1180</v>
      </c>
      <c r="AFK1" s="1" t="s">
        <v>1181</v>
      </c>
      <c r="AFL1" s="1" t="s">
        <v>1182</v>
      </c>
      <c r="AFM1" s="1" t="s">
        <v>1183</v>
      </c>
      <c r="AFN1" s="1" t="s">
        <v>1184</v>
      </c>
      <c r="AFO1" s="1" t="s">
        <v>1185</v>
      </c>
      <c r="AFP1" s="1" t="s">
        <v>1186</v>
      </c>
      <c r="AFQ1" s="1" t="s">
        <v>1187</v>
      </c>
      <c r="AFR1" s="1" t="s">
        <v>1188</v>
      </c>
      <c r="AFS1" s="1" t="s">
        <v>1189</v>
      </c>
      <c r="AFT1" s="1" t="s">
        <v>1190</v>
      </c>
      <c r="AFU1" s="1" t="s">
        <v>1191</v>
      </c>
      <c r="AFV1" s="1" t="s">
        <v>1192</v>
      </c>
      <c r="AFW1" s="1" t="s">
        <v>1193</v>
      </c>
      <c r="AFX1" s="1" t="s">
        <v>1194</v>
      </c>
      <c r="AFY1" s="1" t="s">
        <v>1195</v>
      </c>
      <c r="AFZ1" s="1" t="s">
        <v>1196</v>
      </c>
      <c r="AGA1" s="1" t="s">
        <v>1197</v>
      </c>
      <c r="AGB1" s="1" t="s">
        <v>1198</v>
      </c>
      <c r="AGC1" s="1" t="s">
        <v>1199</v>
      </c>
      <c r="AGD1" s="1" t="s">
        <v>1200</v>
      </c>
      <c r="AGE1" s="1" t="s">
        <v>1201</v>
      </c>
      <c r="AGF1" s="1" t="s">
        <v>1202</v>
      </c>
      <c r="AGG1" s="1" t="s">
        <v>1203</v>
      </c>
      <c r="AGH1" s="1" t="s">
        <v>1204</v>
      </c>
      <c r="AGI1" s="1" t="s">
        <v>1205</v>
      </c>
      <c r="AGJ1" s="1" t="s">
        <v>1206</v>
      </c>
      <c r="AGK1" s="1" t="s">
        <v>1207</v>
      </c>
      <c r="AGL1" s="1" t="s">
        <v>1208</v>
      </c>
      <c r="AGM1" s="1" t="s">
        <v>1209</v>
      </c>
      <c r="AGN1" s="1" t="s">
        <v>1210</v>
      </c>
      <c r="AGO1" s="1" t="s">
        <v>1211</v>
      </c>
      <c r="AGP1" s="1" t="s">
        <v>1212</v>
      </c>
      <c r="AGQ1" s="1" t="s">
        <v>1213</v>
      </c>
      <c r="AGR1" s="1" t="s">
        <v>1214</v>
      </c>
      <c r="AGS1" s="1" t="s">
        <v>1215</v>
      </c>
      <c r="AGT1" s="1" t="s">
        <v>1216</v>
      </c>
      <c r="AGU1" s="1" t="s">
        <v>1217</v>
      </c>
      <c r="AGV1" s="1" t="s">
        <v>1218</v>
      </c>
      <c r="AGW1" s="1" t="s">
        <v>1219</v>
      </c>
      <c r="AGX1" s="1" t="s">
        <v>1220</v>
      </c>
      <c r="AGY1" s="1" t="s">
        <v>1221</v>
      </c>
      <c r="AGZ1" s="1" t="s">
        <v>1222</v>
      </c>
      <c r="AHA1" s="1" t="s">
        <v>1223</v>
      </c>
      <c r="AHB1" s="1" t="s">
        <v>1224</v>
      </c>
      <c r="AHC1" s="1" t="s">
        <v>1225</v>
      </c>
      <c r="AHD1" s="1" t="s">
        <v>1226</v>
      </c>
      <c r="AHE1" s="1" t="s">
        <v>1227</v>
      </c>
      <c r="AHF1" s="1" t="s">
        <v>1228</v>
      </c>
      <c r="AHG1" s="1" t="s">
        <v>1229</v>
      </c>
      <c r="AHH1" s="1" t="s">
        <v>1230</v>
      </c>
      <c r="AHI1" s="1" t="s">
        <v>1231</v>
      </c>
      <c r="AHJ1" s="1" t="s">
        <v>1232</v>
      </c>
      <c r="AHK1" s="1" t="s">
        <v>1233</v>
      </c>
      <c r="AHL1" s="1" t="s">
        <v>1234</v>
      </c>
      <c r="AHM1" s="1" t="s">
        <v>1235</v>
      </c>
      <c r="AHN1" s="1" t="s">
        <v>1236</v>
      </c>
      <c r="AHO1" s="1" t="s">
        <v>1237</v>
      </c>
      <c r="AHP1" s="1" t="s">
        <v>1238</v>
      </c>
      <c r="AHQ1" s="1" t="s">
        <v>1239</v>
      </c>
      <c r="AHR1" s="1" t="s">
        <v>1240</v>
      </c>
      <c r="AHS1" s="1" t="s">
        <v>1241</v>
      </c>
      <c r="AHT1" s="1" t="s">
        <v>1242</v>
      </c>
      <c r="AHU1" s="1" t="s">
        <v>1243</v>
      </c>
      <c r="AHV1" s="1" t="s">
        <v>1244</v>
      </c>
      <c r="AHW1" s="1" t="s">
        <v>1245</v>
      </c>
      <c r="AHX1" s="1" t="s">
        <v>1246</v>
      </c>
      <c r="AHY1" s="1" t="s">
        <v>1247</v>
      </c>
      <c r="AHZ1" s="1" t="s">
        <v>1248</v>
      </c>
      <c r="AIA1" s="1" t="s">
        <v>1249</v>
      </c>
      <c r="AIB1" s="1" t="s">
        <v>1250</v>
      </c>
      <c r="AIC1" s="1" t="s">
        <v>1251</v>
      </c>
      <c r="AID1" s="1" t="s">
        <v>1252</v>
      </c>
      <c r="AIE1" s="1" t="s">
        <v>1253</v>
      </c>
      <c r="AIF1" s="1" t="s">
        <v>1254</v>
      </c>
      <c r="AIG1" s="1" t="s">
        <v>1255</v>
      </c>
      <c r="AIH1" s="1" t="s">
        <v>1256</v>
      </c>
      <c r="AII1" s="1" t="s">
        <v>1257</v>
      </c>
      <c r="AIJ1" s="1" t="s">
        <v>1258</v>
      </c>
      <c r="AIK1" s="1" t="s">
        <v>1259</v>
      </c>
      <c r="AIL1" s="1" t="s">
        <v>1260</v>
      </c>
      <c r="AIM1" s="1" t="s">
        <v>1261</v>
      </c>
      <c r="AIN1" s="1" t="s">
        <v>1262</v>
      </c>
      <c r="AIO1" s="1" t="s">
        <v>1263</v>
      </c>
      <c r="AIP1" s="1" t="s">
        <v>1264</v>
      </c>
      <c r="AIQ1" s="1" t="s">
        <v>1265</v>
      </c>
      <c r="AIR1" s="1" t="s">
        <v>1266</v>
      </c>
      <c r="AIS1" s="1" t="s">
        <v>1267</v>
      </c>
      <c r="AIT1" s="1" t="s">
        <v>1268</v>
      </c>
      <c r="AIU1" s="1" t="s">
        <v>1269</v>
      </c>
      <c r="AIV1" s="1" t="s">
        <v>1270</v>
      </c>
      <c r="AIW1" s="1" t="s">
        <v>1271</v>
      </c>
      <c r="AIX1" s="1" t="s">
        <v>1272</v>
      </c>
      <c r="AIY1" s="1" t="s">
        <v>1273</v>
      </c>
      <c r="AIZ1" s="1" t="s">
        <v>1274</v>
      </c>
      <c r="AJA1" s="1" t="s">
        <v>1275</v>
      </c>
      <c r="AJB1" s="1" t="s">
        <v>1276</v>
      </c>
      <c r="AJC1" s="1" t="s">
        <v>1277</v>
      </c>
      <c r="AJD1" s="1" t="s">
        <v>1278</v>
      </c>
      <c r="AJE1" s="1" t="s">
        <v>1279</v>
      </c>
      <c r="AJF1" s="1" t="s">
        <v>1280</v>
      </c>
      <c r="AJG1" s="1" t="s">
        <v>1281</v>
      </c>
      <c r="AJH1" s="1" t="s">
        <v>1282</v>
      </c>
      <c r="AJI1" s="1" t="s">
        <v>1283</v>
      </c>
      <c r="AJJ1" s="1" t="s">
        <v>1284</v>
      </c>
      <c r="AJK1" s="1" t="s">
        <v>1285</v>
      </c>
      <c r="AJL1" s="1" t="s">
        <v>1286</v>
      </c>
      <c r="AJM1" s="1" t="s">
        <v>1287</v>
      </c>
      <c r="AJN1" s="1" t="s">
        <v>1288</v>
      </c>
      <c r="AJO1" s="1" t="s">
        <v>1289</v>
      </c>
      <c r="AJP1" s="1" t="s">
        <v>1290</v>
      </c>
      <c r="AJQ1" s="1" t="s">
        <v>1291</v>
      </c>
      <c r="AJR1" s="1" t="s">
        <v>1292</v>
      </c>
      <c r="AJS1" s="1" t="s">
        <v>1293</v>
      </c>
      <c r="AJT1" s="1" t="s">
        <v>1294</v>
      </c>
      <c r="AJU1" s="1" t="s">
        <v>1295</v>
      </c>
      <c r="AJV1" s="1" t="s">
        <v>1296</v>
      </c>
      <c r="AJW1" s="1" t="s">
        <v>1297</v>
      </c>
      <c r="AJX1" s="1" t="s">
        <v>1298</v>
      </c>
      <c r="AJY1" s="1" t="s">
        <v>1299</v>
      </c>
      <c r="AJZ1" s="1" t="s">
        <v>1300</v>
      </c>
      <c r="AKA1" s="1" t="s">
        <v>1301</v>
      </c>
      <c r="AKB1" s="1" t="s">
        <v>1302</v>
      </c>
      <c r="AKC1" s="1" t="s">
        <v>1303</v>
      </c>
      <c r="AKD1" s="1" t="s">
        <v>1304</v>
      </c>
      <c r="AKE1" s="1" t="s">
        <v>1305</v>
      </c>
      <c r="AKF1" s="1" t="s">
        <v>1306</v>
      </c>
      <c r="AKG1" s="1" t="s">
        <v>1307</v>
      </c>
      <c r="AKH1" s="1" t="s">
        <v>1308</v>
      </c>
      <c r="AKI1" s="1" t="s">
        <v>1309</v>
      </c>
      <c r="AKJ1" s="1" t="s">
        <v>1310</v>
      </c>
      <c r="AKK1" s="1" t="s">
        <v>1311</v>
      </c>
      <c r="AKL1" s="1" t="s">
        <v>1312</v>
      </c>
      <c r="AKM1" s="1" t="s">
        <v>1313</v>
      </c>
      <c r="AKN1" s="1" t="s">
        <v>1314</v>
      </c>
      <c r="AKO1" s="1" t="s">
        <v>1315</v>
      </c>
      <c r="AKP1" s="1" t="s">
        <v>1316</v>
      </c>
      <c r="AKQ1" s="1" t="s">
        <v>1317</v>
      </c>
      <c r="AKR1" s="1" t="s">
        <v>1318</v>
      </c>
      <c r="AKS1" s="1" t="s">
        <v>1319</v>
      </c>
      <c r="AKT1" s="1" t="s">
        <v>1320</v>
      </c>
      <c r="AKU1" s="1" t="s">
        <v>1321</v>
      </c>
      <c r="AKV1" s="1" t="s">
        <v>1322</v>
      </c>
      <c r="AKW1" s="1" t="s">
        <v>1323</v>
      </c>
      <c r="AKX1" s="1" t="s">
        <v>1324</v>
      </c>
      <c r="AKY1" s="1" t="s">
        <v>1325</v>
      </c>
      <c r="AKZ1" s="1" t="s">
        <v>1326</v>
      </c>
      <c r="ALA1" s="1" t="s">
        <v>1327</v>
      </c>
      <c r="ALB1" s="1" t="s">
        <v>1328</v>
      </c>
      <c r="ALC1" s="1" t="s">
        <v>1329</v>
      </c>
      <c r="ALD1" s="1" t="s">
        <v>1330</v>
      </c>
      <c r="ALE1" s="1" t="s">
        <v>1331</v>
      </c>
      <c r="ALF1" s="1" t="s">
        <v>1332</v>
      </c>
      <c r="ALG1" s="1" t="s">
        <v>1333</v>
      </c>
      <c r="ALH1" s="1" t="s">
        <v>1334</v>
      </c>
      <c r="ALI1" s="1" t="s">
        <v>1335</v>
      </c>
      <c r="ALJ1" s="1" t="s">
        <v>1336</v>
      </c>
      <c r="ALK1" s="1" t="s">
        <v>1337</v>
      </c>
      <c r="ALL1" s="1" t="s">
        <v>1338</v>
      </c>
      <c r="ALM1" s="1" t="s">
        <v>1339</v>
      </c>
      <c r="ALN1" s="1" t="s">
        <v>1340</v>
      </c>
      <c r="ALO1" s="1" t="s">
        <v>1341</v>
      </c>
      <c r="ALP1" s="1" t="s">
        <v>1342</v>
      </c>
      <c r="ALQ1" s="1" t="s">
        <v>1343</v>
      </c>
      <c r="ALR1" s="1" t="s">
        <v>1344</v>
      </c>
      <c r="ALS1" s="1" t="s">
        <v>1345</v>
      </c>
      <c r="ALT1" s="1" t="s">
        <v>1346</v>
      </c>
      <c r="ALU1" s="1" t="s">
        <v>1347</v>
      </c>
      <c r="ALV1" s="1" t="s">
        <v>1348</v>
      </c>
      <c r="ALW1" s="1" t="s">
        <v>1349</v>
      </c>
      <c r="ALX1" s="1" t="s">
        <v>1350</v>
      </c>
      <c r="ALY1" s="1" t="s">
        <v>1351</v>
      </c>
      <c r="ALZ1" s="1" t="s">
        <v>1352</v>
      </c>
      <c r="AMA1" s="1" t="s">
        <v>1353</v>
      </c>
      <c r="AMB1" s="1" t="s">
        <v>1354</v>
      </c>
      <c r="AMC1" s="1" t="s">
        <v>1355</v>
      </c>
      <c r="AMD1" s="1" t="s">
        <v>1356</v>
      </c>
      <c r="AME1" s="1" t="s">
        <v>1357</v>
      </c>
      <c r="AMF1" s="1" t="s">
        <v>1358</v>
      </c>
      <c r="AMG1" s="1" t="s">
        <v>1359</v>
      </c>
      <c r="AMH1" s="1" t="s">
        <v>1360</v>
      </c>
      <c r="AMI1" s="1" t="s">
        <v>1361</v>
      </c>
      <c r="AMJ1" s="1" t="s">
        <v>1362</v>
      </c>
      <c r="AMK1" s="1" t="s">
        <v>1363</v>
      </c>
    </row>
    <row r="2" spans="1:1025" x14ac:dyDescent="0.25">
      <c r="A2" s="1">
        <v>0</v>
      </c>
      <c r="B2">
        <v>1513</v>
      </c>
      <c r="C2">
        <v>1081</v>
      </c>
      <c r="D2">
        <v>1653</v>
      </c>
      <c r="E2">
        <v>1960</v>
      </c>
      <c r="F2">
        <v>911</v>
      </c>
      <c r="G2">
        <v>590</v>
      </c>
      <c r="H2">
        <v>1128</v>
      </c>
      <c r="I2">
        <v>1116</v>
      </c>
      <c r="J2">
        <v>1284</v>
      </c>
      <c r="K2">
        <v>1040</v>
      </c>
      <c r="L2">
        <v>1811</v>
      </c>
      <c r="M2">
        <v>1609</v>
      </c>
      <c r="N2">
        <v>1728</v>
      </c>
      <c r="O2">
        <v>1260</v>
      </c>
      <c r="P2">
        <v>1923</v>
      </c>
      <c r="Q2">
        <v>2340</v>
      </c>
      <c r="R2">
        <v>870</v>
      </c>
      <c r="S2">
        <v>767</v>
      </c>
      <c r="T2">
        <v>1049</v>
      </c>
      <c r="U2">
        <v>1247</v>
      </c>
      <c r="V2">
        <v>596</v>
      </c>
      <c r="W2">
        <v>445</v>
      </c>
      <c r="X2">
        <v>731</v>
      </c>
      <c r="Y2">
        <v>800</v>
      </c>
      <c r="Z2">
        <v>832</v>
      </c>
      <c r="AA2">
        <v>708</v>
      </c>
      <c r="AB2">
        <v>1169</v>
      </c>
      <c r="AC2">
        <v>1114</v>
      </c>
      <c r="AD2">
        <v>1044</v>
      </c>
      <c r="AE2">
        <v>775</v>
      </c>
      <c r="AF2">
        <v>1173</v>
      </c>
      <c r="AG2">
        <v>1476</v>
      </c>
      <c r="AH2">
        <v>1218</v>
      </c>
      <c r="AI2">
        <v>870</v>
      </c>
      <c r="AJ2">
        <v>1505</v>
      </c>
      <c r="AK2">
        <v>1548</v>
      </c>
      <c r="AL2">
        <v>895</v>
      </c>
      <c r="AM2">
        <v>664</v>
      </c>
      <c r="AN2">
        <v>1186</v>
      </c>
      <c r="AO2">
        <v>1112</v>
      </c>
      <c r="AP2">
        <v>1339</v>
      </c>
      <c r="AQ2">
        <v>1144</v>
      </c>
      <c r="AR2">
        <v>2141</v>
      </c>
      <c r="AS2">
        <v>1861</v>
      </c>
      <c r="AT2">
        <v>1498</v>
      </c>
      <c r="AU2">
        <v>1116</v>
      </c>
      <c r="AV2">
        <v>1759</v>
      </c>
      <c r="AW2">
        <v>2109</v>
      </c>
      <c r="AX2">
        <v>1707</v>
      </c>
      <c r="AY2">
        <v>1097</v>
      </c>
      <c r="AZ2">
        <v>1830</v>
      </c>
      <c r="BA2">
        <v>2061</v>
      </c>
      <c r="BB2">
        <v>1195</v>
      </c>
      <c r="BC2">
        <v>725</v>
      </c>
      <c r="BD2">
        <v>1285</v>
      </c>
      <c r="BE2">
        <v>1465</v>
      </c>
      <c r="BF2">
        <v>1509</v>
      </c>
      <c r="BG2">
        <v>1217</v>
      </c>
      <c r="BH2">
        <v>1990</v>
      </c>
      <c r="BI2">
        <v>2055</v>
      </c>
      <c r="BJ2">
        <v>2116</v>
      </c>
      <c r="BK2">
        <v>1400</v>
      </c>
      <c r="BL2">
        <v>2296</v>
      </c>
      <c r="BM2">
        <v>2914</v>
      </c>
      <c r="BN2">
        <v>894</v>
      </c>
      <c r="BO2">
        <v>592</v>
      </c>
      <c r="BP2">
        <v>1040</v>
      </c>
      <c r="BQ2">
        <v>1097</v>
      </c>
      <c r="BR2">
        <v>554</v>
      </c>
      <c r="BS2">
        <v>473</v>
      </c>
      <c r="BT2">
        <v>707</v>
      </c>
      <c r="BU2">
        <v>691</v>
      </c>
      <c r="BV2">
        <v>814</v>
      </c>
      <c r="BW2">
        <v>758</v>
      </c>
      <c r="BX2">
        <v>1163</v>
      </c>
      <c r="BY2">
        <v>1183</v>
      </c>
      <c r="BZ2">
        <v>1114</v>
      </c>
      <c r="CA2">
        <v>816</v>
      </c>
      <c r="CB2">
        <v>1269</v>
      </c>
      <c r="CC2">
        <v>1499</v>
      </c>
      <c r="CD2">
        <v>562</v>
      </c>
      <c r="CE2">
        <v>419</v>
      </c>
      <c r="CF2">
        <v>702</v>
      </c>
      <c r="CG2">
        <v>755</v>
      </c>
      <c r="CH2">
        <v>404</v>
      </c>
      <c r="CI2">
        <v>336</v>
      </c>
      <c r="CJ2">
        <v>605</v>
      </c>
      <c r="CK2">
        <v>577</v>
      </c>
      <c r="CL2">
        <v>562</v>
      </c>
      <c r="CM2">
        <v>518</v>
      </c>
      <c r="CN2">
        <v>923</v>
      </c>
      <c r="CO2">
        <v>848</v>
      </c>
      <c r="CP2">
        <v>713</v>
      </c>
      <c r="CQ2">
        <v>533</v>
      </c>
      <c r="CR2">
        <v>983</v>
      </c>
      <c r="CS2">
        <v>985</v>
      </c>
      <c r="CT2">
        <v>769</v>
      </c>
      <c r="CU2">
        <v>569</v>
      </c>
      <c r="CV2">
        <v>1028</v>
      </c>
      <c r="CW2">
        <v>990</v>
      </c>
      <c r="CX2">
        <v>623</v>
      </c>
      <c r="CY2">
        <v>499</v>
      </c>
      <c r="CZ2">
        <v>718</v>
      </c>
      <c r="DA2">
        <v>800</v>
      </c>
      <c r="DB2">
        <v>946</v>
      </c>
      <c r="DC2">
        <v>859</v>
      </c>
      <c r="DD2">
        <v>1527</v>
      </c>
      <c r="DE2">
        <v>1229</v>
      </c>
      <c r="DF2">
        <v>985</v>
      </c>
      <c r="DG2">
        <v>780</v>
      </c>
      <c r="DH2">
        <v>1271</v>
      </c>
      <c r="DI2">
        <v>1392</v>
      </c>
      <c r="DJ2">
        <v>1005</v>
      </c>
      <c r="DK2">
        <v>694</v>
      </c>
      <c r="DL2">
        <v>1210</v>
      </c>
      <c r="DM2">
        <v>1262</v>
      </c>
      <c r="DN2">
        <v>729</v>
      </c>
      <c r="DO2">
        <v>550</v>
      </c>
      <c r="DP2">
        <v>910</v>
      </c>
      <c r="DQ2">
        <v>930</v>
      </c>
      <c r="DR2">
        <v>1007</v>
      </c>
      <c r="DS2">
        <v>834</v>
      </c>
      <c r="DT2">
        <v>1338</v>
      </c>
      <c r="DU2">
        <v>1414</v>
      </c>
      <c r="DV2">
        <v>1281</v>
      </c>
      <c r="DW2">
        <v>863</v>
      </c>
      <c r="DX2">
        <v>1581</v>
      </c>
      <c r="DY2">
        <v>1852</v>
      </c>
      <c r="DZ2">
        <v>1275</v>
      </c>
      <c r="EA2">
        <v>885</v>
      </c>
      <c r="EB2">
        <v>1469</v>
      </c>
      <c r="EC2">
        <v>1483</v>
      </c>
      <c r="ED2">
        <v>817</v>
      </c>
      <c r="EE2">
        <v>599</v>
      </c>
      <c r="EF2">
        <v>996</v>
      </c>
      <c r="EG2">
        <v>1034</v>
      </c>
      <c r="EH2">
        <v>1201</v>
      </c>
      <c r="EI2">
        <v>1008</v>
      </c>
      <c r="EJ2">
        <v>1792</v>
      </c>
      <c r="EK2">
        <v>1582</v>
      </c>
      <c r="EL2">
        <v>1510</v>
      </c>
      <c r="EM2">
        <v>1135</v>
      </c>
      <c r="EN2">
        <v>1700</v>
      </c>
      <c r="EO2">
        <v>1917</v>
      </c>
      <c r="EP2">
        <v>896</v>
      </c>
      <c r="EQ2">
        <v>649</v>
      </c>
      <c r="ER2">
        <v>1088</v>
      </c>
      <c r="ES2">
        <v>1150</v>
      </c>
      <c r="ET2">
        <v>653</v>
      </c>
      <c r="EU2">
        <v>526</v>
      </c>
      <c r="EV2">
        <v>894</v>
      </c>
      <c r="EW2">
        <v>837</v>
      </c>
      <c r="EX2">
        <v>890</v>
      </c>
      <c r="EY2">
        <v>801</v>
      </c>
      <c r="EZ2">
        <v>1399</v>
      </c>
      <c r="FA2">
        <v>1296</v>
      </c>
      <c r="FB2">
        <v>1030</v>
      </c>
      <c r="FC2">
        <v>776</v>
      </c>
      <c r="FD2">
        <v>1289</v>
      </c>
      <c r="FE2">
        <v>1374</v>
      </c>
      <c r="FF2">
        <v>1313</v>
      </c>
      <c r="FG2">
        <v>941</v>
      </c>
      <c r="FH2">
        <v>1696</v>
      </c>
      <c r="FI2">
        <v>1604</v>
      </c>
      <c r="FJ2">
        <v>1045</v>
      </c>
      <c r="FK2">
        <v>863</v>
      </c>
      <c r="FL2">
        <v>1465</v>
      </c>
      <c r="FM2">
        <v>1294</v>
      </c>
      <c r="FN2">
        <v>1695</v>
      </c>
      <c r="FO2">
        <v>1479</v>
      </c>
      <c r="FP2">
        <v>2582</v>
      </c>
      <c r="FQ2">
        <v>2090</v>
      </c>
      <c r="FR2">
        <v>1716</v>
      </c>
      <c r="FS2">
        <v>1346</v>
      </c>
      <c r="FT2">
        <v>2047</v>
      </c>
      <c r="FU2">
        <v>2310</v>
      </c>
      <c r="FV2">
        <v>1533</v>
      </c>
      <c r="FW2">
        <v>1116</v>
      </c>
      <c r="FX2">
        <v>1687</v>
      </c>
      <c r="FY2">
        <v>1932</v>
      </c>
      <c r="FZ2">
        <v>1177</v>
      </c>
      <c r="GA2">
        <v>773</v>
      </c>
      <c r="GB2">
        <v>1350</v>
      </c>
      <c r="GC2">
        <v>1365</v>
      </c>
      <c r="GD2">
        <v>1421</v>
      </c>
      <c r="GE2">
        <v>1275</v>
      </c>
      <c r="GF2">
        <v>2065</v>
      </c>
      <c r="GG2">
        <v>2095</v>
      </c>
      <c r="GH2">
        <v>1823</v>
      </c>
      <c r="GI2">
        <v>1383</v>
      </c>
      <c r="GJ2">
        <v>2099</v>
      </c>
      <c r="GK2">
        <v>2522</v>
      </c>
      <c r="GL2">
        <v>1737</v>
      </c>
      <c r="GM2">
        <v>1213</v>
      </c>
      <c r="GN2">
        <v>1829</v>
      </c>
      <c r="GO2">
        <v>2168</v>
      </c>
      <c r="GP2">
        <v>1143</v>
      </c>
      <c r="GQ2">
        <v>803</v>
      </c>
      <c r="GR2">
        <v>2536</v>
      </c>
      <c r="GS2">
        <v>1372</v>
      </c>
      <c r="GT2">
        <v>1540</v>
      </c>
      <c r="GU2">
        <v>1263</v>
      </c>
      <c r="GV2">
        <v>1999</v>
      </c>
      <c r="GW2">
        <v>2177</v>
      </c>
      <c r="GX2">
        <v>2173</v>
      </c>
      <c r="GY2">
        <v>1529</v>
      </c>
      <c r="GZ2">
        <v>2229</v>
      </c>
      <c r="HA2">
        <v>2838</v>
      </c>
      <c r="HB2">
        <v>1162</v>
      </c>
      <c r="HC2">
        <v>796</v>
      </c>
      <c r="HD2">
        <v>1311</v>
      </c>
      <c r="HE2">
        <v>1437</v>
      </c>
      <c r="HF2">
        <v>756</v>
      </c>
      <c r="HG2">
        <v>540</v>
      </c>
      <c r="HH2">
        <v>955</v>
      </c>
      <c r="HI2">
        <v>939</v>
      </c>
      <c r="HJ2">
        <v>1053</v>
      </c>
      <c r="HK2">
        <v>906</v>
      </c>
      <c r="HL2">
        <v>1555</v>
      </c>
      <c r="HM2">
        <v>1554</v>
      </c>
      <c r="HN2">
        <v>1310</v>
      </c>
      <c r="HO2">
        <v>966</v>
      </c>
      <c r="HP2">
        <v>1536</v>
      </c>
      <c r="HQ2">
        <v>1864</v>
      </c>
      <c r="HR2">
        <v>1465</v>
      </c>
      <c r="HS2">
        <v>1002</v>
      </c>
      <c r="HT2">
        <v>1610</v>
      </c>
      <c r="HU2">
        <v>1826</v>
      </c>
      <c r="HV2">
        <v>1131</v>
      </c>
      <c r="HW2">
        <v>829</v>
      </c>
      <c r="HX2">
        <v>1371</v>
      </c>
      <c r="HY2">
        <v>1365</v>
      </c>
      <c r="HZ2">
        <v>1701</v>
      </c>
      <c r="IA2">
        <v>1338</v>
      </c>
      <c r="IB2">
        <v>2391</v>
      </c>
      <c r="IC2">
        <v>2303</v>
      </c>
      <c r="ID2">
        <v>1818</v>
      </c>
      <c r="IE2">
        <v>1322</v>
      </c>
      <c r="IF2">
        <v>1926</v>
      </c>
      <c r="IG2">
        <v>2462</v>
      </c>
      <c r="IH2">
        <v>2015</v>
      </c>
      <c r="II2">
        <v>1404</v>
      </c>
      <c r="IJ2">
        <v>2398</v>
      </c>
      <c r="IK2">
        <v>2718</v>
      </c>
      <c r="IL2">
        <v>1483</v>
      </c>
      <c r="IM2">
        <v>948</v>
      </c>
      <c r="IN2">
        <v>1580</v>
      </c>
      <c r="IO2">
        <v>1759</v>
      </c>
      <c r="IP2">
        <v>1791</v>
      </c>
      <c r="IQ2">
        <v>1526</v>
      </c>
      <c r="IR2">
        <v>2388</v>
      </c>
      <c r="IS2">
        <v>2591</v>
      </c>
      <c r="IT2">
        <v>2773</v>
      </c>
      <c r="IU2">
        <v>1908</v>
      </c>
      <c r="IV2">
        <v>2925</v>
      </c>
      <c r="IW2">
        <v>3692</v>
      </c>
      <c r="IX2">
        <v>986</v>
      </c>
      <c r="IY2">
        <v>641</v>
      </c>
      <c r="IZ2">
        <v>1105</v>
      </c>
      <c r="JA2">
        <v>1233</v>
      </c>
      <c r="JB2">
        <v>607</v>
      </c>
      <c r="JC2">
        <v>447</v>
      </c>
      <c r="JD2">
        <v>716</v>
      </c>
      <c r="JE2">
        <v>778</v>
      </c>
      <c r="JF2">
        <v>878</v>
      </c>
      <c r="JG2">
        <v>703</v>
      </c>
      <c r="JH2">
        <v>1292</v>
      </c>
      <c r="JI2">
        <v>1127</v>
      </c>
      <c r="JJ2">
        <v>1146</v>
      </c>
      <c r="JK2">
        <v>859</v>
      </c>
      <c r="JL2">
        <v>1336</v>
      </c>
      <c r="JM2">
        <v>1534</v>
      </c>
      <c r="JN2">
        <v>594</v>
      </c>
      <c r="JO2">
        <v>487</v>
      </c>
      <c r="JP2">
        <v>789</v>
      </c>
      <c r="JQ2">
        <v>821</v>
      </c>
      <c r="JR2">
        <v>447</v>
      </c>
      <c r="JS2">
        <v>358</v>
      </c>
      <c r="JT2">
        <v>543</v>
      </c>
      <c r="JU2">
        <v>564</v>
      </c>
      <c r="JV2">
        <v>576</v>
      </c>
      <c r="JW2">
        <v>508</v>
      </c>
      <c r="JX2">
        <v>877</v>
      </c>
      <c r="JY2">
        <v>818</v>
      </c>
      <c r="JZ2">
        <v>739</v>
      </c>
      <c r="KA2">
        <v>589</v>
      </c>
      <c r="KB2">
        <v>864</v>
      </c>
      <c r="KC2">
        <v>989</v>
      </c>
      <c r="KD2">
        <v>841</v>
      </c>
      <c r="KE2">
        <v>611</v>
      </c>
      <c r="KF2">
        <v>1039</v>
      </c>
      <c r="KG2">
        <v>985</v>
      </c>
      <c r="KH2">
        <v>674</v>
      </c>
      <c r="KI2">
        <v>487</v>
      </c>
      <c r="KJ2">
        <v>863</v>
      </c>
      <c r="KK2">
        <v>763</v>
      </c>
      <c r="KL2">
        <v>1000</v>
      </c>
      <c r="KM2">
        <v>888</v>
      </c>
      <c r="KN2">
        <v>1578</v>
      </c>
      <c r="KO2">
        <v>1387</v>
      </c>
      <c r="KP2">
        <v>1067</v>
      </c>
      <c r="KQ2">
        <v>863</v>
      </c>
      <c r="KR2">
        <v>1270</v>
      </c>
      <c r="KS2">
        <v>1384</v>
      </c>
      <c r="KT2">
        <v>1058</v>
      </c>
      <c r="KU2">
        <v>822</v>
      </c>
      <c r="KV2">
        <v>1201</v>
      </c>
      <c r="KW2">
        <v>1325</v>
      </c>
      <c r="KX2">
        <v>778</v>
      </c>
      <c r="KY2">
        <v>560</v>
      </c>
      <c r="KZ2">
        <v>935</v>
      </c>
      <c r="LA2">
        <v>940</v>
      </c>
      <c r="LB2">
        <v>978</v>
      </c>
      <c r="LC2">
        <v>970</v>
      </c>
      <c r="LD2">
        <v>1428</v>
      </c>
      <c r="LE2">
        <v>1378</v>
      </c>
      <c r="LF2">
        <v>1450</v>
      </c>
      <c r="LG2">
        <v>924</v>
      </c>
      <c r="LH2">
        <v>1574</v>
      </c>
      <c r="LI2">
        <v>1940</v>
      </c>
      <c r="LJ2">
        <v>605</v>
      </c>
      <c r="LK2">
        <v>433</v>
      </c>
      <c r="LL2">
        <v>714</v>
      </c>
      <c r="LM2">
        <v>800</v>
      </c>
      <c r="LN2">
        <v>400</v>
      </c>
      <c r="LO2">
        <v>318</v>
      </c>
      <c r="LP2">
        <v>541</v>
      </c>
      <c r="LQ2">
        <v>580</v>
      </c>
      <c r="LR2">
        <v>538</v>
      </c>
      <c r="LS2">
        <v>517</v>
      </c>
      <c r="LT2">
        <v>904</v>
      </c>
      <c r="LU2">
        <v>795</v>
      </c>
      <c r="LV2">
        <v>647</v>
      </c>
      <c r="LW2">
        <v>541</v>
      </c>
      <c r="LX2">
        <v>820</v>
      </c>
      <c r="LY2">
        <v>937</v>
      </c>
      <c r="LZ2">
        <v>441</v>
      </c>
      <c r="MA2">
        <v>324</v>
      </c>
      <c r="MB2">
        <v>547</v>
      </c>
      <c r="MC2">
        <v>558</v>
      </c>
      <c r="MD2">
        <v>315</v>
      </c>
      <c r="ME2">
        <v>321</v>
      </c>
      <c r="MF2">
        <v>454</v>
      </c>
      <c r="MG2">
        <v>406</v>
      </c>
      <c r="MH2">
        <v>434</v>
      </c>
      <c r="MI2">
        <v>494</v>
      </c>
      <c r="MJ2">
        <v>735</v>
      </c>
      <c r="MK2">
        <v>643</v>
      </c>
      <c r="ML2">
        <v>494</v>
      </c>
      <c r="MM2">
        <v>441</v>
      </c>
      <c r="MN2">
        <v>670</v>
      </c>
      <c r="MO2">
        <v>640</v>
      </c>
      <c r="MP2">
        <v>567</v>
      </c>
      <c r="MQ2">
        <v>419</v>
      </c>
      <c r="MR2">
        <v>760</v>
      </c>
      <c r="MS2">
        <v>776</v>
      </c>
      <c r="MT2">
        <v>461</v>
      </c>
      <c r="MU2">
        <v>415</v>
      </c>
      <c r="MV2">
        <v>659</v>
      </c>
      <c r="MW2">
        <v>648</v>
      </c>
      <c r="MX2">
        <v>727</v>
      </c>
      <c r="MY2">
        <v>691</v>
      </c>
      <c r="MZ2">
        <v>1281</v>
      </c>
      <c r="NA2">
        <v>1059</v>
      </c>
      <c r="NB2">
        <v>793</v>
      </c>
      <c r="NC2">
        <v>581</v>
      </c>
      <c r="ND2">
        <v>1040</v>
      </c>
      <c r="NE2">
        <v>1074</v>
      </c>
      <c r="NF2">
        <v>704</v>
      </c>
      <c r="NG2">
        <v>496</v>
      </c>
      <c r="NH2">
        <v>838</v>
      </c>
      <c r="NI2">
        <v>876</v>
      </c>
      <c r="NJ2">
        <v>527</v>
      </c>
      <c r="NK2">
        <v>397</v>
      </c>
      <c r="NL2">
        <v>699</v>
      </c>
      <c r="NM2">
        <v>713</v>
      </c>
      <c r="NN2">
        <v>772</v>
      </c>
      <c r="NO2">
        <v>750</v>
      </c>
      <c r="NP2">
        <v>1129</v>
      </c>
      <c r="NQ2">
        <v>995</v>
      </c>
      <c r="NR2">
        <v>855</v>
      </c>
      <c r="NS2">
        <v>698</v>
      </c>
      <c r="NT2">
        <v>1055</v>
      </c>
      <c r="NU2">
        <v>1311</v>
      </c>
      <c r="NV2">
        <v>820</v>
      </c>
      <c r="NW2">
        <v>553</v>
      </c>
      <c r="NX2">
        <v>1044</v>
      </c>
      <c r="NY2">
        <v>1071</v>
      </c>
      <c r="NZ2">
        <v>544</v>
      </c>
      <c r="OA2">
        <v>452</v>
      </c>
      <c r="OB2">
        <v>708</v>
      </c>
      <c r="OC2">
        <v>721</v>
      </c>
      <c r="OD2">
        <v>794</v>
      </c>
      <c r="OE2">
        <v>712</v>
      </c>
      <c r="OF2">
        <v>1321</v>
      </c>
      <c r="OG2">
        <v>1087</v>
      </c>
      <c r="OH2">
        <v>992</v>
      </c>
      <c r="OI2">
        <v>795</v>
      </c>
      <c r="OJ2">
        <v>1140</v>
      </c>
      <c r="OK2">
        <v>1294</v>
      </c>
      <c r="OL2">
        <v>624</v>
      </c>
      <c r="OM2">
        <v>439</v>
      </c>
      <c r="ON2">
        <v>810</v>
      </c>
      <c r="OO2">
        <v>858</v>
      </c>
      <c r="OP2">
        <v>477</v>
      </c>
      <c r="OQ2">
        <v>455</v>
      </c>
      <c r="OR2">
        <v>674</v>
      </c>
      <c r="OS2">
        <v>668</v>
      </c>
      <c r="OT2">
        <v>636</v>
      </c>
      <c r="OU2">
        <v>653</v>
      </c>
      <c r="OV2">
        <v>1113</v>
      </c>
      <c r="OW2">
        <v>936</v>
      </c>
      <c r="OX2">
        <v>735</v>
      </c>
      <c r="OY2">
        <v>638</v>
      </c>
      <c r="OZ2">
        <v>974</v>
      </c>
      <c r="PA2">
        <v>998</v>
      </c>
      <c r="PB2">
        <v>966</v>
      </c>
      <c r="PC2">
        <v>726</v>
      </c>
      <c r="PD2">
        <v>1260</v>
      </c>
      <c r="PE2">
        <v>1241</v>
      </c>
      <c r="PF2">
        <v>797</v>
      </c>
      <c r="PG2">
        <v>659</v>
      </c>
      <c r="PH2">
        <v>1062</v>
      </c>
      <c r="PI2">
        <v>1034</v>
      </c>
      <c r="PJ2">
        <v>1155</v>
      </c>
      <c r="PK2">
        <v>1128</v>
      </c>
      <c r="PL2">
        <v>2079</v>
      </c>
      <c r="PM2">
        <v>1657</v>
      </c>
      <c r="PN2">
        <v>1303</v>
      </c>
      <c r="PO2">
        <v>1021</v>
      </c>
      <c r="PP2">
        <v>1556</v>
      </c>
      <c r="PQ2">
        <v>1717</v>
      </c>
      <c r="PR2">
        <v>1045</v>
      </c>
      <c r="PS2">
        <v>796</v>
      </c>
      <c r="PT2">
        <v>1277</v>
      </c>
      <c r="PU2">
        <v>1451</v>
      </c>
      <c r="PV2">
        <v>825</v>
      </c>
      <c r="PW2">
        <v>636</v>
      </c>
      <c r="PX2">
        <v>1022</v>
      </c>
      <c r="PY2">
        <v>985</v>
      </c>
      <c r="PZ2">
        <v>1020</v>
      </c>
      <c r="QA2">
        <v>1010</v>
      </c>
      <c r="QB2">
        <v>1571</v>
      </c>
      <c r="QC2">
        <v>1543</v>
      </c>
      <c r="QD2">
        <v>1277</v>
      </c>
      <c r="QE2">
        <v>1063</v>
      </c>
      <c r="QF2">
        <v>1530</v>
      </c>
      <c r="QG2">
        <v>1868</v>
      </c>
      <c r="QH2">
        <v>1041</v>
      </c>
      <c r="QI2">
        <v>772</v>
      </c>
      <c r="QJ2">
        <v>1207</v>
      </c>
      <c r="QK2">
        <v>1352</v>
      </c>
      <c r="QL2">
        <v>705</v>
      </c>
      <c r="QM2">
        <v>516</v>
      </c>
      <c r="QN2">
        <v>873</v>
      </c>
      <c r="QO2">
        <v>917</v>
      </c>
      <c r="QP2">
        <v>985</v>
      </c>
      <c r="QQ2">
        <v>795</v>
      </c>
      <c r="QR2">
        <v>1432</v>
      </c>
      <c r="QS2">
        <v>1417</v>
      </c>
      <c r="QT2">
        <v>1284</v>
      </c>
      <c r="QU2">
        <v>943</v>
      </c>
      <c r="QV2">
        <v>1506</v>
      </c>
      <c r="QW2">
        <v>1779</v>
      </c>
      <c r="QX2">
        <v>779</v>
      </c>
      <c r="QY2">
        <v>557</v>
      </c>
      <c r="QZ2">
        <v>914</v>
      </c>
      <c r="RA2">
        <v>1023</v>
      </c>
      <c r="RB2">
        <v>537</v>
      </c>
      <c r="RC2">
        <v>438</v>
      </c>
      <c r="RD2">
        <v>674</v>
      </c>
      <c r="RE2">
        <v>673</v>
      </c>
      <c r="RF2">
        <v>761</v>
      </c>
      <c r="RG2">
        <v>702</v>
      </c>
      <c r="RH2">
        <v>1193</v>
      </c>
      <c r="RI2">
        <v>1111</v>
      </c>
      <c r="RJ2">
        <v>934</v>
      </c>
      <c r="RK2">
        <v>709</v>
      </c>
      <c r="RL2">
        <v>1131</v>
      </c>
      <c r="RM2">
        <v>1320</v>
      </c>
      <c r="RN2">
        <v>967</v>
      </c>
      <c r="RO2">
        <v>715</v>
      </c>
      <c r="RP2">
        <v>1096</v>
      </c>
      <c r="RQ2">
        <v>1262</v>
      </c>
      <c r="RR2">
        <v>796</v>
      </c>
      <c r="RS2">
        <v>567</v>
      </c>
      <c r="RT2">
        <v>1066</v>
      </c>
      <c r="RU2">
        <v>975</v>
      </c>
      <c r="RV2">
        <v>1205</v>
      </c>
      <c r="RW2">
        <v>1021</v>
      </c>
      <c r="RX2">
        <v>1856</v>
      </c>
      <c r="RY2">
        <v>1620</v>
      </c>
      <c r="RZ2">
        <v>1275</v>
      </c>
      <c r="SA2">
        <v>1038</v>
      </c>
      <c r="SB2">
        <v>1527</v>
      </c>
      <c r="SC2">
        <v>1714</v>
      </c>
      <c r="SD2">
        <v>1319</v>
      </c>
      <c r="SE2">
        <v>888</v>
      </c>
      <c r="SF2">
        <v>1561</v>
      </c>
      <c r="SG2">
        <v>1733</v>
      </c>
      <c r="SH2">
        <v>896</v>
      </c>
      <c r="SI2">
        <v>665</v>
      </c>
      <c r="SJ2">
        <v>1087</v>
      </c>
      <c r="SK2">
        <v>1220</v>
      </c>
      <c r="SL2">
        <v>1181</v>
      </c>
      <c r="SM2">
        <v>1199</v>
      </c>
      <c r="SN2">
        <v>1849</v>
      </c>
      <c r="SO2">
        <v>1779</v>
      </c>
      <c r="SP2">
        <v>1640</v>
      </c>
      <c r="SQ2">
        <v>1254</v>
      </c>
      <c r="SR2">
        <v>1935</v>
      </c>
      <c r="SS2">
        <v>2342</v>
      </c>
      <c r="ST2">
        <v>1343</v>
      </c>
      <c r="SU2">
        <v>953</v>
      </c>
      <c r="SV2">
        <v>1633</v>
      </c>
      <c r="SW2">
        <v>1711</v>
      </c>
      <c r="SX2">
        <v>873</v>
      </c>
      <c r="SY2">
        <v>657</v>
      </c>
      <c r="SZ2">
        <v>1088</v>
      </c>
      <c r="TA2">
        <v>1121</v>
      </c>
      <c r="TB2">
        <v>1166</v>
      </c>
      <c r="TC2">
        <v>1068</v>
      </c>
      <c r="TD2">
        <v>1807</v>
      </c>
      <c r="TE2">
        <v>1615</v>
      </c>
      <c r="TF2">
        <v>1575</v>
      </c>
      <c r="TG2">
        <v>1174</v>
      </c>
      <c r="TH2">
        <v>1965</v>
      </c>
      <c r="TI2">
        <v>2113</v>
      </c>
      <c r="TJ2">
        <v>804</v>
      </c>
      <c r="TK2">
        <v>682</v>
      </c>
      <c r="TL2">
        <v>1112</v>
      </c>
      <c r="TM2">
        <v>1161</v>
      </c>
      <c r="TN2">
        <v>597</v>
      </c>
      <c r="TO2">
        <v>474</v>
      </c>
      <c r="TP2">
        <v>816</v>
      </c>
      <c r="TQ2">
        <v>760</v>
      </c>
      <c r="TR2">
        <v>862</v>
      </c>
      <c r="TS2">
        <v>752</v>
      </c>
      <c r="TT2">
        <v>1360</v>
      </c>
      <c r="TU2">
        <v>1200</v>
      </c>
      <c r="TV2">
        <v>1051</v>
      </c>
      <c r="TW2">
        <v>786</v>
      </c>
      <c r="TX2">
        <v>1313</v>
      </c>
      <c r="TY2">
        <v>1428</v>
      </c>
      <c r="TZ2">
        <v>1125</v>
      </c>
      <c r="UA2">
        <v>866</v>
      </c>
      <c r="UB2">
        <v>1558</v>
      </c>
      <c r="UC2">
        <v>1437</v>
      </c>
      <c r="UD2">
        <v>916</v>
      </c>
      <c r="UE2">
        <v>738</v>
      </c>
      <c r="UF2">
        <v>1346</v>
      </c>
      <c r="UG2">
        <v>1130</v>
      </c>
      <c r="UH2">
        <v>1373</v>
      </c>
      <c r="UI2">
        <v>1272</v>
      </c>
      <c r="UJ2">
        <v>2398</v>
      </c>
      <c r="UK2">
        <v>1984</v>
      </c>
      <c r="UL2">
        <v>1434</v>
      </c>
      <c r="UM2">
        <v>1128</v>
      </c>
      <c r="UN2">
        <v>1794</v>
      </c>
      <c r="UO2">
        <v>1916</v>
      </c>
      <c r="UP2">
        <v>1508</v>
      </c>
      <c r="UQ2">
        <v>1068</v>
      </c>
      <c r="UR2">
        <v>1818</v>
      </c>
      <c r="US2">
        <v>1976</v>
      </c>
      <c r="UT2">
        <v>1096</v>
      </c>
      <c r="UU2">
        <v>730</v>
      </c>
      <c r="UV2">
        <v>1341</v>
      </c>
      <c r="UW2">
        <v>1330</v>
      </c>
      <c r="UX2">
        <v>1370</v>
      </c>
      <c r="UY2">
        <v>1279</v>
      </c>
      <c r="UZ2">
        <v>1999</v>
      </c>
      <c r="VA2">
        <v>1842</v>
      </c>
      <c r="VB2">
        <v>1976</v>
      </c>
      <c r="VC2">
        <v>1407</v>
      </c>
      <c r="VD2">
        <v>2280</v>
      </c>
      <c r="VE2">
        <v>2618</v>
      </c>
      <c r="VF2">
        <v>786</v>
      </c>
      <c r="VG2">
        <v>566</v>
      </c>
      <c r="VH2">
        <v>1117</v>
      </c>
      <c r="VI2">
        <v>1098</v>
      </c>
      <c r="VJ2">
        <v>607</v>
      </c>
      <c r="VK2">
        <v>458</v>
      </c>
      <c r="VL2">
        <v>876</v>
      </c>
      <c r="VM2">
        <v>797</v>
      </c>
      <c r="VN2">
        <v>781</v>
      </c>
      <c r="VO2">
        <v>713</v>
      </c>
      <c r="VP2">
        <v>1408</v>
      </c>
      <c r="VQ2">
        <v>1176</v>
      </c>
      <c r="VR2">
        <v>961</v>
      </c>
      <c r="VS2">
        <v>840</v>
      </c>
      <c r="VT2">
        <v>1359</v>
      </c>
      <c r="VU2">
        <v>1433</v>
      </c>
      <c r="VV2">
        <v>630</v>
      </c>
      <c r="VW2">
        <v>487</v>
      </c>
      <c r="VX2">
        <v>919</v>
      </c>
      <c r="VY2">
        <v>795</v>
      </c>
      <c r="VZ2">
        <v>498</v>
      </c>
      <c r="WA2">
        <v>427</v>
      </c>
      <c r="WB2">
        <v>790</v>
      </c>
      <c r="WC2">
        <v>719</v>
      </c>
      <c r="WD2">
        <v>704</v>
      </c>
      <c r="WE2">
        <v>565</v>
      </c>
      <c r="WF2">
        <v>1293</v>
      </c>
      <c r="WG2">
        <v>964</v>
      </c>
      <c r="WH2">
        <v>763</v>
      </c>
      <c r="WI2">
        <v>656</v>
      </c>
      <c r="WJ2">
        <v>1125</v>
      </c>
      <c r="WK2">
        <v>1087</v>
      </c>
      <c r="WL2">
        <v>628</v>
      </c>
      <c r="WM2">
        <v>646</v>
      </c>
      <c r="WN2">
        <v>1303</v>
      </c>
      <c r="WO2">
        <v>1095</v>
      </c>
      <c r="WP2">
        <v>558</v>
      </c>
      <c r="WQ2">
        <v>580</v>
      </c>
      <c r="WR2">
        <v>1193</v>
      </c>
      <c r="WS2">
        <v>960</v>
      </c>
      <c r="WT2">
        <v>844</v>
      </c>
      <c r="WU2">
        <v>986</v>
      </c>
      <c r="WV2">
        <v>2007</v>
      </c>
      <c r="WW2">
        <v>1549</v>
      </c>
      <c r="WX2">
        <v>883</v>
      </c>
      <c r="WY2">
        <v>915</v>
      </c>
      <c r="WZ2">
        <v>1565</v>
      </c>
      <c r="XA2">
        <v>1552</v>
      </c>
      <c r="XB2">
        <v>983</v>
      </c>
      <c r="XC2">
        <v>660</v>
      </c>
      <c r="XD2">
        <v>1310</v>
      </c>
      <c r="XE2">
        <v>1274</v>
      </c>
      <c r="XF2">
        <v>854</v>
      </c>
      <c r="XG2">
        <v>558</v>
      </c>
      <c r="XH2">
        <v>1095</v>
      </c>
      <c r="XI2">
        <v>955</v>
      </c>
      <c r="XJ2">
        <v>1047</v>
      </c>
      <c r="XK2">
        <v>876</v>
      </c>
      <c r="XL2">
        <v>1618</v>
      </c>
      <c r="XM2">
        <v>1360</v>
      </c>
      <c r="XN2">
        <v>1307</v>
      </c>
      <c r="XO2">
        <v>956</v>
      </c>
      <c r="XP2">
        <v>1701</v>
      </c>
      <c r="XQ2">
        <v>1650</v>
      </c>
      <c r="XR2">
        <v>1407</v>
      </c>
      <c r="XS2">
        <v>1095</v>
      </c>
      <c r="XT2">
        <v>1859</v>
      </c>
      <c r="XU2">
        <v>1750</v>
      </c>
      <c r="XV2">
        <v>1044</v>
      </c>
      <c r="XW2">
        <v>792</v>
      </c>
      <c r="XX2">
        <v>1327</v>
      </c>
      <c r="XY2">
        <v>1314</v>
      </c>
      <c r="XZ2">
        <v>1523</v>
      </c>
      <c r="YA2">
        <v>1302</v>
      </c>
      <c r="YB2">
        <v>2348</v>
      </c>
      <c r="YC2">
        <v>1791</v>
      </c>
      <c r="YD2">
        <v>1769</v>
      </c>
      <c r="YE2">
        <v>1340</v>
      </c>
      <c r="YF2">
        <v>2074</v>
      </c>
      <c r="YG2">
        <v>2244</v>
      </c>
      <c r="YH2">
        <v>1136</v>
      </c>
      <c r="YI2">
        <v>806</v>
      </c>
      <c r="YJ2">
        <v>1429</v>
      </c>
      <c r="YK2">
        <v>1390</v>
      </c>
      <c r="YL2">
        <v>866</v>
      </c>
      <c r="YM2">
        <v>678</v>
      </c>
      <c r="YN2">
        <v>1277</v>
      </c>
      <c r="YO2">
        <v>1110</v>
      </c>
      <c r="YP2">
        <v>1219</v>
      </c>
      <c r="YQ2">
        <v>1037</v>
      </c>
      <c r="YR2">
        <v>2078</v>
      </c>
      <c r="YS2">
        <v>1553</v>
      </c>
      <c r="YT2">
        <v>1316</v>
      </c>
      <c r="YU2">
        <v>1064</v>
      </c>
      <c r="YV2">
        <v>1734</v>
      </c>
      <c r="YW2">
        <v>1681</v>
      </c>
      <c r="YX2">
        <v>1565</v>
      </c>
      <c r="YY2">
        <v>1277</v>
      </c>
      <c r="YZ2">
        <v>2238</v>
      </c>
      <c r="ZA2">
        <v>2028</v>
      </c>
      <c r="ZB2">
        <v>1321</v>
      </c>
      <c r="ZC2">
        <v>1115</v>
      </c>
      <c r="ZD2">
        <v>2070</v>
      </c>
      <c r="ZE2">
        <v>1624</v>
      </c>
      <c r="ZF2">
        <v>2050</v>
      </c>
      <c r="ZG2">
        <v>1960</v>
      </c>
      <c r="ZH2">
        <v>3557</v>
      </c>
      <c r="ZI2">
        <v>2975</v>
      </c>
      <c r="ZJ2">
        <v>1922</v>
      </c>
      <c r="ZK2">
        <v>1634</v>
      </c>
      <c r="ZL2">
        <v>2767</v>
      </c>
      <c r="ZM2">
        <v>2712</v>
      </c>
      <c r="ZN2">
        <v>1812</v>
      </c>
      <c r="ZO2">
        <v>1259</v>
      </c>
      <c r="ZP2">
        <v>2360</v>
      </c>
      <c r="ZQ2">
        <v>2361</v>
      </c>
      <c r="ZR2">
        <v>1375</v>
      </c>
      <c r="ZS2">
        <v>1041</v>
      </c>
      <c r="ZT2">
        <v>1861</v>
      </c>
      <c r="ZU2">
        <v>1809</v>
      </c>
      <c r="ZV2">
        <v>1713</v>
      </c>
      <c r="ZW2">
        <v>1830</v>
      </c>
      <c r="ZX2">
        <v>2892</v>
      </c>
      <c r="ZY2">
        <v>2815</v>
      </c>
      <c r="ZZ2">
        <v>2332</v>
      </c>
      <c r="AAA2">
        <v>1773</v>
      </c>
      <c r="AAB2">
        <v>2893</v>
      </c>
      <c r="AAC2">
        <v>3153</v>
      </c>
      <c r="AAD2">
        <v>1582</v>
      </c>
      <c r="AAE2">
        <v>1228</v>
      </c>
      <c r="AAF2">
        <v>1830</v>
      </c>
      <c r="AAG2">
        <v>2134</v>
      </c>
      <c r="AAH2">
        <v>1079</v>
      </c>
      <c r="AAI2">
        <v>822</v>
      </c>
      <c r="AAJ2">
        <v>1419</v>
      </c>
      <c r="AAK2">
        <v>1422</v>
      </c>
      <c r="AAL2">
        <v>1452</v>
      </c>
      <c r="AAM2">
        <v>1243</v>
      </c>
      <c r="AAN2">
        <v>2251</v>
      </c>
      <c r="AAO2">
        <v>1911</v>
      </c>
      <c r="AAP2">
        <v>2176</v>
      </c>
      <c r="AAQ2">
        <v>1519</v>
      </c>
      <c r="AAR2">
        <v>2313</v>
      </c>
      <c r="AAS2">
        <v>2748</v>
      </c>
      <c r="AAT2">
        <v>1213</v>
      </c>
      <c r="AAU2">
        <v>906</v>
      </c>
      <c r="AAV2">
        <v>1513</v>
      </c>
      <c r="AAW2">
        <v>1562</v>
      </c>
      <c r="AAX2">
        <v>817</v>
      </c>
      <c r="AAY2">
        <v>639</v>
      </c>
      <c r="AAZ2">
        <v>1096</v>
      </c>
      <c r="ABA2">
        <v>1018</v>
      </c>
      <c r="ABB2">
        <v>1098</v>
      </c>
      <c r="ABC2">
        <v>960</v>
      </c>
      <c r="ABD2">
        <v>1796</v>
      </c>
      <c r="ABE2">
        <v>1429</v>
      </c>
      <c r="ABF2">
        <v>1445</v>
      </c>
      <c r="ABG2">
        <v>1038</v>
      </c>
      <c r="ABH2">
        <v>1853</v>
      </c>
      <c r="ABI2">
        <v>1847</v>
      </c>
      <c r="ABJ2">
        <v>1337</v>
      </c>
      <c r="ABK2">
        <v>1008</v>
      </c>
      <c r="ABL2">
        <v>1726</v>
      </c>
      <c r="ABM2">
        <v>1684</v>
      </c>
      <c r="ABN2">
        <v>1095</v>
      </c>
      <c r="ABO2">
        <v>972</v>
      </c>
      <c r="ABP2">
        <v>1620</v>
      </c>
      <c r="ABQ2">
        <v>1373</v>
      </c>
      <c r="ABR2">
        <v>1599</v>
      </c>
      <c r="ABS2">
        <v>1440</v>
      </c>
      <c r="ABT2">
        <v>2770</v>
      </c>
      <c r="ABU2">
        <v>2503</v>
      </c>
      <c r="ABV2">
        <v>1642</v>
      </c>
      <c r="ABW2">
        <v>1370</v>
      </c>
      <c r="ABX2">
        <v>2414</v>
      </c>
      <c r="ABY2">
        <v>2351</v>
      </c>
      <c r="ABZ2">
        <v>1997</v>
      </c>
      <c r="ACA2">
        <v>1337</v>
      </c>
      <c r="ACB2">
        <v>2350</v>
      </c>
      <c r="ACC2">
        <v>2648</v>
      </c>
      <c r="ACD2">
        <v>1429</v>
      </c>
      <c r="ACE2">
        <v>1021</v>
      </c>
      <c r="ACF2">
        <v>1756</v>
      </c>
      <c r="ACG2">
        <v>1812</v>
      </c>
      <c r="ACH2">
        <v>1840</v>
      </c>
      <c r="ACI2">
        <v>1631</v>
      </c>
      <c r="ACJ2">
        <v>2515</v>
      </c>
      <c r="ACK2">
        <v>2387</v>
      </c>
      <c r="ACL2">
        <v>2522</v>
      </c>
      <c r="ACM2">
        <v>1862</v>
      </c>
      <c r="ACN2">
        <v>2846</v>
      </c>
      <c r="ACO2">
        <v>3477</v>
      </c>
      <c r="ACP2">
        <v>1710</v>
      </c>
      <c r="ACQ2">
        <v>1250</v>
      </c>
      <c r="ACR2">
        <v>1871</v>
      </c>
      <c r="ACS2">
        <v>2185</v>
      </c>
      <c r="ACT2">
        <v>1135</v>
      </c>
      <c r="ACU2">
        <v>803</v>
      </c>
      <c r="ACV2">
        <v>1318</v>
      </c>
      <c r="ACW2">
        <v>1499</v>
      </c>
      <c r="ACX2">
        <v>1568</v>
      </c>
      <c r="ACY2">
        <v>1282</v>
      </c>
      <c r="ACZ2">
        <v>2154</v>
      </c>
      <c r="ADA2">
        <v>2037</v>
      </c>
      <c r="ADB2">
        <v>2066</v>
      </c>
      <c r="ADC2">
        <v>1479</v>
      </c>
      <c r="ADD2">
        <v>2268</v>
      </c>
      <c r="ADE2">
        <v>2972</v>
      </c>
      <c r="ADF2">
        <v>1071</v>
      </c>
      <c r="ADG2">
        <v>755</v>
      </c>
      <c r="ADH2">
        <v>1256</v>
      </c>
      <c r="ADI2">
        <v>1465</v>
      </c>
      <c r="ADJ2">
        <v>690</v>
      </c>
      <c r="ADK2">
        <v>543</v>
      </c>
      <c r="ADL2">
        <v>885</v>
      </c>
      <c r="ADM2">
        <v>984</v>
      </c>
      <c r="ADN2">
        <v>1006</v>
      </c>
      <c r="ADO2">
        <v>862</v>
      </c>
      <c r="ADP2">
        <v>1514</v>
      </c>
      <c r="ADQ2">
        <v>1530</v>
      </c>
      <c r="ADR2">
        <v>1325</v>
      </c>
      <c r="ADS2">
        <v>965</v>
      </c>
      <c r="ADT2">
        <v>1503</v>
      </c>
      <c r="ADU2">
        <v>1914</v>
      </c>
      <c r="ADV2">
        <v>1441</v>
      </c>
      <c r="ADW2">
        <v>1018</v>
      </c>
      <c r="ADX2">
        <v>1797</v>
      </c>
      <c r="ADY2">
        <v>1853</v>
      </c>
      <c r="ADZ2">
        <v>1107</v>
      </c>
      <c r="AEA2">
        <v>779</v>
      </c>
      <c r="AEB2">
        <v>1420</v>
      </c>
      <c r="AEC2">
        <v>1397</v>
      </c>
      <c r="AED2">
        <v>1710</v>
      </c>
      <c r="AEE2">
        <v>1353</v>
      </c>
      <c r="AEF2">
        <v>2537</v>
      </c>
      <c r="AEG2">
        <v>2356</v>
      </c>
      <c r="AEH2">
        <v>1872</v>
      </c>
      <c r="AEI2">
        <v>1378</v>
      </c>
      <c r="AEJ2">
        <v>2147</v>
      </c>
      <c r="AEK2">
        <v>2639</v>
      </c>
      <c r="AEL2">
        <v>2041</v>
      </c>
      <c r="AEM2">
        <v>1401</v>
      </c>
      <c r="AEN2">
        <v>2314</v>
      </c>
      <c r="AEO2">
        <v>2664</v>
      </c>
      <c r="AEP2">
        <v>1472</v>
      </c>
      <c r="AEQ2">
        <v>959</v>
      </c>
      <c r="AER2">
        <v>1662</v>
      </c>
      <c r="AES2">
        <v>1728</v>
      </c>
      <c r="AET2">
        <v>1811</v>
      </c>
      <c r="AEU2">
        <v>1556</v>
      </c>
      <c r="AEV2">
        <v>2534</v>
      </c>
      <c r="AEW2">
        <v>2670</v>
      </c>
      <c r="AEX2">
        <v>2693</v>
      </c>
      <c r="AEY2">
        <v>1832</v>
      </c>
      <c r="AEZ2">
        <v>2917</v>
      </c>
      <c r="AFA2">
        <v>3676</v>
      </c>
      <c r="AFB2">
        <v>1174</v>
      </c>
      <c r="AFC2">
        <v>844</v>
      </c>
      <c r="AFD2">
        <v>1269</v>
      </c>
      <c r="AFE2">
        <v>1525</v>
      </c>
      <c r="AFF2">
        <v>760</v>
      </c>
      <c r="AFG2">
        <v>562</v>
      </c>
      <c r="AFH2">
        <v>886</v>
      </c>
      <c r="AFI2">
        <v>1009</v>
      </c>
      <c r="AFJ2">
        <v>1015</v>
      </c>
      <c r="AFK2">
        <v>949</v>
      </c>
      <c r="AFL2">
        <v>1565</v>
      </c>
      <c r="AFM2">
        <v>1486</v>
      </c>
      <c r="AFN2">
        <v>1434</v>
      </c>
      <c r="AFO2">
        <v>1097</v>
      </c>
      <c r="AFP2">
        <v>1624</v>
      </c>
      <c r="AFQ2">
        <v>2033</v>
      </c>
      <c r="AFR2">
        <v>717</v>
      </c>
      <c r="AFS2">
        <v>539</v>
      </c>
      <c r="AFT2">
        <v>908</v>
      </c>
      <c r="AFU2">
        <v>1036</v>
      </c>
      <c r="AFV2">
        <v>500</v>
      </c>
      <c r="AFW2">
        <v>424</v>
      </c>
      <c r="AFX2">
        <v>732</v>
      </c>
      <c r="AFY2">
        <v>660</v>
      </c>
      <c r="AFZ2">
        <v>769</v>
      </c>
      <c r="AGA2">
        <v>689</v>
      </c>
      <c r="AGB2">
        <v>1164</v>
      </c>
      <c r="AGC2">
        <v>1075</v>
      </c>
      <c r="AGD2">
        <v>836</v>
      </c>
      <c r="AGE2">
        <v>716</v>
      </c>
      <c r="AGF2">
        <v>1195</v>
      </c>
      <c r="AGG2">
        <v>1276</v>
      </c>
      <c r="AGH2">
        <v>978</v>
      </c>
      <c r="AGI2">
        <v>691</v>
      </c>
      <c r="AGJ2">
        <v>1235</v>
      </c>
      <c r="AGK2">
        <v>1249</v>
      </c>
      <c r="AGL2">
        <v>773</v>
      </c>
      <c r="AGM2">
        <v>573</v>
      </c>
      <c r="AGN2">
        <v>1117</v>
      </c>
      <c r="AGO2">
        <v>1102</v>
      </c>
      <c r="AGP2">
        <v>1146</v>
      </c>
      <c r="AGQ2">
        <v>1000</v>
      </c>
      <c r="AGR2">
        <v>1920</v>
      </c>
      <c r="AGS2">
        <v>1719</v>
      </c>
      <c r="AGT2">
        <v>1312</v>
      </c>
      <c r="AGU2">
        <v>1062</v>
      </c>
      <c r="AGV2">
        <v>1671</v>
      </c>
      <c r="AGW2">
        <v>1819</v>
      </c>
      <c r="AGX2">
        <v>1323</v>
      </c>
      <c r="AGY2">
        <v>862</v>
      </c>
      <c r="AGZ2">
        <v>1488</v>
      </c>
      <c r="AHA2">
        <v>1763</v>
      </c>
      <c r="AHB2">
        <v>934</v>
      </c>
      <c r="AHC2">
        <v>660</v>
      </c>
      <c r="AHD2">
        <v>1141</v>
      </c>
      <c r="AHE2">
        <v>1176</v>
      </c>
      <c r="AHF2">
        <v>1295</v>
      </c>
      <c r="AHG2">
        <v>1093</v>
      </c>
      <c r="AHH2">
        <v>1942</v>
      </c>
      <c r="AHI2">
        <v>1855</v>
      </c>
      <c r="AHJ2">
        <v>1713</v>
      </c>
      <c r="AHK2">
        <v>1138</v>
      </c>
      <c r="AHL2">
        <v>2096</v>
      </c>
      <c r="AHM2">
        <v>2350</v>
      </c>
      <c r="AHN2">
        <v>1483</v>
      </c>
      <c r="AHO2">
        <v>967</v>
      </c>
      <c r="AHP2">
        <v>1682</v>
      </c>
      <c r="AHQ2">
        <v>1884</v>
      </c>
      <c r="AHR2">
        <v>1043</v>
      </c>
      <c r="AHS2">
        <v>735</v>
      </c>
      <c r="AHT2">
        <v>1189</v>
      </c>
      <c r="AHU2">
        <v>1329</v>
      </c>
      <c r="AHV2">
        <v>1406</v>
      </c>
      <c r="AHW2">
        <v>1204</v>
      </c>
      <c r="AHX2">
        <v>1981</v>
      </c>
      <c r="AHY2">
        <v>1877</v>
      </c>
      <c r="AHZ2">
        <v>1769</v>
      </c>
      <c r="AIA2">
        <v>1324</v>
      </c>
      <c r="AIB2">
        <v>2036</v>
      </c>
      <c r="AIC2">
        <v>2371</v>
      </c>
      <c r="AID2">
        <v>1140</v>
      </c>
      <c r="AIE2">
        <v>791</v>
      </c>
      <c r="AIF2">
        <v>1359</v>
      </c>
      <c r="AIG2">
        <v>1427</v>
      </c>
      <c r="AIH2">
        <v>834</v>
      </c>
      <c r="AII2">
        <v>649</v>
      </c>
      <c r="AIJ2">
        <v>1088</v>
      </c>
      <c r="AIK2">
        <v>1052</v>
      </c>
      <c r="AIL2">
        <v>1112</v>
      </c>
      <c r="AIM2">
        <v>975</v>
      </c>
      <c r="AIN2">
        <v>1808</v>
      </c>
      <c r="AIO2">
        <v>1461</v>
      </c>
      <c r="AIP2">
        <v>1250</v>
      </c>
      <c r="AIQ2">
        <v>993</v>
      </c>
      <c r="AIR2">
        <v>1566</v>
      </c>
      <c r="AIS2">
        <v>1695</v>
      </c>
      <c r="AIT2">
        <v>1481</v>
      </c>
      <c r="AIU2">
        <v>1074</v>
      </c>
      <c r="AIV2">
        <v>1980</v>
      </c>
      <c r="AIW2">
        <v>1927</v>
      </c>
      <c r="AIX2">
        <v>1190</v>
      </c>
      <c r="AIY2">
        <v>930</v>
      </c>
      <c r="AIZ2">
        <v>1672</v>
      </c>
      <c r="AJA2">
        <v>1553</v>
      </c>
      <c r="AJB2">
        <v>1809</v>
      </c>
      <c r="AJC2">
        <v>1699</v>
      </c>
      <c r="AJD2">
        <v>2870</v>
      </c>
      <c r="AJE2">
        <v>2475</v>
      </c>
      <c r="AJF2">
        <v>1967</v>
      </c>
      <c r="AJG2">
        <v>1691</v>
      </c>
      <c r="AJH2">
        <v>2630</v>
      </c>
      <c r="AJI2">
        <v>2881</v>
      </c>
      <c r="AJJ2">
        <v>1833</v>
      </c>
      <c r="AJK2">
        <v>1242</v>
      </c>
      <c r="AJL2">
        <v>2032</v>
      </c>
      <c r="AJM2">
        <v>2431</v>
      </c>
      <c r="AJN2">
        <v>1322</v>
      </c>
      <c r="AJO2">
        <v>981</v>
      </c>
      <c r="AJP2">
        <v>1557</v>
      </c>
      <c r="AJQ2">
        <v>1777</v>
      </c>
      <c r="AJR2">
        <v>1646</v>
      </c>
      <c r="AJS2">
        <v>1519</v>
      </c>
      <c r="AJT2">
        <v>2444</v>
      </c>
      <c r="AJU2">
        <v>2561</v>
      </c>
      <c r="AJV2">
        <v>2352</v>
      </c>
      <c r="AJW2">
        <v>1689</v>
      </c>
      <c r="AJX2">
        <v>2637</v>
      </c>
      <c r="AJY2">
        <v>3145</v>
      </c>
      <c r="AJZ2">
        <v>2086</v>
      </c>
      <c r="AKA2">
        <v>1543</v>
      </c>
      <c r="AKB2">
        <v>2367</v>
      </c>
      <c r="AKC2">
        <v>2791</v>
      </c>
      <c r="AKD2">
        <v>1414</v>
      </c>
      <c r="AKE2">
        <v>921</v>
      </c>
      <c r="AKF2">
        <v>1602</v>
      </c>
      <c r="AKG2">
        <v>1718</v>
      </c>
      <c r="AKH2">
        <v>1957</v>
      </c>
      <c r="AKI2">
        <v>1647</v>
      </c>
      <c r="AKJ2">
        <v>2608</v>
      </c>
      <c r="AKK2">
        <v>2721</v>
      </c>
      <c r="AKL2">
        <v>2734</v>
      </c>
      <c r="AKM2">
        <v>1901</v>
      </c>
      <c r="AKN2">
        <v>2835</v>
      </c>
      <c r="AKO2">
        <v>3668</v>
      </c>
      <c r="AKP2">
        <v>1438</v>
      </c>
      <c r="AKQ2">
        <v>1060</v>
      </c>
      <c r="AKR2">
        <v>1685</v>
      </c>
      <c r="AKS2">
        <v>1969</v>
      </c>
      <c r="AKT2">
        <v>943</v>
      </c>
      <c r="AKU2">
        <v>740</v>
      </c>
      <c r="AKV2">
        <v>1163</v>
      </c>
      <c r="AKW2">
        <v>1257</v>
      </c>
      <c r="AKX2">
        <v>1352</v>
      </c>
      <c r="AKY2">
        <v>1109</v>
      </c>
      <c r="AKZ2">
        <v>1964</v>
      </c>
      <c r="ALA2">
        <v>1949</v>
      </c>
      <c r="ALB2">
        <v>1708</v>
      </c>
      <c r="ALC2">
        <v>1288</v>
      </c>
      <c r="ALD2">
        <v>2051</v>
      </c>
      <c r="ALE2">
        <v>2428</v>
      </c>
      <c r="ALF2">
        <v>1773</v>
      </c>
      <c r="ALG2">
        <v>1239</v>
      </c>
      <c r="ALH2">
        <v>2137</v>
      </c>
      <c r="ALI2">
        <v>2361</v>
      </c>
      <c r="ALJ2">
        <v>1368</v>
      </c>
      <c r="ALK2">
        <v>1069</v>
      </c>
      <c r="ALL2">
        <v>1857</v>
      </c>
      <c r="ALM2">
        <v>1733</v>
      </c>
      <c r="ALN2">
        <v>2018</v>
      </c>
      <c r="ALO2">
        <v>1789</v>
      </c>
      <c r="ALP2">
        <v>3078</v>
      </c>
      <c r="ALQ2">
        <v>3010</v>
      </c>
      <c r="ALR2">
        <v>2276</v>
      </c>
      <c r="ALS2">
        <v>1789</v>
      </c>
      <c r="ALT2">
        <v>2628</v>
      </c>
      <c r="ALU2">
        <v>3225</v>
      </c>
      <c r="ALV2">
        <v>2722</v>
      </c>
      <c r="ALW2">
        <v>1770</v>
      </c>
      <c r="ALX2">
        <v>3079</v>
      </c>
      <c r="ALY2">
        <v>3635</v>
      </c>
      <c r="ALZ2">
        <v>1863</v>
      </c>
      <c r="AMA2">
        <v>1273</v>
      </c>
      <c r="AMB2">
        <v>2077</v>
      </c>
      <c r="AMC2">
        <v>2447</v>
      </c>
      <c r="AMD2">
        <v>2355</v>
      </c>
      <c r="AME2">
        <v>2021</v>
      </c>
      <c r="AMF2">
        <v>3240</v>
      </c>
      <c r="AMG2">
        <v>3448</v>
      </c>
      <c r="AMH2">
        <v>3497</v>
      </c>
      <c r="AMI2">
        <v>2508</v>
      </c>
      <c r="AMJ2">
        <v>3896</v>
      </c>
      <c r="AMK2">
        <v>4925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33BD-5BA5-44DB-8F56-826AC53D7775}">
  <dimension ref="B2:AI161"/>
  <sheetViews>
    <sheetView workbookViewId="0">
      <selection activeCell="Y14" sqref="Y14"/>
    </sheetView>
  </sheetViews>
  <sheetFormatPr defaultRowHeight="15" x14ac:dyDescent="0.25"/>
  <sheetData>
    <row r="2" spans="2:35" x14ac:dyDescent="0.25">
      <c r="B2" t="s">
        <v>1596</v>
      </c>
      <c r="C2" t="s">
        <v>1888</v>
      </c>
      <c r="D2" t="s">
        <v>1889</v>
      </c>
      <c r="E2" t="s">
        <v>1890</v>
      </c>
      <c r="F2" t="s">
        <v>1891</v>
      </c>
      <c r="I2" t="s">
        <v>1596</v>
      </c>
      <c r="J2" t="s">
        <v>1890</v>
      </c>
      <c r="K2" t="s">
        <v>1891</v>
      </c>
      <c r="Z2" t="s">
        <v>1893</v>
      </c>
      <c r="AA2" t="s">
        <v>1894</v>
      </c>
      <c r="AB2" t="s">
        <v>1895</v>
      </c>
      <c r="AC2" t="s">
        <v>1896</v>
      </c>
      <c r="AD2" t="s">
        <v>1897</v>
      </c>
      <c r="AE2" t="s">
        <v>1898</v>
      </c>
      <c r="AF2" t="s">
        <v>1899</v>
      </c>
      <c r="AG2" t="s">
        <v>1900</v>
      </c>
      <c r="AH2" t="s">
        <v>1901</v>
      </c>
      <c r="AI2" t="s">
        <v>1902</v>
      </c>
    </row>
    <row r="3" spans="2:35" x14ac:dyDescent="0.25">
      <c r="B3" t="s">
        <v>1743</v>
      </c>
      <c r="C3">
        <v>6.25</v>
      </c>
      <c r="D3">
        <v>6.25</v>
      </c>
      <c r="E3">
        <f>AVERAGE(C3:D3)</f>
        <v>6.25</v>
      </c>
      <c r="F3">
        <f>_xlfn.STDEV.S(C3:D3)</f>
        <v>0</v>
      </c>
      <c r="I3" t="s">
        <v>1743</v>
      </c>
      <c r="J3">
        <v>6.25</v>
      </c>
      <c r="K3">
        <v>0</v>
      </c>
      <c r="Z3" t="s">
        <v>209</v>
      </c>
      <c r="AA3">
        <v>6.25</v>
      </c>
      <c r="AB3">
        <v>6.2134093859195856</v>
      </c>
      <c r="AC3">
        <v>6.1971899558700798</v>
      </c>
      <c r="AD3">
        <v>6.1942349251916298</v>
      </c>
      <c r="AE3">
        <v>6.1843461948926439</v>
      </c>
      <c r="AF3">
        <v>6.1100453843338789</v>
      </c>
      <c r="AG3">
        <v>6.1790934584380608</v>
      </c>
      <c r="AH3">
        <v>6.1822427575584937</v>
      </c>
      <c r="AI3">
        <v>6.122198686273693</v>
      </c>
    </row>
    <row r="4" spans="2:35" x14ac:dyDescent="0.25">
      <c r="B4" t="s">
        <v>1744</v>
      </c>
      <c r="C4">
        <v>6.3800958419523397</v>
      </c>
      <c r="D4">
        <v>6.2849524166946518</v>
      </c>
      <c r="E4">
        <f t="shared" ref="E4:E67" si="0">AVERAGE(C4:D4)</f>
        <v>6.3325241293234953</v>
      </c>
      <c r="F4">
        <f t="shared" ref="F4:F67" si="1">_xlfn.STDEV.S(C4:D4)</f>
        <v>6.7276561185026576E-2</v>
      </c>
      <c r="I4" t="s">
        <v>1744</v>
      </c>
      <c r="J4">
        <v>6.3325241293234953</v>
      </c>
      <c r="K4">
        <v>6.7276561185026576E-2</v>
      </c>
      <c r="Z4" t="s">
        <v>208</v>
      </c>
      <c r="AA4">
        <v>6.25</v>
      </c>
      <c r="AB4">
        <v>6.290377483308375</v>
      </c>
      <c r="AC4">
        <v>6.2016131869229483</v>
      </c>
      <c r="AD4">
        <v>6.2104934578463311</v>
      </c>
      <c r="AE4">
        <v>6.2265738563183817</v>
      </c>
      <c r="AF4">
        <v>6.2321798809727724</v>
      </c>
      <c r="AG4">
        <v>6.2389522407290467</v>
      </c>
      <c r="AH4">
        <v>6.1977111886995537</v>
      </c>
      <c r="AI4">
        <v>6.205973834567664</v>
      </c>
    </row>
    <row r="5" spans="2:35" x14ac:dyDescent="0.25">
      <c r="B5" t="s">
        <v>1745</v>
      </c>
      <c r="C5">
        <v>6.1794334399535789</v>
      </c>
      <c r="D5">
        <v>6.2518033415521881</v>
      </c>
      <c r="E5">
        <f t="shared" si="0"/>
        <v>6.2156183907528835</v>
      </c>
      <c r="F5">
        <f t="shared" si="1"/>
        <v>5.1173248174179752E-2</v>
      </c>
      <c r="I5" t="s">
        <v>1745</v>
      </c>
      <c r="J5">
        <v>6.2156183907528835</v>
      </c>
      <c r="K5">
        <v>5.1173248174179752E-2</v>
      </c>
      <c r="Z5" t="s">
        <v>144</v>
      </c>
      <c r="AA5">
        <v>6.25</v>
      </c>
      <c r="AB5">
        <v>6.3325241293234953</v>
      </c>
      <c r="AC5">
        <v>6.2156183907528835</v>
      </c>
      <c r="AD5">
        <v>6.2295898371209386</v>
      </c>
      <c r="AE5">
        <v>6.2568833526592353</v>
      </c>
      <c r="AF5">
        <v>6.3173998694693756</v>
      </c>
      <c r="AG5">
        <v>6.2873378874532477</v>
      </c>
      <c r="AH5">
        <v>6.2181592619216959</v>
      </c>
      <c r="AI5">
        <v>6.2745670755478749</v>
      </c>
    </row>
    <row r="6" spans="2:35" x14ac:dyDescent="0.25">
      <c r="B6" t="s">
        <v>1746</v>
      </c>
      <c r="C6">
        <v>6.1743299829585814</v>
      </c>
      <c r="D6">
        <v>6.284849691283295</v>
      </c>
      <c r="E6">
        <f t="shared" si="0"/>
        <v>6.2295898371209386</v>
      </c>
      <c r="F6">
        <f t="shared" si="1"/>
        <v>7.8149235211164306E-2</v>
      </c>
      <c r="I6" t="s">
        <v>1746</v>
      </c>
      <c r="J6">
        <v>6.2295898371209386</v>
      </c>
      <c r="K6">
        <v>7.8149235211164306E-2</v>
      </c>
      <c r="Z6" t="s">
        <v>145</v>
      </c>
      <c r="AA6">
        <v>6.25</v>
      </c>
      <c r="AB6">
        <v>6.2269083239463363</v>
      </c>
      <c r="AC6">
        <v>6.1177302730277177</v>
      </c>
      <c r="AD6">
        <v>6.104664569898981</v>
      </c>
      <c r="AE6">
        <v>6.102168394015286</v>
      </c>
      <c r="AF6">
        <v>6.1241873726264657</v>
      </c>
      <c r="AG6">
        <v>6.1384344935184005</v>
      </c>
      <c r="AH6">
        <v>6.0976388444555525</v>
      </c>
      <c r="AI6">
        <v>6.1770061125820908</v>
      </c>
    </row>
    <row r="7" spans="2:35" x14ac:dyDescent="0.25">
      <c r="B7" t="s">
        <v>1747</v>
      </c>
      <c r="C7">
        <v>6.2179037584353409</v>
      </c>
      <c r="D7">
        <v>6.2958629468831306</v>
      </c>
      <c r="E7">
        <f t="shared" si="0"/>
        <v>6.2568833526592353</v>
      </c>
      <c r="F7">
        <f t="shared" si="1"/>
        <v>5.5125470807232062E-2</v>
      </c>
      <c r="I7" t="s">
        <v>1747</v>
      </c>
      <c r="J7">
        <v>6.2568833526592353</v>
      </c>
      <c r="K7">
        <v>5.5125470807232062E-2</v>
      </c>
      <c r="Z7" t="s">
        <v>211</v>
      </c>
      <c r="AA7">
        <v>6.25</v>
      </c>
      <c r="AB7">
        <v>5.9354903221888309</v>
      </c>
      <c r="AC7">
        <v>5.7187228034843995</v>
      </c>
      <c r="AD7">
        <v>5.6989831586253974</v>
      </c>
      <c r="AE7">
        <v>5.6835216411527689</v>
      </c>
      <c r="AF7">
        <v>5.7367723528454846</v>
      </c>
      <c r="AG7">
        <v>5.7076304042089721</v>
      </c>
      <c r="AH7">
        <v>5.7272134156193779</v>
      </c>
      <c r="AI7">
        <v>5.8692900864243196</v>
      </c>
    </row>
    <row r="8" spans="2:35" x14ac:dyDescent="0.25">
      <c r="B8" t="s">
        <v>1748</v>
      </c>
      <c r="C8">
        <v>6.285089054743807</v>
      </c>
      <c r="D8">
        <v>6.3497106841949442</v>
      </c>
      <c r="E8">
        <f t="shared" si="0"/>
        <v>6.3173998694693756</v>
      </c>
      <c r="F8">
        <f t="shared" si="1"/>
        <v>4.5694392396223464E-2</v>
      </c>
      <c r="I8" t="s">
        <v>1748</v>
      </c>
      <c r="J8">
        <v>6.3173998694693756</v>
      </c>
      <c r="K8">
        <v>4.5694392396223464E-2</v>
      </c>
      <c r="Z8" t="s">
        <v>336</v>
      </c>
      <c r="AA8">
        <v>6.25</v>
      </c>
      <c r="AB8">
        <v>6.1073617454649849</v>
      </c>
      <c r="AC8">
        <v>5.8048130989543472</v>
      </c>
      <c r="AD8">
        <v>5.7970924734763072</v>
      </c>
      <c r="AE8">
        <v>5.8030985474628576</v>
      </c>
      <c r="AF8">
        <v>5.9083770472663391</v>
      </c>
      <c r="AG8">
        <v>5.8484242188172999</v>
      </c>
      <c r="AH8">
        <v>5.8395510882890935</v>
      </c>
      <c r="AI8">
        <v>6.0154312120858791</v>
      </c>
    </row>
    <row r="9" spans="2:35" x14ac:dyDescent="0.25">
      <c r="B9" t="s">
        <v>1749</v>
      </c>
      <c r="C9">
        <v>6.2628169126240669</v>
      </c>
      <c r="D9">
        <v>6.3118588622824285</v>
      </c>
      <c r="E9">
        <f t="shared" si="0"/>
        <v>6.2873378874532477</v>
      </c>
      <c r="F9">
        <f t="shared" si="1"/>
        <v>3.4677895166036789E-2</v>
      </c>
      <c r="I9" t="s">
        <v>1749</v>
      </c>
      <c r="J9">
        <v>6.2873378874532477</v>
      </c>
      <c r="K9">
        <v>3.4677895166036789E-2</v>
      </c>
      <c r="Z9" t="s">
        <v>337</v>
      </c>
      <c r="AA9">
        <v>6.25</v>
      </c>
      <c r="AB9">
        <v>5.9376278430718994</v>
      </c>
      <c r="AC9">
        <v>5.7219174262721069</v>
      </c>
      <c r="AD9">
        <v>5.6966832989457945</v>
      </c>
      <c r="AE9">
        <v>5.6842885463171235</v>
      </c>
      <c r="AF9">
        <v>5.7316546442022958</v>
      </c>
      <c r="AG9">
        <v>5.7041427892925727</v>
      </c>
      <c r="AH9">
        <v>5.7361255303721066</v>
      </c>
      <c r="AI9">
        <v>5.8817364548289355</v>
      </c>
    </row>
    <row r="10" spans="2:35" x14ac:dyDescent="0.25">
      <c r="B10" t="s">
        <v>1750</v>
      </c>
      <c r="C10">
        <v>6.1879268406276688</v>
      </c>
      <c r="D10">
        <v>6.2483916832157229</v>
      </c>
      <c r="E10">
        <f t="shared" si="0"/>
        <v>6.2181592619216959</v>
      </c>
      <c r="F10">
        <f t="shared" si="1"/>
        <v>4.2755100217390186E-2</v>
      </c>
      <c r="I10" t="s">
        <v>1750</v>
      </c>
      <c r="J10">
        <v>6.2181592619216959</v>
      </c>
      <c r="K10">
        <v>4.2755100217390186E-2</v>
      </c>
      <c r="Z10" t="s">
        <v>147</v>
      </c>
      <c r="AA10">
        <v>6.25</v>
      </c>
      <c r="AB10">
        <v>5.9386748022233373</v>
      </c>
      <c r="AC10">
        <v>5.6263229832912378</v>
      </c>
      <c r="AD10">
        <v>5.6121578513053603</v>
      </c>
      <c r="AE10">
        <v>5.6043397656736698</v>
      </c>
      <c r="AF10">
        <v>5.7114762310456939</v>
      </c>
      <c r="AG10">
        <v>5.6531415508146488</v>
      </c>
      <c r="AH10">
        <v>5.652201649018556</v>
      </c>
      <c r="AI10">
        <v>5.8714870887508193</v>
      </c>
    </row>
    <row r="11" spans="2:35" x14ac:dyDescent="0.25">
      <c r="B11" t="s">
        <v>1751</v>
      </c>
      <c r="C11">
        <v>6.2348716864200506</v>
      </c>
      <c r="D11">
        <v>6.3142624646757</v>
      </c>
      <c r="E11">
        <f t="shared" si="0"/>
        <v>6.2745670755478749</v>
      </c>
      <c r="F11">
        <f t="shared" si="1"/>
        <v>5.6137757668247142E-2</v>
      </c>
      <c r="I11" t="s">
        <v>1751</v>
      </c>
      <c r="J11">
        <v>6.2745670755478749</v>
      </c>
      <c r="K11">
        <v>5.6137757668247142E-2</v>
      </c>
      <c r="Z11" t="s">
        <v>146</v>
      </c>
      <c r="AA11">
        <v>6.25</v>
      </c>
      <c r="AB11">
        <v>6.5671308069818801</v>
      </c>
      <c r="AC11">
        <v>6.7952493116451134</v>
      </c>
      <c r="AD11">
        <v>6.8151750131253008</v>
      </c>
      <c r="AE11">
        <v>6.8225939306031629</v>
      </c>
      <c r="AF11">
        <v>6.7822977943887457</v>
      </c>
      <c r="AG11">
        <v>6.8109424827453964</v>
      </c>
      <c r="AH11">
        <v>6.7584065791521049</v>
      </c>
      <c r="AI11">
        <v>6.6189935783966636</v>
      </c>
    </row>
    <row r="12" spans="2:35" x14ac:dyDescent="0.25">
      <c r="Z12" t="s">
        <v>272</v>
      </c>
      <c r="AA12">
        <v>6.25</v>
      </c>
      <c r="AB12">
        <v>6.6284457817831823</v>
      </c>
      <c r="AC12">
        <v>6.921502945511377</v>
      </c>
      <c r="AD12">
        <v>6.9658892962068535</v>
      </c>
      <c r="AE12">
        <v>6.9784458901507485</v>
      </c>
      <c r="AF12">
        <v>6.9453003943359581</v>
      </c>
      <c r="AG12">
        <v>6.9535983913923483</v>
      </c>
      <c r="AH12">
        <v>6.8986948227352549</v>
      </c>
      <c r="AI12">
        <v>6.6991115642388532</v>
      </c>
    </row>
    <row r="13" spans="2:35" x14ac:dyDescent="0.25">
      <c r="B13" t="s">
        <v>1752</v>
      </c>
      <c r="C13">
        <v>6.25</v>
      </c>
      <c r="D13">
        <v>6.25</v>
      </c>
      <c r="E13">
        <f t="shared" si="0"/>
        <v>6.25</v>
      </c>
      <c r="F13">
        <f t="shared" si="1"/>
        <v>0</v>
      </c>
      <c r="I13" t="s">
        <v>1752</v>
      </c>
      <c r="J13">
        <v>6.25</v>
      </c>
      <c r="K13">
        <v>0</v>
      </c>
      <c r="Z13" t="s">
        <v>339</v>
      </c>
      <c r="AA13">
        <v>6.25</v>
      </c>
      <c r="AB13">
        <v>5.7896059085981637</v>
      </c>
      <c r="AC13">
        <v>5.4724401340158098</v>
      </c>
      <c r="AD13">
        <v>5.4469542309702472</v>
      </c>
      <c r="AE13">
        <v>5.4351902169812032</v>
      </c>
      <c r="AF13">
        <v>5.5090678804302886</v>
      </c>
      <c r="AG13">
        <v>5.4508909344079042</v>
      </c>
      <c r="AH13">
        <v>5.5178104116935369</v>
      </c>
      <c r="AI13">
        <v>5.7251889679142831</v>
      </c>
    </row>
    <row r="14" spans="2:35" x14ac:dyDescent="0.25">
      <c r="B14" t="s">
        <v>1753</v>
      </c>
      <c r="C14">
        <v>6.2585374480924774</v>
      </c>
      <c r="D14">
        <v>6.1952791998001961</v>
      </c>
      <c r="E14">
        <f t="shared" si="0"/>
        <v>6.2269083239463363</v>
      </c>
      <c r="F14">
        <f t="shared" si="1"/>
        <v>4.4730336333454392E-2</v>
      </c>
      <c r="I14" t="s">
        <v>1753</v>
      </c>
      <c r="J14">
        <v>6.2269083239463363</v>
      </c>
      <c r="K14">
        <v>4.4730336333454392E-2</v>
      </c>
      <c r="Z14" t="s">
        <v>210</v>
      </c>
      <c r="AA14">
        <v>6.25</v>
      </c>
      <c r="AB14">
        <v>6.4871493564667544</v>
      </c>
      <c r="AC14">
        <v>6.771374368413241</v>
      </c>
      <c r="AD14">
        <v>6.7769675133298772</v>
      </c>
      <c r="AE14">
        <v>6.7675865271139326</v>
      </c>
      <c r="AF14">
        <v>6.6430466546704761</v>
      </c>
      <c r="AG14">
        <v>6.7385682989148146</v>
      </c>
      <c r="AH14">
        <v>6.7196033317936781</v>
      </c>
      <c r="AI14">
        <v>6.5149463306472359</v>
      </c>
    </row>
    <row r="15" spans="2:35" x14ac:dyDescent="0.25">
      <c r="B15" t="s">
        <v>1754</v>
      </c>
      <c r="C15">
        <v>6.0598164296131189</v>
      </c>
      <c r="D15">
        <v>6.1756441164423155</v>
      </c>
      <c r="E15">
        <f t="shared" si="0"/>
        <v>6.1177302730277177</v>
      </c>
      <c r="F15">
        <f t="shared" si="1"/>
        <v>8.1902542806076617E-2</v>
      </c>
      <c r="I15" t="s">
        <v>1754</v>
      </c>
      <c r="J15">
        <v>6.1177302730277177</v>
      </c>
      <c r="K15">
        <v>8.1902542806076617E-2</v>
      </c>
      <c r="Z15" t="s">
        <v>273</v>
      </c>
      <c r="AA15">
        <v>6.25</v>
      </c>
      <c r="AB15">
        <v>6.4814952166101811</v>
      </c>
      <c r="AC15">
        <v>6.7725566023899315</v>
      </c>
      <c r="AD15">
        <v>6.7700893296362779</v>
      </c>
      <c r="AE15">
        <v>6.764702114866612</v>
      </c>
      <c r="AF15">
        <v>6.6387264275337419</v>
      </c>
      <c r="AG15">
        <v>6.7316380071307407</v>
      </c>
      <c r="AH15">
        <v>6.7278566243383455</v>
      </c>
      <c r="AI15">
        <v>6.5441053123702568</v>
      </c>
    </row>
    <row r="16" spans="2:35" x14ac:dyDescent="0.25">
      <c r="B16" t="s">
        <v>1755</v>
      </c>
      <c r="C16">
        <v>6.0402531584400512</v>
      </c>
      <c r="D16">
        <v>6.1690759813579108</v>
      </c>
      <c r="E16">
        <f t="shared" si="0"/>
        <v>6.104664569898981</v>
      </c>
      <c r="F16">
        <f t="shared" si="1"/>
        <v>9.1091491656812323E-2</v>
      </c>
      <c r="I16" t="s">
        <v>1755</v>
      </c>
      <c r="J16">
        <v>6.104664569898981</v>
      </c>
      <c r="K16">
        <v>9.1091491656812323E-2</v>
      </c>
      <c r="Z16" t="s">
        <v>275</v>
      </c>
      <c r="AA16">
        <v>6.25</v>
      </c>
      <c r="AB16">
        <v>6.1746649960309927</v>
      </c>
      <c r="AC16">
        <v>6.1406116663551487</v>
      </c>
      <c r="AD16">
        <v>6.1231060093867908</v>
      </c>
      <c r="AE16">
        <v>6.1325248947125841</v>
      </c>
      <c r="AF16">
        <v>6.1079535382910031</v>
      </c>
      <c r="AG16">
        <v>6.1135431356729946</v>
      </c>
      <c r="AH16">
        <v>6.1671846718536649</v>
      </c>
      <c r="AI16">
        <v>6.2107042182599272</v>
      </c>
    </row>
    <row r="17" spans="2:35" x14ac:dyDescent="0.25">
      <c r="B17" t="s">
        <v>1756</v>
      </c>
      <c r="C17">
        <v>6.048804849365224</v>
      </c>
      <c r="D17">
        <v>6.155531938665348</v>
      </c>
      <c r="E17">
        <f t="shared" si="0"/>
        <v>6.102168394015286</v>
      </c>
      <c r="F17">
        <f t="shared" si="1"/>
        <v>7.5467448580419885E-2</v>
      </c>
      <c r="I17" t="s">
        <v>1756</v>
      </c>
      <c r="J17">
        <v>6.102168394015286</v>
      </c>
      <c r="K17">
        <v>7.5467448580419885E-2</v>
      </c>
      <c r="Z17" t="s">
        <v>338</v>
      </c>
      <c r="AA17">
        <v>6.25</v>
      </c>
      <c r="AB17">
        <v>6.1862913807183517</v>
      </c>
      <c r="AC17">
        <v>6.195357050018913</v>
      </c>
      <c r="AD17">
        <v>6.166396961086285</v>
      </c>
      <c r="AE17">
        <v>6.1620609002344038</v>
      </c>
      <c r="AF17">
        <v>6.1411004525960475</v>
      </c>
      <c r="AG17">
        <v>6.1595517832013629</v>
      </c>
      <c r="AH17">
        <v>6.1931163063333372</v>
      </c>
      <c r="AI17">
        <v>6.2353793397608808</v>
      </c>
    </row>
    <row r="18" spans="2:35" x14ac:dyDescent="0.25">
      <c r="B18" t="s">
        <v>1757</v>
      </c>
      <c r="C18">
        <v>6.0859948674235493</v>
      </c>
      <c r="D18">
        <v>6.1623798778293812</v>
      </c>
      <c r="E18">
        <f t="shared" si="0"/>
        <v>6.1241873726264657</v>
      </c>
      <c r="F18">
        <f t="shared" si="1"/>
        <v>5.4012358838968731E-2</v>
      </c>
      <c r="I18" t="s">
        <v>1757</v>
      </c>
      <c r="J18">
        <v>6.1241873726264657</v>
      </c>
      <c r="K18">
        <v>5.4012358838968731E-2</v>
      </c>
      <c r="Z18" t="s">
        <v>274</v>
      </c>
      <c r="AA18">
        <v>6.25</v>
      </c>
      <c r="AB18">
        <v>6.9784763066125048</v>
      </c>
      <c r="AC18">
        <v>7.8050071989418957</v>
      </c>
      <c r="AD18">
        <v>7.8809085448479959</v>
      </c>
      <c r="AE18">
        <v>7.878367664744129</v>
      </c>
      <c r="AF18">
        <v>7.7188813528831224</v>
      </c>
      <c r="AG18">
        <v>7.7686964440798789</v>
      </c>
      <c r="AH18">
        <v>7.7676787990200076</v>
      </c>
      <c r="AI18">
        <v>7.2349862029676393</v>
      </c>
    </row>
    <row r="19" spans="2:35" x14ac:dyDescent="0.25">
      <c r="B19" t="s">
        <v>1758</v>
      </c>
      <c r="C19">
        <v>6.0931585004514215</v>
      </c>
      <c r="D19">
        <v>6.1837104865853796</v>
      </c>
      <c r="E19">
        <f t="shared" si="0"/>
        <v>6.1384344935184005</v>
      </c>
      <c r="F19">
        <f t="shared" si="1"/>
        <v>6.4029923445231993E-2</v>
      </c>
      <c r="I19" t="s">
        <v>1758</v>
      </c>
      <c r="J19">
        <v>6.1384344935184005</v>
      </c>
      <c r="K19">
        <v>6.4029923445231993E-2</v>
      </c>
    </row>
    <row r="20" spans="2:35" x14ac:dyDescent="0.25">
      <c r="B20" t="s">
        <v>1759</v>
      </c>
      <c r="C20">
        <v>6.0530239964512313</v>
      </c>
      <c r="D20">
        <v>6.1422536924598727</v>
      </c>
      <c r="E20">
        <f t="shared" si="0"/>
        <v>6.0976388444555525</v>
      </c>
      <c r="F20">
        <f t="shared" si="1"/>
        <v>6.3094923130924546E-2</v>
      </c>
      <c r="I20" t="s">
        <v>1759</v>
      </c>
      <c r="J20">
        <v>6.0976388444555525</v>
      </c>
      <c r="K20">
        <v>6.3094923130924546E-2</v>
      </c>
    </row>
    <row r="21" spans="2:35" x14ac:dyDescent="0.25">
      <c r="B21" t="s">
        <v>1760</v>
      </c>
      <c r="C21">
        <v>6.1407946480722693</v>
      </c>
      <c r="D21">
        <v>6.2132175770919122</v>
      </c>
      <c r="E21">
        <f t="shared" si="0"/>
        <v>6.1770061125820908</v>
      </c>
      <c r="F21">
        <f t="shared" si="1"/>
        <v>5.1210744223181545E-2</v>
      </c>
      <c r="I21" t="s">
        <v>1760</v>
      </c>
      <c r="J21">
        <v>6.1770061125820908</v>
      </c>
      <c r="K21">
        <v>5.1210744223181545E-2</v>
      </c>
    </row>
    <row r="23" spans="2:35" x14ac:dyDescent="0.25">
      <c r="B23" t="s">
        <v>1761</v>
      </c>
      <c r="C23">
        <v>6.25</v>
      </c>
      <c r="D23">
        <v>6.25</v>
      </c>
      <c r="E23">
        <f t="shared" si="0"/>
        <v>6.25</v>
      </c>
      <c r="F23">
        <f t="shared" si="1"/>
        <v>0</v>
      </c>
      <c r="I23" t="s">
        <v>1761</v>
      </c>
      <c r="J23">
        <v>6.25</v>
      </c>
      <c r="K23">
        <v>0</v>
      </c>
    </row>
    <row r="24" spans="2:35" x14ac:dyDescent="0.25">
      <c r="B24" t="s">
        <v>1762</v>
      </c>
      <c r="C24">
        <v>6.3702518619224051</v>
      </c>
      <c r="D24">
        <v>6.7640097520413551</v>
      </c>
      <c r="E24">
        <f t="shared" si="0"/>
        <v>6.5671308069818801</v>
      </c>
      <c r="F24">
        <f t="shared" si="1"/>
        <v>0.27842887424881702</v>
      </c>
      <c r="I24" t="s">
        <v>1762</v>
      </c>
      <c r="J24">
        <v>6.5671308069818801</v>
      </c>
      <c r="K24">
        <v>0.27842887424881702</v>
      </c>
    </row>
    <row r="25" spans="2:35" x14ac:dyDescent="0.25">
      <c r="B25" t="s">
        <v>1763</v>
      </c>
      <c r="C25">
        <v>6.8203755349397914</v>
      </c>
      <c r="D25">
        <v>6.7701230883504344</v>
      </c>
      <c r="E25">
        <f t="shared" si="0"/>
        <v>6.7952493116451134</v>
      </c>
      <c r="F25">
        <f t="shared" si="1"/>
        <v>3.5533845754549133E-2</v>
      </c>
      <c r="I25" t="s">
        <v>1763</v>
      </c>
      <c r="J25">
        <v>6.7952493116451134</v>
      </c>
      <c r="K25">
        <v>3.5533845754549133E-2</v>
      </c>
    </row>
    <row r="26" spans="2:35" x14ac:dyDescent="0.25">
      <c r="B26" t="s">
        <v>1764</v>
      </c>
      <c r="C26">
        <v>6.8100990986266758</v>
      </c>
      <c r="D26">
        <v>6.8202509276239258</v>
      </c>
      <c r="E26">
        <f t="shared" si="0"/>
        <v>6.8151750131253008</v>
      </c>
      <c r="F26">
        <f t="shared" si="1"/>
        <v>7.1784271254016884E-3</v>
      </c>
      <c r="I26" t="s">
        <v>1764</v>
      </c>
      <c r="J26">
        <v>6.8151750131253008</v>
      </c>
      <c r="K26">
        <v>7.1784271254016884E-3</v>
      </c>
    </row>
    <row r="27" spans="2:35" x14ac:dyDescent="0.25">
      <c r="B27" t="s">
        <v>1765</v>
      </c>
      <c r="C27">
        <v>6.8184262597804963</v>
      </c>
      <c r="D27">
        <v>6.8267616014258294</v>
      </c>
      <c r="E27">
        <f t="shared" si="0"/>
        <v>6.8225939306031629</v>
      </c>
      <c r="F27">
        <f t="shared" si="1"/>
        <v>5.8939766009216809E-3</v>
      </c>
      <c r="I27" t="s">
        <v>1765</v>
      </c>
      <c r="J27">
        <v>6.8225939306031629</v>
      </c>
      <c r="K27">
        <v>5.8939766009216809E-3</v>
      </c>
    </row>
    <row r="28" spans="2:35" x14ac:dyDescent="0.25">
      <c r="B28" t="s">
        <v>1766</v>
      </c>
      <c r="C28">
        <v>6.7580023981615316</v>
      </c>
      <c r="D28">
        <v>6.8065931906159598</v>
      </c>
      <c r="E28">
        <f t="shared" si="0"/>
        <v>6.7822977943887457</v>
      </c>
      <c r="F28">
        <f t="shared" si="1"/>
        <v>3.4358878847754314E-2</v>
      </c>
      <c r="I28" t="s">
        <v>1766</v>
      </c>
      <c r="J28">
        <v>6.7822977943887457</v>
      </c>
      <c r="K28">
        <v>3.4358878847754314E-2</v>
      </c>
    </row>
    <row r="29" spans="2:35" x14ac:dyDescent="0.25">
      <c r="B29" t="s">
        <v>1767</v>
      </c>
      <c r="C29">
        <v>6.8168673824850829</v>
      </c>
      <c r="D29">
        <v>6.8050175830057107</v>
      </c>
      <c r="E29">
        <f t="shared" si="0"/>
        <v>6.8109424827453964</v>
      </c>
      <c r="F29">
        <f t="shared" si="1"/>
        <v>8.3790735675649437E-3</v>
      </c>
      <c r="I29" t="s">
        <v>1767</v>
      </c>
      <c r="J29">
        <v>6.8109424827453964</v>
      </c>
      <c r="K29">
        <v>8.3790735675649437E-3</v>
      </c>
    </row>
    <row r="30" spans="2:35" x14ac:dyDescent="0.25">
      <c r="B30" t="s">
        <v>1768</v>
      </c>
      <c r="C30">
        <v>6.7599306725956252</v>
      </c>
      <c r="D30">
        <v>6.7568824857085845</v>
      </c>
      <c r="E30">
        <f t="shared" si="0"/>
        <v>6.7584065791521049</v>
      </c>
      <c r="F30">
        <f t="shared" si="1"/>
        <v>2.1553936181503714E-3</v>
      </c>
      <c r="I30" t="s">
        <v>1768</v>
      </c>
      <c r="J30">
        <v>6.7584065791521049</v>
      </c>
      <c r="K30">
        <v>2.1553936181503714E-3</v>
      </c>
    </row>
    <row r="31" spans="2:35" x14ac:dyDescent="0.25">
      <c r="B31" t="s">
        <v>1769</v>
      </c>
      <c r="C31">
        <v>6.6005513584863662</v>
      </c>
      <c r="D31">
        <v>6.637435798306961</v>
      </c>
      <c r="E31">
        <f t="shared" si="0"/>
        <v>6.6189935783966636</v>
      </c>
      <c r="F31">
        <f t="shared" si="1"/>
        <v>2.6081237517409671E-2</v>
      </c>
      <c r="I31" t="s">
        <v>1769</v>
      </c>
      <c r="J31">
        <v>6.6189935783966636</v>
      </c>
      <c r="K31">
        <v>2.6081237517409671E-2</v>
      </c>
    </row>
    <row r="33" spans="2:23" x14ac:dyDescent="0.25">
      <c r="B33" t="s">
        <v>1770</v>
      </c>
      <c r="C33">
        <v>6.25</v>
      </c>
      <c r="D33">
        <v>6.25</v>
      </c>
      <c r="E33">
        <f t="shared" si="0"/>
        <v>6.25</v>
      </c>
      <c r="F33">
        <f t="shared" si="1"/>
        <v>0</v>
      </c>
      <c r="I33" t="s">
        <v>1770</v>
      </c>
      <c r="J33">
        <v>6.25</v>
      </c>
      <c r="K33">
        <v>0</v>
      </c>
    </row>
    <row r="34" spans="2:23" x14ac:dyDescent="0.25">
      <c r="B34" t="s">
        <v>1771</v>
      </c>
      <c r="C34">
        <v>6.1703284540779588</v>
      </c>
      <c r="D34">
        <v>5.7070211503687158</v>
      </c>
      <c r="E34">
        <f t="shared" si="0"/>
        <v>5.9386748022233373</v>
      </c>
      <c r="F34">
        <f t="shared" si="1"/>
        <v>0.32760773622606099</v>
      </c>
      <c r="I34" t="s">
        <v>1771</v>
      </c>
      <c r="J34">
        <v>5.9386748022233373</v>
      </c>
      <c r="K34">
        <v>0.32760773622606099</v>
      </c>
    </row>
    <row r="35" spans="2:23" x14ac:dyDescent="0.25">
      <c r="B35" t="s">
        <v>1772</v>
      </c>
      <c r="C35">
        <v>5.5748634307755456</v>
      </c>
      <c r="D35">
        <v>5.67778253580693</v>
      </c>
      <c r="E35">
        <f t="shared" si="0"/>
        <v>5.6263229832912378</v>
      </c>
      <c r="F35">
        <f t="shared" si="1"/>
        <v>7.2774797081342477E-2</v>
      </c>
      <c r="I35" t="s">
        <v>1772</v>
      </c>
      <c r="J35">
        <v>5.6263229832912378</v>
      </c>
      <c r="K35">
        <v>7.2774797081342477E-2</v>
      </c>
    </row>
    <row r="36" spans="2:23" x14ac:dyDescent="0.25">
      <c r="B36" t="s">
        <v>1773</v>
      </c>
      <c r="C36">
        <v>5.5757379208379731</v>
      </c>
      <c r="D36">
        <v>5.6485777817727483</v>
      </c>
      <c r="E36">
        <f t="shared" si="0"/>
        <v>5.6121578513053603</v>
      </c>
      <c r="F36">
        <f t="shared" si="1"/>
        <v>5.1505559607664585E-2</v>
      </c>
      <c r="I36" t="s">
        <v>1773</v>
      </c>
      <c r="J36">
        <v>5.6121578513053603</v>
      </c>
      <c r="K36">
        <v>5.1505559607664585E-2</v>
      </c>
    </row>
    <row r="37" spans="2:23" x14ac:dyDescent="0.25">
      <c r="B37" t="s">
        <v>1774</v>
      </c>
      <c r="C37">
        <v>5.5808098553156311</v>
      </c>
      <c r="D37">
        <v>5.6278696760317093</v>
      </c>
      <c r="E37">
        <f t="shared" si="0"/>
        <v>5.6043397656736698</v>
      </c>
      <c r="F37">
        <f t="shared" si="1"/>
        <v>3.3276318349762045E-2</v>
      </c>
      <c r="I37" t="s">
        <v>1774</v>
      </c>
      <c r="J37">
        <v>5.6043397656736698</v>
      </c>
      <c r="K37">
        <v>3.3276318349762045E-2</v>
      </c>
    </row>
    <row r="38" spans="2:23" x14ac:dyDescent="0.25">
      <c r="B38" t="s">
        <v>1775</v>
      </c>
      <c r="C38">
        <v>5.7187240063093308</v>
      </c>
      <c r="D38">
        <v>5.7042284557820562</v>
      </c>
      <c r="E38">
        <f t="shared" si="0"/>
        <v>5.7114762310456939</v>
      </c>
      <c r="F38">
        <f t="shared" si="1"/>
        <v>1.0249902074868091E-2</v>
      </c>
      <c r="I38" t="s">
        <v>1775</v>
      </c>
      <c r="J38">
        <v>5.7114762310456939</v>
      </c>
      <c r="K38">
        <v>1.0249902074868091E-2</v>
      </c>
      <c r="N38" t="s">
        <v>1893</v>
      </c>
      <c r="O38" t="s">
        <v>1894</v>
      </c>
      <c r="P38" t="s">
        <v>1895</v>
      </c>
      <c r="Q38" t="s">
        <v>1896</v>
      </c>
      <c r="R38" t="s">
        <v>1897</v>
      </c>
      <c r="S38" t="s">
        <v>1898</v>
      </c>
      <c r="T38" t="s">
        <v>1899</v>
      </c>
      <c r="U38" t="s">
        <v>1900</v>
      </c>
      <c r="V38" t="s">
        <v>1901</v>
      </c>
      <c r="W38" t="s">
        <v>1902</v>
      </c>
    </row>
    <row r="39" spans="2:23" x14ac:dyDescent="0.25">
      <c r="B39" t="s">
        <v>1776</v>
      </c>
      <c r="C39">
        <v>5.6317283440641148</v>
      </c>
      <c r="D39">
        <v>5.6745547575651818</v>
      </c>
      <c r="E39">
        <f t="shared" si="0"/>
        <v>5.6531415508146488</v>
      </c>
      <c r="F39">
        <f t="shared" si="1"/>
        <v>3.0282847400503569E-2</v>
      </c>
      <c r="I39" t="s">
        <v>1776</v>
      </c>
      <c r="J39">
        <v>5.6531415508146488</v>
      </c>
      <c r="K39">
        <v>3.0282847400503569E-2</v>
      </c>
      <c r="N39" t="s">
        <v>144</v>
      </c>
      <c r="O39">
        <v>6.25</v>
      </c>
      <c r="P39">
        <v>6.3325241293234953</v>
      </c>
      <c r="Q39">
        <v>6.2156183907528835</v>
      </c>
      <c r="R39">
        <v>6.2295898371209386</v>
      </c>
      <c r="S39">
        <v>6.2568833526592353</v>
      </c>
      <c r="T39">
        <v>6.3173998694693756</v>
      </c>
      <c r="U39">
        <v>6.2873378874532477</v>
      </c>
      <c r="V39">
        <v>6.2181592619216959</v>
      </c>
      <c r="W39">
        <v>6.2745670755478749</v>
      </c>
    </row>
    <row r="40" spans="2:23" x14ac:dyDescent="0.25">
      <c r="B40" t="s">
        <v>1777</v>
      </c>
      <c r="C40">
        <v>5.6267346221031831</v>
      </c>
      <c r="D40">
        <v>5.677668675933929</v>
      </c>
      <c r="E40">
        <f t="shared" si="0"/>
        <v>5.652201649018556</v>
      </c>
      <c r="F40">
        <f t="shared" si="1"/>
        <v>3.601581485704107E-2</v>
      </c>
      <c r="I40" t="s">
        <v>1777</v>
      </c>
      <c r="J40">
        <v>5.652201649018556</v>
      </c>
      <c r="K40">
        <v>3.601581485704107E-2</v>
      </c>
      <c r="N40" t="s">
        <v>145</v>
      </c>
      <c r="O40">
        <v>6.25</v>
      </c>
      <c r="P40">
        <v>6.2269083239463363</v>
      </c>
      <c r="Q40">
        <v>6.1177302730277177</v>
      </c>
      <c r="R40">
        <v>6.104664569898981</v>
      </c>
      <c r="S40">
        <v>6.102168394015286</v>
      </c>
      <c r="T40">
        <v>6.1241873726264657</v>
      </c>
      <c r="U40">
        <v>6.1384344935184005</v>
      </c>
      <c r="V40">
        <v>6.0976388444555525</v>
      </c>
      <c r="W40">
        <v>6.1770061125820908</v>
      </c>
    </row>
    <row r="41" spans="2:23" x14ac:dyDescent="0.25">
      <c r="B41" t="s">
        <v>1778</v>
      </c>
      <c r="C41">
        <v>5.862272698477315</v>
      </c>
      <c r="D41">
        <v>5.8807014790243235</v>
      </c>
      <c r="E41">
        <f t="shared" si="0"/>
        <v>5.8714870887508193</v>
      </c>
      <c r="F41">
        <f t="shared" si="1"/>
        <v>1.3031115693788424E-2</v>
      </c>
      <c r="I41" t="s">
        <v>1778</v>
      </c>
      <c r="J41">
        <v>5.8714870887508193</v>
      </c>
      <c r="K41">
        <v>1.3031115693788424E-2</v>
      </c>
      <c r="N41" t="s">
        <v>146</v>
      </c>
      <c r="O41">
        <v>6.25</v>
      </c>
      <c r="P41">
        <v>6.5671308069818801</v>
      </c>
      <c r="Q41">
        <v>6.7952493116451134</v>
      </c>
      <c r="R41">
        <v>6.8151750131253008</v>
      </c>
      <c r="S41">
        <v>6.8225939306031629</v>
      </c>
      <c r="T41">
        <v>6.7822977943887457</v>
      </c>
      <c r="U41">
        <v>6.8109424827453964</v>
      </c>
      <c r="V41">
        <v>6.7584065791521049</v>
      </c>
      <c r="W41">
        <v>6.6189935783966636</v>
      </c>
    </row>
    <row r="42" spans="2:23" x14ac:dyDescent="0.25">
      <c r="N42" t="s">
        <v>147</v>
      </c>
      <c r="O42">
        <v>6.25</v>
      </c>
      <c r="P42">
        <v>5.9386748022233373</v>
      </c>
      <c r="Q42">
        <v>5.6263229832912378</v>
      </c>
      <c r="R42">
        <v>5.6121578513053603</v>
      </c>
      <c r="S42">
        <v>5.6043397656736698</v>
      </c>
      <c r="T42">
        <v>5.7114762310456939</v>
      </c>
      <c r="U42">
        <v>5.6531415508146488</v>
      </c>
      <c r="V42">
        <v>5.652201649018556</v>
      </c>
      <c r="W42">
        <v>5.8714870887508193</v>
      </c>
    </row>
    <row r="43" spans="2:23" x14ac:dyDescent="0.25">
      <c r="B43" t="s">
        <v>1779</v>
      </c>
      <c r="C43">
        <v>6.25</v>
      </c>
      <c r="D43">
        <v>6.25</v>
      </c>
      <c r="E43">
        <f t="shared" si="0"/>
        <v>6.25</v>
      </c>
      <c r="F43">
        <f t="shared" si="1"/>
        <v>0</v>
      </c>
      <c r="I43" t="s">
        <v>1779</v>
      </c>
      <c r="J43">
        <v>6.25</v>
      </c>
      <c r="K43">
        <v>0</v>
      </c>
      <c r="N43" t="s">
        <v>208</v>
      </c>
      <c r="O43">
        <v>6.25</v>
      </c>
      <c r="P43">
        <v>6.290377483308375</v>
      </c>
      <c r="Q43">
        <v>6.2016131869229483</v>
      </c>
      <c r="R43">
        <v>6.2104934578463311</v>
      </c>
      <c r="S43">
        <v>6.2265738563183817</v>
      </c>
      <c r="T43">
        <v>6.2321798809727724</v>
      </c>
      <c r="U43">
        <v>6.2389522407290467</v>
      </c>
      <c r="V43">
        <v>6.1977111886995537</v>
      </c>
      <c r="W43">
        <v>6.205973834567664</v>
      </c>
    </row>
    <row r="44" spans="2:23" x14ac:dyDescent="0.25">
      <c r="B44" t="s">
        <v>1780</v>
      </c>
      <c r="C44">
        <v>6.35731356467568</v>
      </c>
      <c r="D44">
        <v>6.22344140194107</v>
      </c>
      <c r="E44">
        <f t="shared" si="0"/>
        <v>6.290377483308375</v>
      </c>
      <c r="F44">
        <f t="shared" si="1"/>
        <v>9.4661914081751758E-2</v>
      </c>
      <c r="I44" t="s">
        <v>1780</v>
      </c>
      <c r="J44">
        <v>6.290377483308375</v>
      </c>
      <c r="K44">
        <v>9.4661914081751758E-2</v>
      </c>
      <c r="N44" t="s">
        <v>209</v>
      </c>
      <c r="O44">
        <v>6.25</v>
      </c>
      <c r="P44">
        <v>6.2134093859195856</v>
      </c>
      <c r="Q44">
        <v>6.1971899558700798</v>
      </c>
      <c r="R44">
        <v>6.1942349251916298</v>
      </c>
      <c r="S44">
        <v>6.1843461948926439</v>
      </c>
      <c r="T44">
        <v>6.1100453843338789</v>
      </c>
      <c r="U44">
        <v>6.1790934584380608</v>
      </c>
      <c r="V44">
        <v>6.1822427575584937</v>
      </c>
      <c r="W44">
        <v>6.122198686273693</v>
      </c>
    </row>
    <row r="45" spans="2:23" x14ac:dyDescent="0.25">
      <c r="B45" t="s">
        <v>1781</v>
      </c>
      <c r="C45">
        <v>6.1982879619566837</v>
      </c>
      <c r="D45">
        <v>6.2049384118892119</v>
      </c>
      <c r="E45">
        <f t="shared" si="0"/>
        <v>6.2016131869229483</v>
      </c>
      <c r="F45">
        <f t="shared" si="1"/>
        <v>4.7025782452322857E-3</v>
      </c>
      <c r="I45" t="s">
        <v>1781</v>
      </c>
      <c r="J45">
        <v>6.2016131869229483</v>
      </c>
      <c r="K45">
        <v>4.7025782452322857E-3</v>
      </c>
      <c r="N45" t="s">
        <v>210</v>
      </c>
      <c r="O45">
        <v>6.25</v>
      </c>
      <c r="P45">
        <v>6.4871493564667544</v>
      </c>
      <c r="Q45">
        <v>6.771374368413241</v>
      </c>
      <c r="R45">
        <v>6.7769675133298772</v>
      </c>
      <c r="S45">
        <v>6.7675865271139326</v>
      </c>
      <c r="T45">
        <v>6.6430466546704761</v>
      </c>
      <c r="U45">
        <v>6.7385682989148146</v>
      </c>
      <c r="V45">
        <v>6.7196033317936781</v>
      </c>
      <c r="W45">
        <v>6.5149463306472359</v>
      </c>
    </row>
    <row r="46" spans="2:23" x14ac:dyDescent="0.25">
      <c r="B46" t="s">
        <v>1782</v>
      </c>
      <c r="C46">
        <v>6.1981041927731502</v>
      </c>
      <c r="D46">
        <v>6.2228827229195121</v>
      </c>
      <c r="E46">
        <f t="shared" si="0"/>
        <v>6.2104934578463311</v>
      </c>
      <c r="F46">
        <f t="shared" si="1"/>
        <v>1.7521066694327788E-2</v>
      </c>
      <c r="I46" t="s">
        <v>1782</v>
      </c>
      <c r="J46">
        <v>6.2104934578463311</v>
      </c>
      <c r="K46">
        <v>1.7521066694327788E-2</v>
      </c>
      <c r="N46" t="s">
        <v>211</v>
      </c>
      <c r="O46">
        <v>6.25</v>
      </c>
      <c r="P46">
        <v>5.9354903221888309</v>
      </c>
      <c r="Q46">
        <v>5.7187228034843995</v>
      </c>
      <c r="R46">
        <v>5.6989831586253974</v>
      </c>
      <c r="S46">
        <v>5.6835216411527689</v>
      </c>
      <c r="T46">
        <v>5.7367723528454846</v>
      </c>
      <c r="U46">
        <v>5.7076304042089721</v>
      </c>
      <c r="V46">
        <v>5.7272134156193779</v>
      </c>
      <c r="W46">
        <v>5.8692900864243196</v>
      </c>
    </row>
    <row r="47" spans="2:23" x14ac:dyDescent="0.25">
      <c r="B47" t="s">
        <v>1783</v>
      </c>
      <c r="C47">
        <v>6.2214005831344323</v>
      </c>
      <c r="D47">
        <v>6.231747129502331</v>
      </c>
      <c r="E47">
        <f t="shared" si="0"/>
        <v>6.2265738563183817</v>
      </c>
      <c r="F47">
        <f t="shared" si="1"/>
        <v>7.3161130986021915E-3</v>
      </c>
      <c r="I47" t="s">
        <v>1783</v>
      </c>
      <c r="J47">
        <v>6.2265738563183817</v>
      </c>
      <c r="K47">
        <v>7.3161130986021915E-3</v>
      </c>
      <c r="N47" t="s">
        <v>272</v>
      </c>
      <c r="O47">
        <v>6.25</v>
      </c>
      <c r="P47">
        <v>6.6284457817831823</v>
      </c>
      <c r="Q47">
        <v>6.921502945511377</v>
      </c>
      <c r="R47">
        <v>6.9658892962068535</v>
      </c>
      <c r="S47">
        <v>6.9784458901507485</v>
      </c>
      <c r="T47">
        <v>6.9453003943359581</v>
      </c>
      <c r="U47">
        <v>6.9535983913923483</v>
      </c>
      <c r="V47">
        <v>6.8986948227352549</v>
      </c>
      <c r="W47">
        <v>6.6991115642388532</v>
      </c>
    </row>
    <row r="48" spans="2:23" x14ac:dyDescent="0.25">
      <c r="B48" t="s">
        <v>1784</v>
      </c>
      <c r="C48">
        <v>6.2269159721245613</v>
      </c>
      <c r="D48">
        <v>6.2374437898209827</v>
      </c>
      <c r="E48">
        <f t="shared" si="0"/>
        <v>6.2321798809727724</v>
      </c>
      <c r="F48">
        <f t="shared" si="1"/>
        <v>7.4442912842353206E-3</v>
      </c>
      <c r="I48" t="s">
        <v>1784</v>
      </c>
      <c r="J48">
        <v>6.2321798809727724</v>
      </c>
      <c r="K48">
        <v>7.4442912842353206E-3</v>
      </c>
      <c r="N48" t="s">
        <v>273</v>
      </c>
      <c r="O48">
        <v>6.25</v>
      </c>
      <c r="P48">
        <v>6.4814952166101811</v>
      </c>
      <c r="Q48">
        <v>6.7725566023899315</v>
      </c>
      <c r="R48">
        <v>6.7700893296362779</v>
      </c>
      <c r="S48">
        <v>6.764702114866612</v>
      </c>
      <c r="T48">
        <v>6.6387264275337419</v>
      </c>
      <c r="U48">
        <v>6.7316380071307407</v>
      </c>
      <c r="V48">
        <v>6.7278566243383455</v>
      </c>
      <c r="W48">
        <v>6.5441053123702568</v>
      </c>
    </row>
    <row r="49" spans="2:34" x14ac:dyDescent="0.25">
      <c r="B49" t="s">
        <v>1785</v>
      </c>
      <c r="C49">
        <v>6.2391788533924117</v>
      </c>
      <c r="D49">
        <v>6.2387256280656809</v>
      </c>
      <c r="E49">
        <f t="shared" si="0"/>
        <v>6.2389522407290467</v>
      </c>
      <c r="F49">
        <f t="shared" si="1"/>
        <v>3.2047870193688407E-4</v>
      </c>
      <c r="I49" t="s">
        <v>1785</v>
      </c>
      <c r="J49">
        <v>6.2389522407290467</v>
      </c>
      <c r="K49">
        <v>3.2047870193688407E-4</v>
      </c>
      <c r="N49" t="s">
        <v>274</v>
      </c>
      <c r="O49">
        <v>6.25</v>
      </c>
      <c r="P49">
        <v>6.9784763066125048</v>
      </c>
      <c r="Q49">
        <v>7.8050071989418957</v>
      </c>
      <c r="R49">
        <v>7.8809085448479959</v>
      </c>
      <c r="S49">
        <v>7.878367664744129</v>
      </c>
      <c r="T49">
        <v>7.7188813528831224</v>
      </c>
      <c r="U49">
        <v>7.7686964440798789</v>
      </c>
      <c r="V49">
        <v>7.7676787990200076</v>
      </c>
      <c r="W49">
        <v>7.2349862029676393</v>
      </c>
    </row>
    <row r="50" spans="2:34" x14ac:dyDescent="0.25">
      <c r="B50" t="s">
        <v>1786</v>
      </c>
      <c r="C50">
        <v>6.1996200320913779</v>
      </c>
      <c r="D50">
        <v>6.1958023453077287</v>
      </c>
      <c r="E50">
        <f t="shared" si="0"/>
        <v>6.1977111886995537</v>
      </c>
      <c r="F50">
        <f t="shared" si="1"/>
        <v>2.6995122131646399E-3</v>
      </c>
      <c r="I50" t="s">
        <v>1786</v>
      </c>
      <c r="J50">
        <v>6.1977111886995537</v>
      </c>
      <c r="K50">
        <v>2.6995122131646399E-3</v>
      </c>
      <c r="N50" t="s">
        <v>275</v>
      </c>
      <c r="O50">
        <v>6.25</v>
      </c>
      <c r="P50">
        <v>6.1746649960309927</v>
      </c>
      <c r="Q50">
        <v>6.1406116663551487</v>
      </c>
      <c r="R50">
        <v>6.1231060093867908</v>
      </c>
      <c r="S50">
        <v>6.1325248947125841</v>
      </c>
      <c r="T50">
        <v>6.1079535382910031</v>
      </c>
      <c r="U50">
        <v>6.1135431356729946</v>
      </c>
      <c r="V50">
        <v>6.1671846718536649</v>
      </c>
      <c r="W50">
        <v>6.2107042182599272</v>
      </c>
    </row>
    <row r="51" spans="2:34" x14ac:dyDescent="0.25">
      <c r="B51" t="s">
        <v>1787</v>
      </c>
      <c r="C51">
        <v>6.2032571324716308</v>
      </c>
      <c r="D51">
        <v>6.2086905366636973</v>
      </c>
      <c r="E51">
        <f t="shared" si="0"/>
        <v>6.205973834567664</v>
      </c>
      <c r="F51">
        <f t="shared" si="1"/>
        <v>3.8419969491376399E-3</v>
      </c>
      <c r="I51" t="s">
        <v>1787</v>
      </c>
      <c r="J51">
        <v>6.205973834567664</v>
      </c>
      <c r="K51">
        <v>3.8419969491376399E-3</v>
      </c>
      <c r="N51" t="s">
        <v>336</v>
      </c>
      <c r="O51">
        <v>6.25</v>
      </c>
      <c r="P51">
        <v>6.1073617454649849</v>
      </c>
      <c r="Q51">
        <v>5.8048130989543472</v>
      </c>
      <c r="R51">
        <v>5.7970924734763072</v>
      </c>
      <c r="S51">
        <v>5.8030985474628576</v>
      </c>
      <c r="T51">
        <v>5.9083770472663391</v>
      </c>
      <c r="U51">
        <v>5.8484242188172999</v>
      </c>
      <c r="V51">
        <v>5.8395510882890935</v>
      </c>
      <c r="W51">
        <v>6.0154312120858791</v>
      </c>
    </row>
    <row r="52" spans="2:34" x14ac:dyDescent="0.25">
      <c r="N52" t="s">
        <v>337</v>
      </c>
      <c r="O52">
        <v>6.25</v>
      </c>
      <c r="P52">
        <v>5.9376278430718994</v>
      </c>
      <c r="Q52">
        <v>5.7219174262721069</v>
      </c>
      <c r="R52">
        <v>5.6966832989457945</v>
      </c>
      <c r="S52">
        <v>5.6842885463171235</v>
      </c>
      <c r="T52">
        <v>5.7316546442022958</v>
      </c>
      <c r="U52">
        <v>5.7041427892925727</v>
      </c>
      <c r="V52">
        <v>5.7361255303721066</v>
      </c>
      <c r="W52">
        <v>5.8817364548289355</v>
      </c>
    </row>
    <row r="53" spans="2:34" x14ac:dyDescent="0.25">
      <c r="B53" t="s">
        <v>1788</v>
      </c>
      <c r="C53">
        <v>6.25</v>
      </c>
      <c r="D53">
        <v>6.25</v>
      </c>
      <c r="E53">
        <f t="shared" si="0"/>
        <v>6.25</v>
      </c>
      <c r="F53">
        <f t="shared" si="1"/>
        <v>0</v>
      </c>
      <c r="I53" t="s">
        <v>1788</v>
      </c>
      <c r="J53">
        <v>6.25</v>
      </c>
      <c r="K53">
        <v>0</v>
      </c>
      <c r="N53" t="s">
        <v>338</v>
      </c>
      <c r="O53">
        <v>6.25</v>
      </c>
      <c r="P53">
        <v>6.1862913807183517</v>
      </c>
      <c r="Q53">
        <v>6.195357050018913</v>
      </c>
      <c r="R53">
        <v>6.166396961086285</v>
      </c>
      <c r="S53">
        <v>6.1620609002344038</v>
      </c>
      <c r="T53">
        <v>6.1411004525960475</v>
      </c>
      <c r="U53">
        <v>6.1595517832013629</v>
      </c>
      <c r="V53">
        <v>6.1931163063333372</v>
      </c>
      <c r="W53">
        <v>6.2353793397608808</v>
      </c>
    </row>
    <row r="54" spans="2:34" x14ac:dyDescent="0.25">
      <c r="B54" t="s">
        <v>1789</v>
      </c>
      <c r="C54">
        <v>6.2056672977825196</v>
      </c>
      <c r="D54">
        <v>6.2211514740566516</v>
      </c>
      <c r="E54">
        <f t="shared" si="0"/>
        <v>6.2134093859195856</v>
      </c>
      <c r="F54">
        <f t="shared" si="1"/>
        <v>1.0948966044526595E-2</v>
      </c>
      <c r="I54" t="s">
        <v>1789</v>
      </c>
      <c r="J54">
        <v>6.2134093859195856</v>
      </c>
      <c r="K54">
        <v>1.0948966044526595E-2</v>
      </c>
      <c r="N54" t="s">
        <v>339</v>
      </c>
      <c r="O54">
        <v>6.25</v>
      </c>
      <c r="P54">
        <v>5.7896059085981637</v>
      </c>
      <c r="Q54">
        <v>5.4724401340158098</v>
      </c>
      <c r="R54">
        <v>5.4469542309702472</v>
      </c>
      <c r="S54">
        <v>5.4351902169812032</v>
      </c>
      <c r="T54">
        <v>5.5090678804302886</v>
      </c>
      <c r="U54">
        <v>5.4508909344079042</v>
      </c>
      <c r="V54">
        <v>5.5178104116935369</v>
      </c>
      <c r="W54">
        <v>5.7251889679142831</v>
      </c>
    </row>
    <row r="55" spans="2:34" x14ac:dyDescent="0.25">
      <c r="B55" t="s">
        <v>1790</v>
      </c>
      <c r="C55">
        <v>6.1699570583174737</v>
      </c>
      <c r="D55">
        <v>6.2244228534226869</v>
      </c>
      <c r="E55">
        <f t="shared" si="0"/>
        <v>6.1971899558700798</v>
      </c>
      <c r="F55">
        <f t="shared" si="1"/>
        <v>3.851313306161333E-2</v>
      </c>
      <c r="I55" t="s">
        <v>1790</v>
      </c>
      <c r="J55">
        <v>6.1971899558700798</v>
      </c>
      <c r="K55">
        <v>3.851313306161333E-2</v>
      </c>
    </row>
    <row r="56" spans="2:34" x14ac:dyDescent="0.25">
      <c r="B56" t="s">
        <v>1791</v>
      </c>
      <c r="C56">
        <v>6.1696536978555638</v>
      </c>
      <c r="D56">
        <v>6.2188161525276957</v>
      </c>
      <c r="E56">
        <f t="shared" si="0"/>
        <v>6.1942349251916298</v>
      </c>
      <c r="F56">
        <f t="shared" si="1"/>
        <v>3.4763105078440715E-2</v>
      </c>
      <c r="I56" t="s">
        <v>1791</v>
      </c>
      <c r="J56">
        <v>6.1942349251916298</v>
      </c>
      <c r="K56">
        <v>3.4763105078440715E-2</v>
      </c>
    </row>
    <row r="57" spans="2:34" x14ac:dyDescent="0.25">
      <c r="B57" t="s">
        <v>1792</v>
      </c>
      <c r="C57">
        <v>6.1583051570000862</v>
      </c>
      <c r="D57">
        <v>6.2103872327852017</v>
      </c>
      <c r="E57">
        <f t="shared" si="0"/>
        <v>6.1843461948926439</v>
      </c>
      <c r="F57">
        <f t="shared" si="1"/>
        <v>3.682758896592684E-2</v>
      </c>
      <c r="I57" t="s">
        <v>1792</v>
      </c>
      <c r="J57">
        <v>6.1843461948926439</v>
      </c>
      <c r="K57">
        <v>3.682758896592684E-2</v>
      </c>
    </row>
    <row r="58" spans="2:34" x14ac:dyDescent="0.25">
      <c r="B58" t="s">
        <v>1793</v>
      </c>
      <c r="C58">
        <v>6.0857563019697292</v>
      </c>
      <c r="D58">
        <v>6.1343344666980286</v>
      </c>
      <c r="E58">
        <f t="shared" si="0"/>
        <v>6.1100453843338789</v>
      </c>
      <c r="F58">
        <f t="shared" si="1"/>
        <v>3.4349949696977702E-2</v>
      </c>
      <c r="I58" t="s">
        <v>1793</v>
      </c>
      <c r="J58">
        <v>6.1100453843338789</v>
      </c>
      <c r="K58">
        <v>3.4349949696977702E-2</v>
      </c>
    </row>
    <row r="59" spans="2:34" x14ac:dyDescent="0.25">
      <c r="B59" t="s">
        <v>1794</v>
      </c>
      <c r="C59">
        <v>6.1456436915049979</v>
      </c>
      <c r="D59">
        <v>6.2125432253711246</v>
      </c>
      <c r="E59">
        <f t="shared" si="0"/>
        <v>6.1790934584380608</v>
      </c>
      <c r="F59">
        <f t="shared" si="1"/>
        <v>4.7305114054957263E-2</v>
      </c>
      <c r="I59" t="s">
        <v>1794</v>
      </c>
      <c r="J59">
        <v>6.1790934584380608</v>
      </c>
      <c r="K59">
        <v>4.7305114054957263E-2</v>
      </c>
    </row>
    <row r="60" spans="2:34" x14ac:dyDescent="0.25">
      <c r="B60" t="s">
        <v>1795</v>
      </c>
      <c r="C60">
        <v>6.162144417314976</v>
      </c>
      <c r="D60">
        <v>6.2023410978020115</v>
      </c>
      <c r="E60">
        <f t="shared" si="0"/>
        <v>6.1822427575584937</v>
      </c>
      <c r="F60">
        <f t="shared" si="1"/>
        <v>2.8423345353571782E-2</v>
      </c>
      <c r="I60" t="s">
        <v>1795</v>
      </c>
      <c r="J60">
        <v>6.1822427575584937</v>
      </c>
      <c r="K60">
        <v>2.8423345353571782E-2</v>
      </c>
      <c r="S60" t="s">
        <v>144</v>
      </c>
      <c r="T60" t="s">
        <v>145</v>
      </c>
      <c r="U60" t="s">
        <v>146</v>
      </c>
      <c r="V60" t="s">
        <v>147</v>
      </c>
      <c r="W60" t="s">
        <v>208</v>
      </c>
      <c r="X60" t="s">
        <v>209</v>
      </c>
      <c r="Y60" t="s">
        <v>210</v>
      </c>
      <c r="Z60" t="s">
        <v>211</v>
      </c>
      <c r="AA60" t="s">
        <v>272</v>
      </c>
      <c r="AB60" t="s">
        <v>273</v>
      </c>
      <c r="AC60" t="s">
        <v>274</v>
      </c>
      <c r="AD60" t="s">
        <v>275</v>
      </c>
      <c r="AE60" t="s">
        <v>336</v>
      </c>
      <c r="AF60" t="s">
        <v>337</v>
      </c>
      <c r="AG60" t="s">
        <v>338</v>
      </c>
      <c r="AH60" t="s">
        <v>339</v>
      </c>
    </row>
    <row r="61" spans="2:34" x14ac:dyDescent="0.25">
      <c r="B61" t="s">
        <v>1796</v>
      </c>
      <c r="C61">
        <v>6.1111525016184256</v>
      </c>
      <c r="D61">
        <v>6.1332448709289595</v>
      </c>
      <c r="E61">
        <f t="shared" si="0"/>
        <v>6.122198686273693</v>
      </c>
      <c r="F61">
        <f t="shared" si="1"/>
        <v>1.5621664151956115E-2</v>
      </c>
      <c r="I61" t="s">
        <v>1796</v>
      </c>
      <c r="J61">
        <v>6.122198686273693</v>
      </c>
      <c r="K61">
        <v>1.5621664151956115E-2</v>
      </c>
    </row>
    <row r="63" spans="2:34" x14ac:dyDescent="0.25">
      <c r="B63" t="s">
        <v>1797</v>
      </c>
      <c r="C63">
        <v>6.25</v>
      </c>
      <c r="D63">
        <v>6.25</v>
      </c>
      <c r="E63">
        <f t="shared" si="0"/>
        <v>6.25</v>
      </c>
      <c r="F63">
        <f t="shared" si="1"/>
        <v>0</v>
      </c>
      <c r="I63" t="s">
        <v>1797</v>
      </c>
      <c r="J63">
        <v>6.25</v>
      </c>
      <c r="K63">
        <v>0</v>
      </c>
    </row>
    <row r="64" spans="2:34" x14ac:dyDescent="0.25">
      <c r="B64" t="s">
        <v>1798</v>
      </c>
      <c r="C64">
        <v>6.2467818559974848</v>
      </c>
      <c r="D64">
        <v>6.727516856936024</v>
      </c>
      <c r="E64">
        <f t="shared" si="0"/>
        <v>6.4871493564667544</v>
      </c>
      <c r="F64">
        <f t="shared" si="1"/>
        <v>0.33993097911736231</v>
      </c>
      <c r="I64" t="s">
        <v>1798</v>
      </c>
      <c r="J64">
        <v>6.4871493564667544</v>
      </c>
      <c r="K64">
        <v>0.33993097911736231</v>
      </c>
    </row>
    <row r="65" spans="2:11" x14ac:dyDescent="0.25">
      <c r="B65" t="s">
        <v>1799</v>
      </c>
      <c r="C65">
        <v>6.7916420918806493</v>
      </c>
      <c r="D65">
        <v>6.7511066449458328</v>
      </c>
      <c r="E65">
        <f t="shared" si="0"/>
        <v>6.771374368413241</v>
      </c>
      <c r="F65">
        <f t="shared" si="1"/>
        <v>2.8662889406036184E-2</v>
      </c>
      <c r="I65" t="s">
        <v>1799</v>
      </c>
      <c r="J65">
        <v>6.771374368413241</v>
      </c>
      <c r="K65">
        <v>2.8662889406036184E-2</v>
      </c>
    </row>
    <row r="66" spans="2:11" x14ac:dyDescent="0.25">
      <c r="B66" t="s">
        <v>1800</v>
      </c>
      <c r="C66">
        <v>6.7781334196341181</v>
      </c>
      <c r="D66">
        <v>6.7758016070256373</v>
      </c>
      <c r="E66">
        <f t="shared" si="0"/>
        <v>6.7769675133298772</v>
      </c>
      <c r="F66">
        <f t="shared" si="1"/>
        <v>1.6488405079130727E-3</v>
      </c>
      <c r="I66" t="s">
        <v>1800</v>
      </c>
      <c r="J66">
        <v>6.7769675133298772</v>
      </c>
      <c r="K66">
        <v>1.6488405079130727E-3</v>
      </c>
    </row>
    <row r="67" spans="2:11" x14ac:dyDescent="0.25">
      <c r="B67" t="s">
        <v>1801</v>
      </c>
      <c r="C67">
        <v>6.7594963142265474</v>
      </c>
      <c r="D67">
        <v>6.7756767400013169</v>
      </c>
      <c r="E67">
        <f t="shared" si="0"/>
        <v>6.7675865271139326</v>
      </c>
      <c r="F67">
        <f t="shared" si="1"/>
        <v>1.1441288787825127E-2</v>
      </c>
      <c r="I67" t="s">
        <v>1801</v>
      </c>
      <c r="J67">
        <v>6.7675865271139326</v>
      </c>
      <c r="K67">
        <v>1.1441288787825127E-2</v>
      </c>
    </row>
    <row r="68" spans="2:11" x14ac:dyDescent="0.25">
      <c r="B68" t="s">
        <v>1802</v>
      </c>
      <c r="C68">
        <v>6.6118028723656757</v>
      </c>
      <c r="D68">
        <v>6.6742904369752774</v>
      </c>
      <c r="E68">
        <f t="shared" ref="E68:E131" si="2">AVERAGE(C68:D68)</f>
        <v>6.6430466546704761</v>
      </c>
      <c r="F68">
        <f t="shared" ref="F68:F131" si="3">_xlfn.STDEV.S(C68:D68)</f>
        <v>4.4185380675281882E-2</v>
      </c>
      <c r="I68" t="s">
        <v>1802</v>
      </c>
      <c r="J68">
        <v>6.6430466546704761</v>
      </c>
      <c r="K68">
        <v>4.4185380675281882E-2</v>
      </c>
    </row>
    <row r="69" spans="2:11" x14ac:dyDescent="0.25">
      <c r="B69" t="s">
        <v>1803</v>
      </c>
      <c r="C69">
        <v>6.7332656495986933</v>
      </c>
      <c r="D69">
        <v>6.7438709482309358</v>
      </c>
      <c r="E69">
        <f t="shared" si="2"/>
        <v>6.7385682989148146</v>
      </c>
      <c r="F69">
        <f t="shared" si="3"/>
        <v>7.4990785793670649E-3</v>
      </c>
      <c r="I69" t="s">
        <v>1803</v>
      </c>
      <c r="J69">
        <v>6.7385682989148146</v>
      </c>
      <c r="K69">
        <v>7.4990785793670649E-3</v>
      </c>
    </row>
    <row r="70" spans="2:11" x14ac:dyDescent="0.25">
      <c r="B70" t="s">
        <v>1804</v>
      </c>
      <c r="C70">
        <v>6.7180563436923952</v>
      </c>
      <c r="D70">
        <v>6.7211503198949609</v>
      </c>
      <c r="E70">
        <f t="shared" si="2"/>
        <v>6.7196033317936781</v>
      </c>
      <c r="F70">
        <f t="shared" si="3"/>
        <v>2.1877715536639986E-3</v>
      </c>
      <c r="I70" t="s">
        <v>1804</v>
      </c>
      <c r="J70">
        <v>6.7196033317936781</v>
      </c>
      <c r="K70">
        <v>2.1877715536639986E-3</v>
      </c>
    </row>
    <row r="71" spans="2:11" x14ac:dyDescent="0.25">
      <c r="B71" t="s">
        <v>1805</v>
      </c>
      <c r="C71">
        <v>6.5025030159599417</v>
      </c>
      <c r="D71">
        <v>6.5273896453345293</v>
      </c>
      <c r="E71">
        <f t="shared" si="2"/>
        <v>6.5149463306472359</v>
      </c>
      <c r="F71">
        <f t="shared" si="3"/>
        <v>1.7597504391647163E-2</v>
      </c>
      <c r="I71" t="s">
        <v>1805</v>
      </c>
      <c r="J71">
        <v>6.5149463306472359</v>
      </c>
      <c r="K71">
        <v>1.7597504391647163E-2</v>
      </c>
    </row>
    <row r="73" spans="2:11" x14ac:dyDescent="0.25">
      <c r="B73" t="s">
        <v>1806</v>
      </c>
      <c r="C73">
        <v>6.25</v>
      </c>
      <c r="D73">
        <v>6.25</v>
      </c>
      <c r="E73">
        <f t="shared" si="2"/>
        <v>6.25</v>
      </c>
      <c r="F73">
        <f t="shared" si="3"/>
        <v>0</v>
      </c>
      <c r="I73" t="s">
        <v>1806</v>
      </c>
      <c r="J73">
        <v>6.25</v>
      </c>
      <c r="K73">
        <v>0</v>
      </c>
    </row>
    <row r="74" spans="2:11" x14ac:dyDescent="0.25">
      <c r="B74" t="s">
        <v>1807</v>
      </c>
      <c r="C74">
        <v>6.1118905665493886</v>
      </c>
      <c r="D74">
        <v>5.7590900778282732</v>
      </c>
      <c r="E74">
        <f t="shared" si="2"/>
        <v>5.9354903221888309</v>
      </c>
      <c r="F74">
        <f t="shared" si="3"/>
        <v>0.24946761798062875</v>
      </c>
      <c r="I74" t="s">
        <v>1807</v>
      </c>
      <c r="J74">
        <v>5.9354903221888309</v>
      </c>
      <c r="K74">
        <v>0.24946761798062875</v>
      </c>
    </row>
    <row r="75" spans="2:11" x14ac:dyDescent="0.25">
      <c r="B75" t="s">
        <v>1808</v>
      </c>
      <c r="C75">
        <v>5.6834922558771508</v>
      </c>
      <c r="D75">
        <v>5.7539533510916483</v>
      </c>
      <c r="E75">
        <f t="shared" si="2"/>
        <v>5.7187228034843995</v>
      </c>
      <c r="F75">
        <f t="shared" si="3"/>
        <v>4.982351823600218E-2</v>
      </c>
      <c r="I75" t="s">
        <v>1808</v>
      </c>
      <c r="J75">
        <v>5.7187228034843995</v>
      </c>
      <c r="K75">
        <v>4.982351823600218E-2</v>
      </c>
    </row>
    <row r="76" spans="2:11" x14ac:dyDescent="0.25">
      <c r="B76" t="s">
        <v>1809</v>
      </c>
      <c r="C76">
        <v>5.686157732506711</v>
      </c>
      <c r="D76">
        <v>5.7118085847440829</v>
      </c>
      <c r="E76">
        <f t="shared" si="2"/>
        <v>5.6989831586253974</v>
      </c>
      <c r="F76">
        <f t="shared" si="3"/>
        <v>1.8137891560259835E-2</v>
      </c>
      <c r="I76" t="s">
        <v>1809</v>
      </c>
      <c r="J76">
        <v>5.6989831586253974</v>
      </c>
      <c r="K76">
        <v>1.8137891560259835E-2</v>
      </c>
    </row>
    <row r="77" spans="2:11" x14ac:dyDescent="0.25">
      <c r="B77" t="s">
        <v>1810</v>
      </c>
      <c r="C77">
        <v>5.6694816174656504</v>
      </c>
      <c r="D77">
        <v>5.6975616648398884</v>
      </c>
      <c r="E77">
        <f t="shared" si="2"/>
        <v>5.6835216411527689</v>
      </c>
      <c r="F77">
        <f t="shared" si="3"/>
        <v>1.9855591914363178E-2</v>
      </c>
      <c r="I77" t="s">
        <v>1810</v>
      </c>
      <c r="J77">
        <v>5.6835216411527689</v>
      </c>
      <c r="K77">
        <v>1.9855591914363178E-2</v>
      </c>
    </row>
    <row r="78" spans="2:11" x14ac:dyDescent="0.25">
      <c r="B78" t="s">
        <v>1811</v>
      </c>
      <c r="C78">
        <v>5.7351091536635472</v>
      </c>
      <c r="D78">
        <v>5.7384355520274219</v>
      </c>
      <c r="E78">
        <f t="shared" si="2"/>
        <v>5.7367723528454846</v>
      </c>
      <c r="F78">
        <f t="shared" si="3"/>
        <v>2.3521188400236486E-3</v>
      </c>
      <c r="I78" t="s">
        <v>1811</v>
      </c>
      <c r="J78">
        <v>5.7367723528454846</v>
      </c>
      <c r="K78">
        <v>2.3521188400236486E-3</v>
      </c>
    </row>
    <row r="79" spans="2:11" x14ac:dyDescent="0.25">
      <c r="B79" t="s">
        <v>1812</v>
      </c>
      <c r="C79">
        <v>5.6844925642316246</v>
      </c>
      <c r="D79">
        <v>5.7307682441863195</v>
      </c>
      <c r="E79">
        <f t="shared" si="2"/>
        <v>5.7076304042089721</v>
      </c>
      <c r="F79">
        <f t="shared" si="3"/>
        <v>3.2721847099983103E-2</v>
      </c>
      <c r="I79" t="s">
        <v>1812</v>
      </c>
      <c r="J79">
        <v>5.7076304042089721</v>
      </c>
      <c r="K79">
        <v>3.2721847099983103E-2</v>
      </c>
    </row>
    <row r="80" spans="2:11" x14ac:dyDescent="0.25">
      <c r="B80" t="s">
        <v>1813</v>
      </c>
      <c r="C80">
        <v>5.7121250229166973</v>
      </c>
      <c r="D80">
        <v>5.7423018083220594</v>
      </c>
      <c r="E80">
        <f t="shared" si="2"/>
        <v>5.7272134156193779</v>
      </c>
      <c r="F80">
        <f t="shared" si="3"/>
        <v>2.1338209594542752E-2</v>
      </c>
      <c r="I80" t="s">
        <v>1813</v>
      </c>
      <c r="J80">
        <v>5.7272134156193779</v>
      </c>
      <c r="K80">
        <v>2.1338209594542752E-2</v>
      </c>
    </row>
    <row r="81" spans="2:11" x14ac:dyDescent="0.25">
      <c r="B81" t="s">
        <v>1814</v>
      </c>
      <c r="C81">
        <v>5.8741084750015355</v>
      </c>
      <c r="D81">
        <v>5.8644716978471036</v>
      </c>
      <c r="E81">
        <f t="shared" si="2"/>
        <v>5.8692900864243196</v>
      </c>
      <c r="F81">
        <f t="shared" si="3"/>
        <v>6.8142304746823951E-3</v>
      </c>
      <c r="I81" t="s">
        <v>1814</v>
      </c>
      <c r="J81">
        <v>5.8692900864243196</v>
      </c>
      <c r="K81">
        <v>6.8142304746823951E-3</v>
      </c>
    </row>
    <row r="83" spans="2:11" x14ac:dyDescent="0.25">
      <c r="B83" t="s">
        <v>1815</v>
      </c>
      <c r="C83">
        <v>6.25</v>
      </c>
      <c r="D83">
        <v>6.25</v>
      </c>
      <c r="E83">
        <f t="shared" si="2"/>
        <v>6.25</v>
      </c>
      <c r="F83">
        <f t="shared" si="3"/>
        <v>0</v>
      </c>
      <c r="I83" t="s">
        <v>1815</v>
      </c>
      <c r="J83">
        <v>6.25</v>
      </c>
      <c r="K83">
        <v>0</v>
      </c>
    </row>
    <row r="84" spans="2:11" x14ac:dyDescent="0.25">
      <c r="B84" t="s">
        <v>1816</v>
      </c>
      <c r="C84">
        <v>6.3544612134254859</v>
      </c>
      <c r="D84">
        <v>6.9024303501408788</v>
      </c>
      <c r="E84">
        <f t="shared" si="2"/>
        <v>6.6284457817831823</v>
      </c>
      <c r="F84">
        <f t="shared" si="3"/>
        <v>0.38747269245239269</v>
      </c>
      <c r="I84" t="s">
        <v>1816</v>
      </c>
      <c r="J84">
        <v>6.6284457817831823</v>
      </c>
      <c r="K84">
        <v>0.38747269245239269</v>
      </c>
    </row>
    <row r="85" spans="2:11" x14ac:dyDescent="0.25">
      <c r="B85" t="s">
        <v>1817</v>
      </c>
      <c r="C85">
        <v>6.9311341349113986</v>
      </c>
      <c r="D85">
        <v>6.9118717561113554</v>
      </c>
      <c r="E85">
        <f t="shared" si="2"/>
        <v>6.921502945511377</v>
      </c>
      <c r="F85">
        <f t="shared" si="3"/>
        <v>1.3620558671294556E-2</v>
      </c>
      <c r="I85" t="s">
        <v>1817</v>
      </c>
      <c r="J85">
        <v>6.921502945511377</v>
      </c>
      <c r="K85">
        <v>1.3620558671294556E-2</v>
      </c>
    </row>
    <row r="86" spans="2:11" x14ac:dyDescent="0.25">
      <c r="B86" t="s">
        <v>1818</v>
      </c>
      <c r="C86">
        <v>6.9460974989321036</v>
      </c>
      <c r="D86">
        <v>6.9856810934816025</v>
      </c>
      <c r="E86">
        <f t="shared" si="2"/>
        <v>6.9658892962068535</v>
      </c>
      <c r="F86">
        <f t="shared" si="3"/>
        <v>2.7989828129689528E-2</v>
      </c>
      <c r="I86" t="s">
        <v>1818</v>
      </c>
      <c r="J86">
        <v>6.9658892962068535</v>
      </c>
      <c r="K86">
        <v>2.7989828129689528E-2</v>
      </c>
    </row>
    <row r="87" spans="2:11" x14ac:dyDescent="0.25">
      <c r="B87" t="s">
        <v>1819</v>
      </c>
      <c r="C87">
        <v>6.9547298995776945</v>
      </c>
      <c r="D87">
        <v>7.0021618807238024</v>
      </c>
      <c r="E87">
        <f t="shared" si="2"/>
        <v>6.9784458901507485</v>
      </c>
      <c r="F87">
        <f t="shared" si="3"/>
        <v>3.3539475513525381E-2</v>
      </c>
      <c r="I87" t="s">
        <v>1819</v>
      </c>
      <c r="J87">
        <v>6.9784458901507485</v>
      </c>
      <c r="K87">
        <v>3.3539475513525381E-2</v>
      </c>
    </row>
    <row r="88" spans="2:11" x14ac:dyDescent="0.25">
      <c r="B88" t="s">
        <v>1820</v>
      </c>
      <c r="C88">
        <v>6.8800533886654023</v>
      </c>
      <c r="D88">
        <v>7.010547400006514</v>
      </c>
      <c r="E88">
        <f t="shared" si="2"/>
        <v>6.9453003943359581</v>
      </c>
      <c r="F88">
        <f t="shared" si="3"/>
        <v>9.2273200323534324E-2</v>
      </c>
      <c r="I88" t="s">
        <v>1820</v>
      </c>
      <c r="J88">
        <v>6.9453003943359581</v>
      </c>
      <c r="K88">
        <v>9.2273200323534324E-2</v>
      </c>
    </row>
    <row r="89" spans="2:11" x14ac:dyDescent="0.25">
      <c r="B89" t="s">
        <v>1821</v>
      </c>
      <c r="C89">
        <v>6.934070210073644</v>
      </c>
      <c r="D89">
        <v>6.9731265727110525</v>
      </c>
      <c r="E89">
        <f t="shared" si="2"/>
        <v>6.9535983913923483</v>
      </c>
      <c r="F89">
        <f t="shared" si="3"/>
        <v>2.7617018869392482E-2</v>
      </c>
      <c r="I89" t="s">
        <v>1821</v>
      </c>
      <c r="J89">
        <v>6.9535983913923483</v>
      </c>
      <c r="K89">
        <v>2.7617018869392482E-2</v>
      </c>
    </row>
    <row r="90" spans="2:11" x14ac:dyDescent="0.25">
      <c r="B90" t="s">
        <v>1822</v>
      </c>
      <c r="C90">
        <v>6.8762639219996435</v>
      </c>
      <c r="D90">
        <v>6.9211257234708654</v>
      </c>
      <c r="E90">
        <f t="shared" si="2"/>
        <v>6.8986948227352549</v>
      </c>
      <c r="F90">
        <f t="shared" si="3"/>
        <v>3.1722084036545618E-2</v>
      </c>
      <c r="I90" t="s">
        <v>1822</v>
      </c>
      <c r="J90">
        <v>6.8986948227352549</v>
      </c>
      <c r="K90">
        <v>3.1722084036545618E-2</v>
      </c>
    </row>
    <row r="91" spans="2:11" x14ac:dyDescent="0.25">
      <c r="B91" t="s">
        <v>1823</v>
      </c>
      <c r="C91">
        <v>6.6461817639728249</v>
      </c>
      <c r="D91">
        <v>6.7520413645048825</v>
      </c>
      <c r="E91">
        <f t="shared" si="2"/>
        <v>6.6991115642388532</v>
      </c>
      <c r="F91">
        <f t="shared" si="3"/>
        <v>7.4854041389916956E-2</v>
      </c>
      <c r="I91" t="s">
        <v>1823</v>
      </c>
      <c r="J91">
        <v>6.6991115642388532</v>
      </c>
      <c r="K91">
        <v>7.4854041389916956E-2</v>
      </c>
    </row>
    <row r="93" spans="2:11" x14ac:dyDescent="0.25">
      <c r="B93" t="s">
        <v>1824</v>
      </c>
      <c r="C93">
        <v>6.25</v>
      </c>
      <c r="D93">
        <v>6.25</v>
      </c>
      <c r="E93">
        <f t="shared" si="2"/>
        <v>6.25</v>
      </c>
      <c r="F93">
        <f t="shared" si="3"/>
        <v>0</v>
      </c>
      <c r="I93" t="s">
        <v>1824</v>
      </c>
      <c r="J93">
        <v>6.25</v>
      </c>
      <c r="K93">
        <v>0</v>
      </c>
    </row>
    <row r="94" spans="2:11" x14ac:dyDescent="0.25">
      <c r="B94" t="s">
        <v>1825</v>
      </c>
      <c r="C94">
        <v>6.213106311319323</v>
      </c>
      <c r="D94">
        <v>6.7498841219010401</v>
      </c>
      <c r="E94">
        <f t="shared" si="2"/>
        <v>6.4814952166101811</v>
      </c>
      <c r="F94">
        <f t="shared" si="3"/>
        <v>0.37955922985280033</v>
      </c>
      <c r="I94" t="s">
        <v>1825</v>
      </c>
      <c r="J94">
        <v>6.4814952166101811</v>
      </c>
      <c r="K94">
        <v>0.37955922985280033</v>
      </c>
    </row>
    <row r="95" spans="2:11" x14ac:dyDescent="0.25">
      <c r="B95" t="s">
        <v>1826</v>
      </c>
      <c r="C95">
        <v>6.7715279027901687</v>
      </c>
      <c r="D95">
        <v>6.7735853019896943</v>
      </c>
      <c r="E95">
        <f t="shared" si="2"/>
        <v>6.7725566023899315</v>
      </c>
      <c r="F95">
        <f t="shared" si="3"/>
        <v>1.4548009255923502E-3</v>
      </c>
      <c r="I95" t="s">
        <v>1826</v>
      </c>
      <c r="J95">
        <v>6.7725566023899315</v>
      </c>
      <c r="K95">
        <v>1.4548009255923502E-3</v>
      </c>
    </row>
    <row r="96" spans="2:11" x14ac:dyDescent="0.25">
      <c r="B96" t="s">
        <v>1827</v>
      </c>
      <c r="C96">
        <v>6.7508500183194666</v>
      </c>
      <c r="D96">
        <v>6.7893286409530891</v>
      </c>
      <c r="E96">
        <f t="shared" si="2"/>
        <v>6.7700893296362779</v>
      </c>
      <c r="F96">
        <f t="shared" si="3"/>
        <v>2.7208494994952606E-2</v>
      </c>
      <c r="I96" t="s">
        <v>1827</v>
      </c>
      <c r="J96">
        <v>6.7700893296362779</v>
      </c>
      <c r="K96">
        <v>2.7208494994952606E-2</v>
      </c>
    </row>
    <row r="97" spans="2:11" x14ac:dyDescent="0.25">
      <c r="B97" t="s">
        <v>1828</v>
      </c>
      <c r="C97">
        <v>6.7379100873278182</v>
      </c>
      <c r="D97">
        <v>6.7914941424054049</v>
      </c>
      <c r="E97">
        <f t="shared" si="2"/>
        <v>6.764702114866612</v>
      </c>
      <c r="F97">
        <f t="shared" si="3"/>
        <v>3.7889648708835072E-2</v>
      </c>
      <c r="I97" t="s">
        <v>1828</v>
      </c>
      <c r="J97">
        <v>6.764702114866612</v>
      </c>
      <c r="K97">
        <v>3.7889648708835072E-2</v>
      </c>
    </row>
    <row r="98" spans="2:11" x14ac:dyDescent="0.25">
      <c r="B98" t="s">
        <v>1829</v>
      </c>
      <c r="C98">
        <v>6.5947263585949685</v>
      </c>
      <c r="D98">
        <v>6.6827264964725144</v>
      </c>
      <c r="E98">
        <f t="shared" si="2"/>
        <v>6.6387264275337419</v>
      </c>
      <c r="F98">
        <f t="shared" si="3"/>
        <v>6.2225494238563862E-2</v>
      </c>
      <c r="I98" t="s">
        <v>1829</v>
      </c>
      <c r="J98">
        <v>6.6387264275337419</v>
      </c>
      <c r="K98">
        <v>6.2225494238563862E-2</v>
      </c>
    </row>
    <row r="99" spans="2:11" x14ac:dyDescent="0.25">
      <c r="B99" t="s">
        <v>1830</v>
      </c>
      <c r="C99">
        <v>6.7080153206725033</v>
      </c>
      <c r="D99">
        <v>6.7552606935889781</v>
      </c>
      <c r="E99">
        <f t="shared" si="2"/>
        <v>6.7316380071307407</v>
      </c>
      <c r="F99">
        <f t="shared" si="3"/>
        <v>3.3407523568926581E-2</v>
      </c>
      <c r="I99" t="s">
        <v>1830</v>
      </c>
      <c r="J99">
        <v>6.7316380071307407</v>
      </c>
      <c r="K99">
        <v>3.3407523568926581E-2</v>
      </c>
    </row>
    <row r="100" spans="2:11" x14ac:dyDescent="0.25">
      <c r="B100" t="s">
        <v>1831</v>
      </c>
      <c r="C100">
        <v>6.7072527330039264</v>
      </c>
      <c r="D100">
        <v>6.7484605156727646</v>
      </c>
      <c r="E100">
        <f t="shared" si="2"/>
        <v>6.7278566243383455</v>
      </c>
      <c r="F100">
        <f t="shared" si="3"/>
        <v>2.9138302562796963E-2</v>
      </c>
      <c r="I100" t="s">
        <v>1831</v>
      </c>
      <c r="J100">
        <v>6.7278566243383455</v>
      </c>
      <c r="K100">
        <v>2.9138302562796963E-2</v>
      </c>
    </row>
    <row r="101" spans="2:11" x14ac:dyDescent="0.25">
      <c r="B101" t="s">
        <v>1832</v>
      </c>
      <c r="C101">
        <v>6.5211916380741739</v>
      </c>
      <c r="D101">
        <v>6.5670189866663398</v>
      </c>
      <c r="E101">
        <f t="shared" si="2"/>
        <v>6.5441053123702568</v>
      </c>
      <c r="F101">
        <f t="shared" si="3"/>
        <v>3.240482895332026E-2</v>
      </c>
      <c r="I101" t="s">
        <v>1832</v>
      </c>
      <c r="J101">
        <v>6.5441053123702568</v>
      </c>
      <c r="K101">
        <v>3.240482895332026E-2</v>
      </c>
    </row>
    <row r="103" spans="2:11" x14ac:dyDescent="0.25">
      <c r="B103" t="s">
        <v>1833</v>
      </c>
      <c r="C103">
        <v>6.25</v>
      </c>
      <c r="D103">
        <v>6.25</v>
      </c>
      <c r="E103">
        <f t="shared" si="2"/>
        <v>6.25</v>
      </c>
      <c r="F103">
        <f t="shared" si="3"/>
        <v>0</v>
      </c>
      <c r="I103" t="s">
        <v>1833</v>
      </c>
      <c r="J103">
        <v>6.25</v>
      </c>
      <c r="K103">
        <v>0</v>
      </c>
    </row>
    <row r="104" spans="2:11" x14ac:dyDescent="0.25">
      <c r="B104" t="s">
        <v>1834</v>
      </c>
      <c r="C104">
        <v>6.3450108821122759</v>
      </c>
      <c r="D104">
        <v>7.6119417311127329</v>
      </c>
      <c r="E104">
        <f t="shared" si="2"/>
        <v>6.9784763066125048</v>
      </c>
      <c r="F104">
        <f t="shared" si="3"/>
        <v>0.89585539462265296</v>
      </c>
      <c r="I104" t="s">
        <v>1834</v>
      </c>
      <c r="J104">
        <v>6.9784763066125048</v>
      </c>
      <c r="K104">
        <v>0.89585539462265296</v>
      </c>
    </row>
    <row r="105" spans="2:11" x14ac:dyDescent="0.25">
      <c r="B105" t="s">
        <v>1835</v>
      </c>
      <c r="C105">
        <v>7.9258069949605856</v>
      </c>
      <c r="D105">
        <v>7.6842074029232057</v>
      </c>
      <c r="E105">
        <f t="shared" si="2"/>
        <v>7.8050071989418957</v>
      </c>
      <c r="F105">
        <f t="shared" si="3"/>
        <v>0.17083670986153474</v>
      </c>
      <c r="I105" t="s">
        <v>1835</v>
      </c>
      <c r="J105">
        <v>7.8050071989418957</v>
      </c>
      <c r="K105">
        <v>0.17083670986153474</v>
      </c>
    </row>
    <row r="106" spans="2:11" x14ac:dyDescent="0.25">
      <c r="B106" t="s">
        <v>1836</v>
      </c>
      <c r="C106">
        <v>7.9674417123215715</v>
      </c>
      <c r="D106">
        <v>7.7943753773744202</v>
      </c>
      <c r="E106">
        <f t="shared" si="2"/>
        <v>7.8809085448479959</v>
      </c>
      <c r="F106">
        <f t="shared" si="3"/>
        <v>0.12237637903623305</v>
      </c>
      <c r="I106" t="s">
        <v>1836</v>
      </c>
      <c r="J106">
        <v>7.8809085448479959</v>
      </c>
      <c r="K106">
        <v>0.12237637903623305</v>
      </c>
    </row>
    <row r="107" spans="2:11" x14ac:dyDescent="0.25">
      <c r="B107" t="s">
        <v>1837</v>
      </c>
      <c r="C107">
        <v>7.9334242743792416</v>
      </c>
      <c r="D107">
        <v>7.8233110551090155</v>
      </c>
      <c r="E107">
        <f t="shared" si="2"/>
        <v>7.878367664744129</v>
      </c>
      <c r="F107">
        <f t="shared" si="3"/>
        <v>7.786180404425809E-2</v>
      </c>
      <c r="I107" t="s">
        <v>1837</v>
      </c>
      <c r="J107">
        <v>7.878367664744129</v>
      </c>
      <c r="K107">
        <v>7.786180404425809E-2</v>
      </c>
    </row>
    <row r="108" spans="2:11" x14ac:dyDescent="0.25">
      <c r="B108" t="s">
        <v>1838</v>
      </c>
      <c r="C108">
        <v>7.6853510671438254</v>
      </c>
      <c r="D108">
        <v>7.7524116386224193</v>
      </c>
      <c r="E108">
        <f t="shared" si="2"/>
        <v>7.7188813528831224</v>
      </c>
      <c r="F108">
        <f t="shared" si="3"/>
        <v>4.7418984842758923E-2</v>
      </c>
      <c r="I108" t="s">
        <v>1838</v>
      </c>
      <c r="J108">
        <v>7.7188813528831224</v>
      </c>
      <c r="K108">
        <v>4.7418984842758923E-2</v>
      </c>
    </row>
    <row r="109" spans="2:11" x14ac:dyDescent="0.25">
      <c r="B109" t="s">
        <v>1839</v>
      </c>
      <c r="C109">
        <v>7.8069290769545194</v>
      </c>
      <c r="D109">
        <v>7.7304638112052375</v>
      </c>
      <c r="E109">
        <f t="shared" si="2"/>
        <v>7.7686964440798789</v>
      </c>
      <c r="F109">
        <f t="shared" si="3"/>
        <v>5.4069107936548698E-2</v>
      </c>
      <c r="I109" t="s">
        <v>1839</v>
      </c>
      <c r="J109">
        <v>7.7686964440798789</v>
      </c>
      <c r="K109">
        <v>5.4069107936548698E-2</v>
      </c>
    </row>
    <row r="110" spans="2:11" x14ac:dyDescent="0.25">
      <c r="B110" t="s">
        <v>1840</v>
      </c>
      <c r="C110">
        <v>7.8056479380545056</v>
      </c>
      <c r="D110">
        <v>7.7297096599855104</v>
      </c>
      <c r="E110">
        <f t="shared" si="2"/>
        <v>7.7676787990200076</v>
      </c>
      <c r="F110">
        <f t="shared" si="3"/>
        <v>5.3696471374216209E-2</v>
      </c>
      <c r="I110" t="s">
        <v>1840</v>
      </c>
      <c r="J110">
        <v>7.7676787990200076</v>
      </c>
      <c r="K110">
        <v>5.3696471374216209E-2</v>
      </c>
    </row>
    <row r="111" spans="2:11" x14ac:dyDescent="0.25">
      <c r="B111" t="s">
        <v>1841</v>
      </c>
      <c r="C111">
        <v>7.1977867697595688</v>
      </c>
      <c r="D111">
        <v>7.2721856361757098</v>
      </c>
      <c r="E111">
        <f t="shared" si="2"/>
        <v>7.2349862029676393</v>
      </c>
      <c r="F111">
        <f t="shared" si="3"/>
        <v>5.2607942955445408E-2</v>
      </c>
      <c r="I111" t="s">
        <v>1841</v>
      </c>
      <c r="J111">
        <v>7.2349862029676393</v>
      </c>
      <c r="K111">
        <v>5.2607942955445408E-2</v>
      </c>
    </row>
    <row r="113" spans="2:11" x14ac:dyDescent="0.25">
      <c r="B113" t="s">
        <v>1842</v>
      </c>
      <c r="C113">
        <v>6.25</v>
      </c>
      <c r="D113">
        <v>6.25</v>
      </c>
      <c r="E113">
        <f t="shared" si="2"/>
        <v>6.25</v>
      </c>
      <c r="F113">
        <f t="shared" si="3"/>
        <v>0</v>
      </c>
      <c r="I113" t="s">
        <v>1842</v>
      </c>
      <c r="J113">
        <v>6.25</v>
      </c>
      <c r="K113">
        <v>0</v>
      </c>
    </row>
    <row r="114" spans="2:11" x14ac:dyDescent="0.25">
      <c r="B114" t="s">
        <v>1843</v>
      </c>
      <c r="C114">
        <v>6.2453877226214702</v>
      </c>
      <c r="D114">
        <v>6.1039422694405143</v>
      </c>
      <c r="E114">
        <f t="shared" si="2"/>
        <v>6.1746649960309927</v>
      </c>
      <c r="F114">
        <f t="shared" si="3"/>
        <v>0.10001703911225825</v>
      </c>
      <c r="I114" t="s">
        <v>1843</v>
      </c>
      <c r="J114">
        <v>6.1746649960309927</v>
      </c>
      <c r="K114">
        <v>0.10001703911225825</v>
      </c>
    </row>
    <row r="115" spans="2:11" x14ac:dyDescent="0.25">
      <c r="B115" t="s">
        <v>1844</v>
      </c>
      <c r="C115">
        <v>6.1747282617495456</v>
      </c>
      <c r="D115">
        <v>6.1064950709607508</v>
      </c>
      <c r="E115">
        <f t="shared" si="2"/>
        <v>6.1406116663551487</v>
      </c>
      <c r="F115">
        <f t="shared" si="3"/>
        <v>4.8248151908752236E-2</v>
      </c>
      <c r="I115" t="s">
        <v>1844</v>
      </c>
      <c r="J115">
        <v>6.1406116663551487</v>
      </c>
      <c r="K115">
        <v>4.8248151908752236E-2</v>
      </c>
    </row>
    <row r="116" spans="2:11" x14ac:dyDescent="0.25">
      <c r="B116" t="s">
        <v>1845</v>
      </c>
      <c r="C116">
        <v>6.1641874138409065</v>
      </c>
      <c r="D116">
        <v>6.0820246049326752</v>
      </c>
      <c r="E116">
        <f t="shared" si="2"/>
        <v>6.1231060093867908</v>
      </c>
      <c r="F116">
        <f t="shared" si="3"/>
        <v>5.8097879340344868E-2</v>
      </c>
      <c r="I116" t="s">
        <v>1845</v>
      </c>
      <c r="J116">
        <v>6.1231060093867908</v>
      </c>
      <c r="K116">
        <v>5.8097879340344868E-2</v>
      </c>
    </row>
    <row r="117" spans="2:11" x14ac:dyDescent="0.25">
      <c r="B117" t="s">
        <v>1846</v>
      </c>
      <c r="C117">
        <v>6.1754108787768356</v>
      </c>
      <c r="D117">
        <v>6.0896389106483326</v>
      </c>
      <c r="E117">
        <f t="shared" si="2"/>
        <v>6.1325248947125841</v>
      </c>
      <c r="F117">
        <f t="shared" si="3"/>
        <v>6.0649940299380874E-2</v>
      </c>
      <c r="I117" t="s">
        <v>1846</v>
      </c>
      <c r="J117">
        <v>6.1325248947125841</v>
      </c>
      <c r="K117">
        <v>6.0649940299380874E-2</v>
      </c>
    </row>
    <row r="118" spans="2:11" x14ac:dyDescent="0.25">
      <c r="B118" t="s">
        <v>1847</v>
      </c>
      <c r="C118">
        <v>6.1677979438041532</v>
      </c>
      <c r="D118">
        <v>6.0481091327778529</v>
      </c>
      <c r="E118">
        <f t="shared" si="2"/>
        <v>6.1079535382910031</v>
      </c>
      <c r="F118">
        <f t="shared" si="3"/>
        <v>8.4632769908852198E-2</v>
      </c>
      <c r="I118" t="s">
        <v>1847</v>
      </c>
      <c r="J118">
        <v>6.1079535382910031</v>
      </c>
      <c r="K118">
        <v>8.4632769908852198E-2</v>
      </c>
    </row>
    <row r="119" spans="2:11" x14ac:dyDescent="0.25">
      <c r="B119" t="s">
        <v>1848</v>
      </c>
      <c r="C119">
        <v>6.1558567599141245</v>
      </c>
      <c r="D119">
        <v>6.0712295114318646</v>
      </c>
      <c r="E119">
        <f t="shared" si="2"/>
        <v>6.1135431356729946</v>
      </c>
      <c r="F119">
        <f t="shared" si="3"/>
        <v>5.984050127496493E-2</v>
      </c>
      <c r="I119" t="s">
        <v>1848</v>
      </c>
      <c r="J119">
        <v>6.1135431356729946</v>
      </c>
      <c r="K119">
        <v>5.984050127496493E-2</v>
      </c>
    </row>
    <row r="120" spans="2:11" x14ac:dyDescent="0.25">
      <c r="B120" t="s">
        <v>1849</v>
      </c>
      <c r="C120">
        <v>6.206196158736824</v>
      </c>
      <c r="D120">
        <v>6.128173184970505</v>
      </c>
      <c r="E120">
        <f t="shared" si="2"/>
        <v>6.1671846718536649</v>
      </c>
      <c r="F120">
        <f t="shared" si="3"/>
        <v>5.5170573838504232E-2</v>
      </c>
      <c r="I120" t="s">
        <v>1849</v>
      </c>
      <c r="J120">
        <v>6.1671846718536649</v>
      </c>
      <c r="K120">
        <v>5.5170573838504232E-2</v>
      </c>
    </row>
    <row r="121" spans="2:11" x14ac:dyDescent="0.25">
      <c r="B121" t="s">
        <v>1850</v>
      </c>
      <c r="C121">
        <v>6.2598816108102611</v>
      </c>
      <c r="D121">
        <v>6.1615268257095934</v>
      </c>
      <c r="E121">
        <f t="shared" si="2"/>
        <v>6.2107042182599272</v>
      </c>
      <c r="F121">
        <f t="shared" si="3"/>
        <v>6.9547335506827693E-2</v>
      </c>
      <c r="I121" t="s">
        <v>1850</v>
      </c>
      <c r="J121">
        <v>6.2107042182599272</v>
      </c>
      <c r="K121">
        <v>6.9547335506827693E-2</v>
      </c>
    </row>
    <row r="123" spans="2:11" x14ac:dyDescent="0.25">
      <c r="B123" t="s">
        <v>1851</v>
      </c>
      <c r="C123">
        <v>6.25</v>
      </c>
      <c r="D123">
        <v>6.25</v>
      </c>
      <c r="E123">
        <f t="shared" si="2"/>
        <v>6.25</v>
      </c>
      <c r="F123">
        <f t="shared" si="3"/>
        <v>0</v>
      </c>
      <c r="I123" t="s">
        <v>1851</v>
      </c>
      <c r="J123">
        <v>6.25</v>
      </c>
      <c r="K123">
        <v>0</v>
      </c>
    </row>
    <row r="124" spans="2:11" x14ac:dyDescent="0.25">
      <c r="B124" t="s">
        <v>1852</v>
      </c>
      <c r="C124">
        <v>6.3969105632864034</v>
      </c>
      <c r="D124">
        <v>5.8178129276435655</v>
      </c>
      <c r="E124">
        <f t="shared" si="2"/>
        <v>6.1073617454649849</v>
      </c>
      <c r="F124">
        <f t="shared" si="3"/>
        <v>0.40948386513214718</v>
      </c>
      <c r="I124" t="s">
        <v>1852</v>
      </c>
      <c r="J124">
        <v>6.1073617454649849</v>
      </c>
      <c r="K124">
        <v>0.40948386513214718</v>
      </c>
    </row>
    <row r="125" spans="2:11" x14ac:dyDescent="0.25">
      <c r="B125" t="s">
        <v>1853</v>
      </c>
      <c r="C125">
        <v>5.8223360657575718</v>
      </c>
      <c r="D125">
        <v>5.7872901321511225</v>
      </c>
      <c r="E125">
        <f t="shared" si="2"/>
        <v>5.8048130989543472</v>
      </c>
      <c r="F125">
        <f t="shared" si="3"/>
        <v>2.4781217306133783E-2</v>
      </c>
      <c r="I125" t="s">
        <v>1853</v>
      </c>
      <c r="J125">
        <v>5.8048130989543472</v>
      </c>
      <c r="K125">
        <v>2.4781217306133783E-2</v>
      </c>
    </row>
    <row r="126" spans="2:11" x14ac:dyDescent="0.25">
      <c r="B126" t="s">
        <v>1854</v>
      </c>
      <c r="C126">
        <v>5.8330825092424918</v>
      </c>
      <c r="D126">
        <v>5.7611024377101225</v>
      </c>
      <c r="E126">
        <f t="shared" si="2"/>
        <v>5.7970924734763072</v>
      </c>
      <c r="F126">
        <f t="shared" si="3"/>
        <v>5.089759669083109E-2</v>
      </c>
      <c r="I126" t="s">
        <v>1854</v>
      </c>
      <c r="J126">
        <v>5.7970924734763072</v>
      </c>
      <c r="K126">
        <v>5.089759669083109E-2</v>
      </c>
    </row>
    <row r="127" spans="2:11" x14ac:dyDescent="0.25">
      <c r="B127" t="s">
        <v>1855</v>
      </c>
      <c r="C127">
        <v>5.8517454918806333</v>
      </c>
      <c r="D127">
        <v>5.754451603045081</v>
      </c>
      <c r="E127">
        <f t="shared" si="2"/>
        <v>5.8030985474628576</v>
      </c>
      <c r="F127">
        <f t="shared" si="3"/>
        <v>6.8797168563629191E-2</v>
      </c>
      <c r="I127" t="s">
        <v>1855</v>
      </c>
      <c r="J127">
        <v>5.8030985474628576</v>
      </c>
      <c r="K127">
        <v>6.8797168563629191E-2</v>
      </c>
    </row>
    <row r="128" spans="2:11" x14ac:dyDescent="0.25">
      <c r="B128" t="s">
        <v>1856</v>
      </c>
      <c r="C128">
        <v>5.9829980243689223</v>
      </c>
      <c r="D128">
        <v>5.8337560701637559</v>
      </c>
      <c r="E128">
        <f t="shared" si="2"/>
        <v>5.9083770472663391</v>
      </c>
      <c r="F128">
        <f t="shared" si="3"/>
        <v>0.10552999785600534</v>
      </c>
      <c r="I128" t="s">
        <v>1856</v>
      </c>
      <c r="J128">
        <v>5.9083770472663391</v>
      </c>
      <c r="K128">
        <v>0.10552999785600534</v>
      </c>
    </row>
    <row r="129" spans="2:11" x14ac:dyDescent="0.25">
      <c r="B129" t="s">
        <v>1857</v>
      </c>
      <c r="C129">
        <v>5.8990498900732451</v>
      </c>
      <c r="D129">
        <v>5.7977985475613538</v>
      </c>
      <c r="E129">
        <f t="shared" si="2"/>
        <v>5.8484242188172999</v>
      </c>
      <c r="F129">
        <f t="shared" si="3"/>
        <v>7.1595510894400083E-2</v>
      </c>
      <c r="I129" t="s">
        <v>1857</v>
      </c>
      <c r="J129">
        <v>5.8484242188172999</v>
      </c>
      <c r="K129">
        <v>7.1595510894400083E-2</v>
      </c>
    </row>
    <row r="130" spans="2:11" x14ac:dyDescent="0.25">
      <c r="B130" t="s">
        <v>1858</v>
      </c>
      <c r="C130">
        <v>5.8851440027997564</v>
      </c>
      <c r="D130">
        <v>5.7939581737784307</v>
      </c>
      <c r="E130">
        <f t="shared" si="2"/>
        <v>5.8395510882890935</v>
      </c>
      <c r="F130">
        <f t="shared" si="3"/>
        <v>6.4478118049096464E-2</v>
      </c>
      <c r="I130" t="s">
        <v>1858</v>
      </c>
      <c r="J130">
        <v>5.8395510882890935</v>
      </c>
      <c r="K130">
        <v>6.4478118049096464E-2</v>
      </c>
    </row>
    <row r="131" spans="2:11" x14ac:dyDescent="0.25">
      <c r="B131" t="s">
        <v>1859</v>
      </c>
      <c r="C131">
        <v>6.0678014608796946</v>
      </c>
      <c r="D131">
        <v>5.9630609632920635</v>
      </c>
      <c r="E131">
        <f t="shared" si="2"/>
        <v>6.0154312120858791</v>
      </c>
      <c r="F131">
        <f t="shared" si="3"/>
        <v>7.4062716109067214E-2</v>
      </c>
      <c r="I131" t="s">
        <v>1859</v>
      </c>
      <c r="J131">
        <v>6.0154312120858791</v>
      </c>
      <c r="K131">
        <v>7.4062716109067214E-2</v>
      </c>
    </row>
    <row r="133" spans="2:11" x14ac:dyDescent="0.25">
      <c r="B133" t="s">
        <v>1860</v>
      </c>
      <c r="C133">
        <v>6.25</v>
      </c>
      <c r="D133">
        <v>6.25</v>
      </c>
      <c r="E133">
        <f t="shared" ref="E133:E161" si="4">AVERAGE(C133:D133)</f>
        <v>6.25</v>
      </c>
      <c r="F133">
        <f t="shared" ref="F133:F161" si="5">_xlfn.STDEV.S(C133:D133)</f>
        <v>0</v>
      </c>
      <c r="I133" t="s">
        <v>1860</v>
      </c>
      <c r="J133">
        <v>6.25</v>
      </c>
      <c r="K133">
        <v>0</v>
      </c>
    </row>
    <row r="134" spans="2:11" x14ac:dyDescent="0.25">
      <c r="B134" t="s">
        <v>1861</v>
      </c>
      <c r="C134">
        <v>6.1111927901821534</v>
      </c>
      <c r="D134">
        <v>5.7640628959616462</v>
      </c>
      <c r="E134">
        <f t="shared" si="4"/>
        <v>5.9376278430718994</v>
      </c>
      <c r="F134">
        <f t="shared" si="5"/>
        <v>0.24545790215588958</v>
      </c>
      <c r="I134" t="s">
        <v>1861</v>
      </c>
      <c r="J134">
        <v>5.9376278430718994</v>
      </c>
      <c r="K134">
        <v>0.24545790215588958</v>
      </c>
    </row>
    <row r="135" spans="2:11" x14ac:dyDescent="0.25">
      <c r="B135" t="s">
        <v>1862</v>
      </c>
      <c r="C135">
        <v>5.6854997521344677</v>
      </c>
      <c r="D135">
        <v>5.7583351004097461</v>
      </c>
      <c r="E135">
        <f t="shared" si="4"/>
        <v>5.7219174262721069</v>
      </c>
      <c r="F135">
        <f t="shared" si="5"/>
        <v>5.1502368675533254E-2</v>
      </c>
      <c r="I135" t="s">
        <v>1862</v>
      </c>
      <c r="J135">
        <v>5.7219174262721069</v>
      </c>
      <c r="K135">
        <v>5.1502368675533254E-2</v>
      </c>
    </row>
    <row r="136" spans="2:11" x14ac:dyDescent="0.25">
      <c r="B136" t="s">
        <v>1863</v>
      </c>
      <c r="C136">
        <v>5.6848957181057695</v>
      </c>
      <c r="D136">
        <v>5.7084708797858195</v>
      </c>
      <c r="E136">
        <f t="shared" si="4"/>
        <v>5.6966832989457945</v>
      </c>
      <c r="F136">
        <f t="shared" si="5"/>
        <v>1.6670156691532538E-2</v>
      </c>
      <c r="I136" t="s">
        <v>1863</v>
      </c>
      <c r="J136">
        <v>5.6966832989457945</v>
      </c>
      <c r="K136">
        <v>1.6670156691532538E-2</v>
      </c>
    </row>
    <row r="137" spans="2:11" x14ac:dyDescent="0.25">
      <c r="B137" t="s">
        <v>1864</v>
      </c>
      <c r="C137">
        <v>5.6712427641514616</v>
      </c>
      <c r="D137">
        <v>5.6973343284827846</v>
      </c>
      <c r="E137">
        <f t="shared" si="4"/>
        <v>5.6842885463171235</v>
      </c>
      <c r="F137">
        <f t="shared" si="5"/>
        <v>1.8449522070443605E-2</v>
      </c>
      <c r="I137" t="s">
        <v>1864</v>
      </c>
      <c r="J137">
        <v>5.6842885463171235</v>
      </c>
      <c r="K137">
        <v>1.8449522070443605E-2</v>
      </c>
    </row>
    <row r="138" spans="2:11" x14ac:dyDescent="0.25">
      <c r="B138" t="s">
        <v>1865</v>
      </c>
      <c r="C138">
        <v>5.7336277144090371</v>
      </c>
      <c r="D138">
        <v>5.7296815739955553</v>
      </c>
      <c r="E138">
        <f t="shared" si="4"/>
        <v>5.7316546442022958</v>
      </c>
      <c r="F138">
        <f t="shared" si="5"/>
        <v>2.7903426458872217E-3</v>
      </c>
      <c r="I138" t="s">
        <v>1865</v>
      </c>
      <c r="J138">
        <v>5.7316546442022958</v>
      </c>
      <c r="K138">
        <v>2.7903426458872217E-3</v>
      </c>
    </row>
    <row r="139" spans="2:11" x14ac:dyDescent="0.25">
      <c r="B139" t="s">
        <v>1866</v>
      </c>
      <c r="C139">
        <v>5.681857675255694</v>
      </c>
      <c r="D139">
        <v>5.7264279033294514</v>
      </c>
      <c r="E139">
        <f t="shared" si="4"/>
        <v>5.7041427892925727</v>
      </c>
      <c r="F139">
        <f t="shared" si="5"/>
        <v>3.1515910509984917E-2</v>
      </c>
      <c r="I139" t="s">
        <v>1866</v>
      </c>
      <c r="J139">
        <v>5.7041427892925727</v>
      </c>
      <c r="K139">
        <v>3.1515910509984917E-2</v>
      </c>
    </row>
    <row r="140" spans="2:11" x14ac:dyDescent="0.25">
      <c r="B140" t="s">
        <v>1867</v>
      </c>
      <c r="C140">
        <v>5.7221605419804522</v>
      </c>
      <c r="D140">
        <v>5.7500905187637601</v>
      </c>
      <c r="E140">
        <f t="shared" si="4"/>
        <v>5.7361255303721066</v>
      </c>
      <c r="F140">
        <f t="shared" si="5"/>
        <v>1.9749475981859842E-2</v>
      </c>
      <c r="I140" t="s">
        <v>1867</v>
      </c>
      <c r="J140">
        <v>5.7361255303721066</v>
      </c>
      <c r="K140">
        <v>1.9749475981859842E-2</v>
      </c>
    </row>
    <row r="141" spans="2:11" x14ac:dyDescent="0.25">
      <c r="B141" t="s">
        <v>1868</v>
      </c>
      <c r="C141">
        <v>5.8930687939946171</v>
      </c>
      <c r="D141">
        <v>5.8704041156632529</v>
      </c>
      <c r="E141">
        <f t="shared" si="4"/>
        <v>5.8817364548289355</v>
      </c>
      <c r="F141">
        <f t="shared" si="5"/>
        <v>1.6026347741519436E-2</v>
      </c>
      <c r="I141" t="s">
        <v>1868</v>
      </c>
      <c r="J141">
        <v>5.8817364548289355</v>
      </c>
      <c r="K141">
        <v>1.6026347741519436E-2</v>
      </c>
    </row>
    <row r="143" spans="2:11" x14ac:dyDescent="0.25">
      <c r="B143" t="s">
        <v>1869</v>
      </c>
      <c r="C143">
        <v>6.25</v>
      </c>
      <c r="D143">
        <v>6.25</v>
      </c>
      <c r="E143">
        <f t="shared" si="4"/>
        <v>6.25</v>
      </c>
      <c r="F143">
        <f t="shared" si="5"/>
        <v>0</v>
      </c>
      <c r="I143" t="s">
        <v>1869</v>
      </c>
      <c r="J143">
        <v>6.25</v>
      </c>
      <c r="K143">
        <v>0</v>
      </c>
    </row>
    <row r="144" spans="2:11" x14ac:dyDescent="0.25">
      <c r="B144" t="s">
        <v>1870</v>
      </c>
      <c r="C144">
        <v>6.2128329146055119</v>
      </c>
      <c r="D144">
        <v>6.1597498468311906</v>
      </c>
      <c r="E144">
        <f t="shared" si="4"/>
        <v>6.1862913807183517</v>
      </c>
      <c r="F144">
        <f t="shared" si="5"/>
        <v>3.7535397189407654E-2</v>
      </c>
      <c r="I144" t="s">
        <v>1870</v>
      </c>
      <c r="J144">
        <v>6.1862913807183517</v>
      </c>
      <c r="K144">
        <v>3.7535397189407654E-2</v>
      </c>
    </row>
    <row r="145" spans="2:11" x14ac:dyDescent="0.25">
      <c r="B145" t="s">
        <v>1871</v>
      </c>
      <c r="C145">
        <v>6.2225717384615624</v>
      </c>
      <c r="D145">
        <v>6.1681423615762645</v>
      </c>
      <c r="E145">
        <f t="shared" si="4"/>
        <v>6.195357050018913</v>
      </c>
      <c r="F145">
        <f t="shared" si="5"/>
        <v>3.8487381491352488E-2</v>
      </c>
      <c r="I145" t="s">
        <v>1871</v>
      </c>
      <c r="J145">
        <v>6.195357050018913</v>
      </c>
      <c r="K145">
        <v>3.8487381491352488E-2</v>
      </c>
    </row>
    <row r="146" spans="2:11" x14ac:dyDescent="0.25">
      <c r="B146" t="s">
        <v>1872</v>
      </c>
      <c r="C146">
        <v>6.1986926726779208</v>
      </c>
      <c r="D146">
        <v>6.1341012494946492</v>
      </c>
      <c r="E146">
        <f t="shared" si="4"/>
        <v>6.166396961086285</v>
      </c>
      <c r="F146">
        <f t="shared" si="5"/>
        <v>4.5673033339381323E-2</v>
      </c>
      <c r="I146" t="s">
        <v>1872</v>
      </c>
      <c r="J146">
        <v>6.166396961086285</v>
      </c>
      <c r="K146">
        <v>4.5673033339381323E-2</v>
      </c>
    </row>
    <row r="147" spans="2:11" x14ac:dyDescent="0.25">
      <c r="B147" t="s">
        <v>1873</v>
      </c>
      <c r="C147">
        <v>6.1951037391347414</v>
      </c>
      <c r="D147">
        <v>6.1290180613340661</v>
      </c>
      <c r="E147">
        <f t="shared" si="4"/>
        <v>6.1620609002344038</v>
      </c>
      <c r="F147">
        <f t="shared" si="5"/>
        <v>4.6729630912166802E-2</v>
      </c>
      <c r="I147" t="s">
        <v>1873</v>
      </c>
      <c r="J147">
        <v>6.1620609002344038</v>
      </c>
      <c r="K147">
        <v>4.6729630912166802E-2</v>
      </c>
    </row>
    <row r="148" spans="2:11" x14ac:dyDescent="0.25">
      <c r="B148" t="s">
        <v>1874</v>
      </c>
      <c r="C148">
        <v>6.1898440617846555</v>
      </c>
      <c r="D148">
        <v>6.0923568434074404</v>
      </c>
      <c r="E148">
        <f t="shared" si="4"/>
        <v>6.1411004525960475</v>
      </c>
      <c r="F148">
        <f t="shared" si="5"/>
        <v>6.8933873193542591E-2</v>
      </c>
      <c r="I148" t="s">
        <v>1874</v>
      </c>
      <c r="J148">
        <v>6.1411004525960475</v>
      </c>
      <c r="K148">
        <v>6.8933873193542591E-2</v>
      </c>
    </row>
    <row r="149" spans="2:11" x14ac:dyDescent="0.25">
      <c r="B149" t="s">
        <v>1875</v>
      </c>
      <c r="C149">
        <v>6.192510629489437</v>
      </c>
      <c r="D149">
        <v>6.1265929369132888</v>
      </c>
      <c r="E149">
        <f t="shared" si="4"/>
        <v>6.1595517832013629</v>
      </c>
      <c r="F149">
        <f t="shared" si="5"/>
        <v>4.6610847420764545E-2</v>
      </c>
      <c r="I149" t="s">
        <v>1875</v>
      </c>
      <c r="J149">
        <v>6.1595517832013629</v>
      </c>
      <c r="K149">
        <v>4.6610847420764545E-2</v>
      </c>
    </row>
    <row r="150" spans="2:11" x14ac:dyDescent="0.25">
      <c r="B150" t="s">
        <v>1876</v>
      </c>
      <c r="C150">
        <v>6.2233074316025672</v>
      </c>
      <c r="D150">
        <v>6.1629251810641072</v>
      </c>
      <c r="E150">
        <f t="shared" si="4"/>
        <v>6.1931163063333372</v>
      </c>
      <c r="F150">
        <f t="shared" si="5"/>
        <v>4.2696698819050062E-2</v>
      </c>
      <c r="I150" t="s">
        <v>1876</v>
      </c>
      <c r="J150">
        <v>6.1931163063333372</v>
      </c>
      <c r="K150">
        <v>4.2696698819050062E-2</v>
      </c>
    </row>
    <row r="151" spans="2:11" x14ac:dyDescent="0.25">
      <c r="B151" t="s">
        <v>1877</v>
      </c>
      <c r="C151">
        <v>6.2766990724594764</v>
      </c>
      <c r="D151">
        <v>6.194059607062286</v>
      </c>
      <c r="E151">
        <f t="shared" si="4"/>
        <v>6.2353793397608808</v>
      </c>
      <c r="F151">
        <f t="shared" si="5"/>
        <v>5.8434926375984429E-2</v>
      </c>
      <c r="I151" t="s">
        <v>1877</v>
      </c>
      <c r="J151">
        <v>6.2353793397608808</v>
      </c>
      <c r="K151">
        <v>5.8434926375984429E-2</v>
      </c>
    </row>
    <row r="153" spans="2:11" x14ac:dyDescent="0.25">
      <c r="B153" t="s">
        <v>1878</v>
      </c>
      <c r="C153">
        <v>6.25</v>
      </c>
      <c r="D153">
        <v>6.25</v>
      </c>
      <c r="E153">
        <f t="shared" si="4"/>
        <v>6.25</v>
      </c>
      <c r="F153">
        <f t="shared" si="5"/>
        <v>0</v>
      </c>
      <c r="I153" t="s">
        <v>1878</v>
      </c>
      <c r="J153">
        <v>6.25</v>
      </c>
      <c r="K153">
        <v>0</v>
      </c>
    </row>
    <row r="154" spans="2:11" x14ac:dyDescent="0.25">
      <c r="B154" t="s">
        <v>1879</v>
      </c>
      <c r="C154">
        <v>6.0666622267412338</v>
      </c>
      <c r="D154">
        <v>5.5125495904550927</v>
      </c>
      <c r="E154">
        <f t="shared" si="4"/>
        <v>5.7896059085981637</v>
      </c>
      <c r="F154">
        <f t="shared" si="5"/>
        <v>0.39181680265908531</v>
      </c>
      <c r="I154" t="s">
        <v>1879</v>
      </c>
      <c r="J154">
        <v>5.7896059085981637</v>
      </c>
      <c r="K154">
        <v>0.39181680265908531</v>
      </c>
    </row>
    <row r="155" spans="2:11" x14ac:dyDescent="0.25">
      <c r="B155" t="s">
        <v>1880</v>
      </c>
      <c r="C155">
        <v>5.4393119186510672</v>
      </c>
      <c r="D155">
        <v>5.5055683493805523</v>
      </c>
      <c r="E155">
        <f t="shared" si="4"/>
        <v>5.4724401340158098</v>
      </c>
      <c r="F155">
        <f t="shared" si="5"/>
        <v>4.6850371466035635E-2</v>
      </c>
      <c r="I155" t="s">
        <v>1880</v>
      </c>
      <c r="J155">
        <v>5.4724401340158098</v>
      </c>
      <c r="K155">
        <v>4.6850371466035635E-2</v>
      </c>
    </row>
    <row r="156" spans="2:11" x14ac:dyDescent="0.25">
      <c r="B156" t="s">
        <v>1881</v>
      </c>
      <c r="C156">
        <v>5.4524549231322137</v>
      </c>
      <c r="D156">
        <v>5.4414535388082816</v>
      </c>
      <c r="E156">
        <f t="shared" si="4"/>
        <v>5.4469542309702472</v>
      </c>
      <c r="F156">
        <f t="shared" si="5"/>
        <v>7.7791534578917345E-3</v>
      </c>
      <c r="I156" t="s">
        <v>1881</v>
      </c>
      <c r="J156">
        <v>5.4469542309702472</v>
      </c>
      <c r="K156">
        <v>7.7791534578917345E-3</v>
      </c>
    </row>
    <row r="157" spans="2:11" x14ac:dyDescent="0.25">
      <c r="B157" t="s">
        <v>1882</v>
      </c>
      <c r="C157">
        <v>5.4356871370239057</v>
      </c>
      <c r="D157">
        <v>5.4346932969385007</v>
      </c>
      <c r="E157">
        <f t="shared" si="4"/>
        <v>5.4351902169812032</v>
      </c>
      <c r="F157">
        <f t="shared" si="5"/>
        <v>7.0275106380492125E-4</v>
      </c>
      <c r="I157" t="s">
        <v>1882</v>
      </c>
      <c r="J157">
        <v>5.4351902169812032</v>
      </c>
      <c r="K157">
        <v>7.0275106380492125E-4</v>
      </c>
    </row>
    <row r="158" spans="2:11" x14ac:dyDescent="0.25">
      <c r="B158" t="s">
        <v>1883</v>
      </c>
      <c r="C158">
        <v>5.5349053879699879</v>
      </c>
      <c r="D158">
        <v>5.4832303728905902</v>
      </c>
      <c r="E158">
        <f t="shared" si="4"/>
        <v>5.5090678804302886</v>
      </c>
      <c r="F158">
        <f t="shared" si="5"/>
        <v>3.6539753580559171E-2</v>
      </c>
      <c r="I158" t="s">
        <v>1883</v>
      </c>
      <c r="J158">
        <v>5.5090678804302886</v>
      </c>
      <c r="K158">
        <v>3.6539753580559171E-2</v>
      </c>
    </row>
    <row r="159" spans="2:11" x14ac:dyDescent="0.25">
      <c r="B159" t="s">
        <v>1884</v>
      </c>
      <c r="C159">
        <v>5.4449293163650596</v>
      </c>
      <c r="D159">
        <v>5.4568525524507487</v>
      </c>
      <c r="E159">
        <f t="shared" si="4"/>
        <v>5.4508909344079042</v>
      </c>
      <c r="F159">
        <f t="shared" si="5"/>
        <v>8.4310010898789277E-3</v>
      </c>
      <c r="I159" t="s">
        <v>1884</v>
      </c>
      <c r="J159">
        <v>5.4508909344079042</v>
      </c>
      <c r="K159">
        <v>8.4310010898789277E-3</v>
      </c>
    </row>
    <row r="160" spans="2:11" x14ac:dyDescent="0.25">
      <c r="B160" t="s">
        <v>1885</v>
      </c>
      <c r="C160">
        <v>5.51565109267547</v>
      </c>
      <c r="D160">
        <v>5.5199697307116029</v>
      </c>
      <c r="E160">
        <f t="shared" si="4"/>
        <v>5.5178104116935369</v>
      </c>
      <c r="F160">
        <f t="shared" si="5"/>
        <v>3.0537382408396996E-3</v>
      </c>
      <c r="I160" t="s">
        <v>1885</v>
      </c>
      <c r="J160">
        <v>5.5178104116935369</v>
      </c>
      <c r="K160">
        <v>3.0537382408396996E-3</v>
      </c>
    </row>
    <row r="161" spans="2:11" x14ac:dyDescent="0.25">
      <c r="B161" t="s">
        <v>1886</v>
      </c>
      <c r="C161">
        <v>5.7536159761860484</v>
      </c>
      <c r="D161">
        <v>5.6967619596425187</v>
      </c>
      <c r="E161">
        <f t="shared" si="4"/>
        <v>5.7251889679142831</v>
      </c>
      <c r="F161">
        <f t="shared" si="5"/>
        <v>4.020186063562195E-2</v>
      </c>
      <c r="I161" t="s">
        <v>1886</v>
      </c>
      <c r="J161">
        <v>5.7251889679142831</v>
      </c>
      <c r="K161">
        <v>4.020186063562195E-2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0C79-BD5C-422F-9D29-56012732B53B}">
  <dimension ref="B2:AD121"/>
  <sheetViews>
    <sheetView workbookViewId="0">
      <selection activeCell="B2" sqref="B2:F121"/>
    </sheetView>
  </sheetViews>
  <sheetFormatPr defaultRowHeight="15" x14ac:dyDescent="0.25"/>
  <cols>
    <col min="6" max="6" width="12" bestFit="1" customWidth="1"/>
  </cols>
  <sheetData>
    <row r="2" spans="2:11" x14ac:dyDescent="0.25">
      <c r="B2" t="s">
        <v>1376</v>
      </c>
      <c r="C2" t="s">
        <v>1888</v>
      </c>
      <c r="D2" t="s">
        <v>1892</v>
      </c>
      <c r="E2" t="s">
        <v>1890</v>
      </c>
      <c r="F2" t="s">
        <v>1891</v>
      </c>
      <c r="I2" t="s">
        <v>1376</v>
      </c>
      <c r="J2" t="s">
        <v>1890</v>
      </c>
      <c r="K2" t="s">
        <v>1891</v>
      </c>
    </row>
    <row r="3" spans="2:11" x14ac:dyDescent="0.25">
      <c r="B3" t="s">
        <v>1377</v>
      </c>
      <c r="C3">
        <v>25</v>
      </c>
      <c r="D3">
        <v>25</v>
      </c>
      <c r="E3">
        <f>AVERAGE(C3:D3)</f>
        <v>25</v>
      </c>
      <c r="F3">
        <f>_xlfn.STDEV.S(C3:D3)</f>
        <v>0</v>
      </c>
      <c r="I3" t="s">
        <v>1377</v>
      </c>
      <c r="J3">
        <v>25</v>
      </c>
      <c r="K3">
        <v>0</v>
      </c>
    </row>
    <row r="4" spans="2:11" x14ac:dyDescent="0.25">
      <c r="B4" t="s">
        <v>1378</v>
      </c>
      <c r="C4">
        <v>25.164918067678204</v>
      </c>
      <c r="D4">
        <v>24.880869864970386</v>
      </c>
      <c r="E4">
        <f t="shared" ref="E4:E67" si="0">AVERAGE(C4:D4)</f>
        <v>25.022893966324297</v>
      </c>
      <c r="F4">
        <f t="shared" ref="F4:F67" si="1">_xlfn.STDEV.S(C4:D4)</f>
        <v>0.20085241031854975</v>
      </c>
      <c r="I4" t="s">
        <v>1378</v>
      </c>
      <c r="J4">
        <v>25.022893966324297</v>
      </c>
      <c r="K4">
        <v>0.20085241031854975</v>
      </c>
    </row>
    <row r="5" spans="2:11" x14ac:dyDescent="0.25">
      <c r="B5" t="s">
        <v>1379</v>
      </c>
      <c r="C5">
        <v>24.567541469139336</v>
      </c>
      <c r="D5">
        <v>24.804790629595356</v>
      </c>
      <c r="E5">
        <f t="shared" si="0"/>
        <v>24.686166049367344</v>
      </c>
      <c r="F5">
        <f t="shared" si="1"/>
        <v>0.16776049018926725</v>
      </c>
      <c r="I5" t="s">
        <v>1379</v>
      </c>
      <c r="J5">
        <v>24.686166049367344</v>
      </c>
      <c r="K5">
        <v>0.16776049018926725</v>
      </c>
    </row>
    <row r="6" spans="2:11" x14ac:dyDescent="0.25">
      <c r="B6" t="s">
        <v>1380</v>
      </c>
      <c r="C6">
        <v>24.538993641066458</v>
      </c>
      <c r="D6">
        <v>24.851184716535737</v>
      </c>
      <c r="E6">
        <f t="shared" si="0"/>
        <v>24.695089178801098</v>
      </c>
      <c r="F6">
        <f t="shared" si="1"/>
        <v>0.22075242649024854</v>
      </c>
      <c r="I6" t="s">
        <v>1380</v>
      </c>
      <c r="J6">
        <v>24.695089178801098</v>
      </c>
      <c r="K6">
        <v>0.22075242649024854</v>
      </c>
    </row>
    <row r="7" spans="2:11" x14ac:dyDescent="0.25">
      <c r="B7" t="s">
        <v>1381</v>
      </c>
      <c r="C7">
        <v>24.60350747329559</v>
      </c>
      <c r="D7">
        <v>24.834241157653768</v>
      </c>
      <c r="E7">
        <f t="shared" si="0"/>
        <v>24.718874315474679</v>
      </c>
      <c r="F7">
        <f t="shared" si="1"/>
        <v>0.16315335285782409</v>
      </c>
      <c r="I7" t="s">
        <v>1381</v>
      </c>
      <c r="J7">
        <v>24.718874315474679</v>
      </c>
      <c r="K7">
        <v>0.16315335285782409</v>
      </c>
    </row>
    <row r="8" spans="2:11" x14ac:dyDescent="0.25">
      <c r="B8" t="s">
        <v>1382</v>
      </c>
      <c r="C8">
        <v>24.803142462175671</v>
      </c>
      <c r="D8">
        <v>24.965206601080471</v>
      </c>
      <c r="E8">
        <f t="shared" si="0"/>
        <v>24.884174531628069</v>
      </c>
      <c r="F8">
        <f t="shared" si="1"/>
        <v>0.11459665160674241</v>
      </c>
      <c r="I8" t="s">
        <v>1382</v>
      </c>
      <c r="J8">
        <v>24.884174531628069</v>
      </c>
      <c r="K8">
        <v>0.11459665160674241</v>
      </c>
    </row>
    <row r="9" spans="2:11" x14ac:dyDescent="0.25">
      <c r="B9" t="s">
        <v>1383</v>
      </c>
      <c r="C9">
        <v>24.740657829527024</v>
      </c>
      <c r="D9">
        <v>24.90381821309904</v>
      </c>
      <c r="E9">
        <f t="shared" si="0"/>
        <v>24.822238021313034</v>
      </c>
      <c r="F9">
        <f t="shared" si="1"/>
        <v>0.11537181364477092</v>
      </c>
      <c r="I9" t="s">
        <v>1383</v>
      </c>
      <c r="J9">
        <v>24.822238021313034</v>
      </c>
      <c r="K9">
        <v>0.11537181364477092</v>
      </c>
    </row>
    <row r="10" spans="2:11" x14ac:dyDescent="0.25">
      <c r="B10" t="s">
        <v>1384</v>
      </c>
      <c r="C10">
        <v>24.57121738141889</v>
      </c>
      <c r="D10">
        <v>24.763942217218165</v>
      </c>
      <c r="E10">
        <f t="shared" si="0"/>
        <v>24.667579799318528</v>
      </c>
      <c r="F10">
        <f t="shared" si="1"/>
        <v>0.13627703829673141</v>
      </c>
      <c r="I10" t="s">
        <v>1384</v>
      </c>
      <c r="J10">
        <v>24.667579799318528</v>
      </c>
      <c r="K10">
        <v>0.13627703829673141</v>
      </c>
    </row>
    <row r="11" spans="2:11" x14ac:dyDescent="0.25">
      <c r="B11" t="s">
        <v>1385</v>
      </c>
      <c r="C11">
        <v>24.801545003161383</v>
      </c>
      <c r="D11">
        <v>25.000461399536523</v>
      </c>
      <c r="E11">
        <f t="shared" si="0"/>
        <v>24.901003201348953</v>
      </c>
      <c r="F11">
        <f t="shared" si="1"/>
        <v>0.14065513276605229</v>
      </c>
      <c r="I11" t="s">
        <v>1385</v>
      </c>
      <c r="J11">
        <v>24.901003201348953</v>
      </c>
      <c r="K11">
        <v>0.14065513276605229</v>
      </c>
    </row>
    <row r="13" spans="2:11" x14ac:dyDescent="0.25">
      <c r="B13" t="s">
        <v>1386</v>
      </c>
      <c r="C13">
        <v>25</v>
      </c>
      <c r="D13">
        <v>25</v>
      </c>
      <c r="E13">
        <f t="shared" si="0"/>
        <v>25</v>
      </c>
      <c r="F13">
        <f t="shared" si="1"/>
        <v>0</v>
      </c>
      <c r="I13" t="s">
        <v>1386</v>
      </c>
      <c r="J13">
        <v>25</v>
      </c>
      <c r="K13">
        <v>0</v>
      </c>
    </row>
    <row r="14" spans="2:11" x14ac:dyDescent="0.25">
      <c r="B14" t="s">
        <v>1387</v>
      </c>
      <c r="C14">
        <v>24.89918954465249</v>
      </c>
      <c r="D14">
        <v>24.896416617213678</v>
      </c>
      <c r="E14">
        <f t="shared" si="0"/>
        <v>24.897803080933084</v>
      </c>
      <c r="F14">
        <f t="shared" si="1"/>
        <v>1.9607557957223446E-3</v>
      </c>
      <c r="I14" t="s">
        <v>1387</v>
      </c>
      <c r="J14">
        <v>24.897803080933084</v>
      </c>
      <c r="K14">
        <v>1.9607557957223446E-3</v>
      </c>
    </row>
    <row r="15" spans="2:11" x14ac:dyDescent="0.25">
      <c r="B15" t="s">
        <v>1388</v>
      </c>
      <c r="C15">
        <v>24.810101124016239</v>
      </c>
      <c r="D15">
        <v>24.901293765311998</v>
      </c>
      <c r="E15">
        <f t="shared" si="0"/>
        <v>24.855697444664116</v>
      </c>
      <c r="F15">
        <f t="shared" si="1"/>
        <v>6.4482935054543639E-2</v>
      </c>
      <c r="I15" t="s">
        <v>1388</v>
      </c>
      <c r="J15">
        <v>24.855697444664116</v>
      </c>
      <c r="K15">
        <v>6.4482935054543639E-2</v>
      </c>
    </row>
    <row r="16" spans="2:11" x14ac:dyDescent="0.25">
      <c r="B16" t="s">
        <v>1389</v>
      </c>
      <c r="C16">
        <v>24.797819215061573</v>
      </c>
      <c r="D16">
        <v>24.891260707621832</v>
      </c>
      <c r="E16">
        <f t="shared" si="0"/>
        <v>24.844539961341702</v>
      </c>
      <c r="F16">
        <f t="shared" si="1"/>
        <v>6.6073113033551872E-2</v>
      </c>
      <c r="I16" t="s">
        <v>1389</v>
      </c>
      <c r="J16">
        <v>24.844539961341702</v>
      </c>
      <c r="K16">
        <v>6.6073113033551872E-2</v>
      </c>
    </row>
    <row r="17" spans="2:30" x14ac:dyDescent="0.25">
      <c r="B17" t="s">
        <v>1390</v>
      </c>
      <c r="C17">
        <v>24.770797045545585</v>
      </c>
      <c r="D17">
        <v>24.876387610632193</v>
      </c>
      <c r="E17">
        <f t="shared" si="0"/>
        <v>24.823592328088889</v>
      </c>
      <c r="F17">
        <f t="shared" si="1"/>
        <v>7.4663804602060041E-2</v>
      </c>
      <c r="I17" t="s">
        <v>1390</v>
      </c>
      <c r="J17">
        <v>24.823592328088889</v>
      </c>
      <c r="K17">
        <v>7.4663804602060041E-2</v>
      </c>
    </row>
    <row r="18" spans="2:30" x14ac:dyDescent="0.25">
      <c r="B18" t="s">
        <v>1391</v>
      </c>
      <c r="C18">
        <v>24.639406780202766</v>
      </c>
      <c r="D18">
        <v>24.763842487582778</v>
      </c>
      <c r="E18">
        <f t="shared" si="0"/>
        <v>24.70162463389277</v>
      </c>
      <c r="F18">
        <f t="shared" si="1"/>
        <v>8.7989332510151702E-2</v>
      </c>
      <c r="I18" t="s">
        <v>1391</v>
      </c>
      <c r="J18">
        <v>24.70162463389277</v>
      </c>
      <c r="K18">
        <v>8.7989332510151702E-2</v>
      </c>
    </row>
    <row r="19" spans="2:30" x14ac:dyDescent="0.25">
      <c r="B19" t="s">
        <v>1392</v>
      </c>
      <c r="C19">
        <v>24.767762536127911</v>
      </c>
      <c r="D19">
        <v>24.889090928042883</v>
      </c>
      <c r="E19">
        <f t="shared" si="0"/>
        <v>24.828426732085397</v>
      </c>
      <c r="F19">
        <f t="shared" si="1"/>
        <v>8.579212867353557E-2</v>
      </c>
      <c r="I19" t="s">
        <v>1392</v>
      </c>
      <c r="J19">
        <v>24.828426732085397</v>
      </c>
      <c r="K19">
        <v>8.579212867353557E-2</v>
      </c>
    </row>
    <row r="20" spans="2:30" x14ac:dyDescent="0.25">
      <c r="B20" t="s">
        <v>1393</v>
      </c>
      <c r="C20">
        <v>24.758307563165115</v>
      </c>
      <c r="D20">
        <v>24.829119749067381</v>
      </c>
      <c r="E20">
        <f t="shared" si="0"/>
        <v>24.793713656116246</v>
      </c>
      <c r="F20">
        <f t="shared" si="1"/>
        <v>5.0071776842134819E-2</v>
      </c>
      <c r="I20" t="s">
        <v>1393</v>
      </c>
      <c r="J20">
        <v>24.793713656116246</v>
      </c>
      <c r="K20">
        <v>5.0071776842134819E-2</v>
      </c>
    </row>
    <row r="21" spans="2:30" x14ac:dyDescent="0.25">
      <c r="B21" t="s">
        <v>1394</v>
      </c>
      <c r="C21">
        <v>24.681820971172073</v>
      </c>
      <c r="D21">
        <v>24.722944382804464</v>
      </c>
      <c r="E21">
        <f t="shared" si="0"/>
        <v>24.702382676988268</v>
      </c>
      <c r="F21">
        <f t="shared" si="1"/>
        <v>2.9078643230789486E-2</v>
      </c>
      <c r="I21" t="s">
        <v>1394</v>
      </c>
      <c r="J21">
        <v>24.702382676988268</v>
      </c>
      <c r="K21">
        <v>2.9078643230789486E-2</v>
      </c>
    </row>
    <row r="23" spans="2:30" x14ac:dyDescent="0.25">
      <c r="B23" t="s">
        <v>1395</v>
      </c>
      <c r="C23">
        <v>25</v>
      </c>
      <c r="D23">
        <v>25</v>
      </c>
      <c r="E23">
        <f t="shared" si="0"/>
        <v>25</v>
      </c>
      <c r="F23">
        <f t="shared" si="1"/>
        <v>0</v>
      </c>
      <c r="I23" t="s">
        <v>1395</v>
      </c>
      <c r="J23">
        <v>25</v>
      </c>
      <c r="K23">
        <v>0</v>
      </c>
    </row>
    <row r="24" spans="2:30" x14ac:dyDescent="0.25">
      <c r="B24" t="s">
        <v>1396</v>
      </c>
      <c r="C24">
        <v>25.174428859347092</v>
      </c>
      <c r="D24">
        <v>27.30996846572457</v>
      </c>
      <c r="E24">
        <f t="shared" si="0"/>
        <v>26.242198662535831</v>
      </c>
      <c r="F24">
        <f t="shared" si="1"/>
        <v>1.5100545371619649</v>
      </c>
      <c r="I24" t="s">
        <v>1396</v>
      </c>
      <c r="J24">
        <v>26.242198662535831</v>
      </c>
      <c r="K24">
        <v>1.5100545371619649</v>
      </c>
    </row>
    <row r="25" spans="2:30" x14ac:dyDescent="0.25">
      <c r="B25" t="s">
        <v>1397</v>
      </c>
      <c r="C25">
        <v>27.771810225569922</v>
      </c>
      <c r="D25">
        <v>27.418239146952317</v>
      </c>
      <c r="E25">
        <f t="shared" si="0"/>
        <v>27.595024686261119</v>
      </c>
      <c r="F25">
        <f t="shared" si="1"/>
        <v>0.25001250732195068</v>
      </c>
      <c r="I25" t="s">
        <v>1397</v>
      </c>
      <c r="J25">
        <v>27.595024686261119</v>
      </c>
      <c r="K25">
        <v>0.25001250732195068</v>
      </c>
      <c r="S25" t="s">
        <v>1374</v>
      </c>
      <c r="T25" t="s">
        <v>1903</v>
      </c>
      <c r="U25" t="s">
        <v>1904</v>
      </c>
      <c r="V25" t="s">
        <v>1905</v>
      </c>
      <c r="W25" t="s">
        <v>1373</v>
      </c>
      <c r="X25" t="s">
        <v>1906</v>
      </c>
      <c r="Y25" t="s">
        <v>1908</v>
      </c>
      <c r="Z25" t="s">
        <v>1909</v>
      </c>
      <c r="AA25" t="s">
        <v>1372</v>
      </c>
      <c r="AB25" t="s">
        <v>1910</v>
      </c>
      <c r="AC25" t="s">
        <v>1907</v>
      </c>
      <c r="AD25" t="s">
        <v>1911</v>
      </c>
    </row>
    <row r="26" spans="2:30" x14ac:dyDescent="0.25">
      <c r="B26" t="s">
        <v>1398</v>
      </c>
      <c r="C26">
        <v>27.804139477824119</v>
      </c>
      <c r="D26">
        <v>27.59297999619104</v>
      </c>
      <c r="E26">
        <f t="shared" si="0"/>
        <v>27.698559737007578</v>
      </c>
      <c r="F26">
        <f t="shared" si="1"/>
        <v>0.14931230137458612</v>
      </c>
      <c r="I26" t="s">
        <v>1398</v>
      </c>
      <c r="J26">
        <v>27.698559737007578</v>
      </c>
      <c r="K26">
        <v>0.14931230137458612</v>
      </c>
    </row>
    <row r="27" spans="2:30" x14ac:dyDescent="0.25">
      <c r="B27" t="s">
        <v>1399</v>
      </c>
      <c r="C27">
        <v>27.780212491278117</v>
      </c>
      <c r="D27">
        <v>27.651652694305305</v>
      </c>
      <c r="E27">
        <f t="shared" si="0"/>
        <v>27.71593259279171</v>
      </c>
      <c r="F27">
        <f t="shared" si="1"/>
        <v>9.0905504227441342E-2</v>
      </c>
      <c r="I27" t="s">
        <v>1399</v>
      </c>
      <c r="J27">
        <v>27.71593259279171</v>
      </c>
      <c r="K27">
        <v>9.0905504227441342E-2</v>
      </c>
    </row>
    <row r="28" spans="2:30" x14ac:dyDescent="0.25">
      <c r="B28" t="s">
        <v>1400</v>
      </c>
      <c r="C28">
        <v>27.325843125613158</v>
      </c>
      <c r="D28">
        <v>27.454919031074525</v>
      </c>
      <c r="E28">
        <f t="shared" si="0"/>
        <v>27.390381078343843</v>
      </c>
      <c r="F28">
        <f t="shared" si="1"/>
        <v>9.1270448039526053E-2</v>
      </c>
      <c r="I28" t="s">
        <v>1400</v>
      </c>
      <c r="J28">
        <v>27.390381078343843</v>
      </c>
      <c r="K28">
        <v>9.1270448039526053E-2</v>
      </c>
    </row>
    <row r="29" spans="2:30" x14ac:dyDescent="0.25">
      <c r="B29" t="s">
        <v>1401</v>
      </c>
      <c r="C29">
        <v>27.577788433049054</v>
      </c>
      <c r="D29">
        <v>27.473444552272209</v>
      </c>
      <c r="E29">
        <f t="shared" si="0"/>
        <v>27.525616492660632</v>
      </c>
      <c r="F29">
        <f t="shared" si="1"/>
        <v>7.3782265672627953E-2</v>
      </c>
      <c r="I29" t="s">
        <v>1401</v>
      </c>
      <c r="J29">
        <v>27.525616492660632</v>
      </c>
      <c r="K29">
        <v>7.3782265672627953E-2</v>
      </c>
    </row>
    <row r="30" spans="2:30" x14ac:dyDescent="0.25">
      <c r="B30" t="s">
        <v>1402</v>
      </c>
      <c r="C30">
        <v>27.579322320155665</v>
      </c>
      <c r="D30">
        <v>27.485673160179324</v>
      </c>
      <c r="E30">
        <f t="shared" si="0"/>
        <v>27.532497740167493</v>
      </c>
      <c r="F30">
        <f t="shared" si="1"/>
        <v>6.6219956071694328E-2</v>
      </c>
      <c r="I30" t="s">
        <v>1402</v>
      </c>
      <c r="J30">
        <v>27.532497740167493</v>
      </c>
      <c r="K30">
        <v>6.6219956071694328E-2</v>
      </c>
    </row>
    <row r="31" spans="2:30" x14ac:dyDescent="0.25">
      <c r="B31" t="s">
        <v>1403</v>
      </c>
      <c r="C31">
        <v>26.624819863974263</v>
      </c>
      <c r="D31">
        <v>26.730366023455087</v>
      </c>
      <c r="E31">
        <f t="shared" si="0"/>
        <v>26.677592943714675</v>
      </c>
      <c r="F31">
        <f t="shared" si="1"/>
        <v>7.4632405097087157E-2</v>
      </c>
      <c r="I31" t="s">
        <v>1403</v>
      </c>
      <c r="J31">
        <v>26.677592943714675</v>
      </c>
      <c r="K31">
        <v>7.4632405097087157E-2</v>
      </c>
    </row>
    <row r="33" spans="2:11" x14ac:dyDescent="0.25">
      <c r="B33" t="s">
        <v>1404</v>
      </c>
      <c r="C33">
        <v>25</v>
      </c>
      <c r="D33">
        <v>25</v>
      </c>
      <c r="E33">
        <f t="shared" si="0"/>
        <v>25</v>
      </c>
      <c r="F33">
        <f t="shared" si="1"/>
        <v>0</v>
      </c>
      <c r="I33" t="s">
        <v>1404</v>
      </c>
      <c r="J33">
        <v>25</v>
      </c>
      <c r="K33">
        <v>0</v>
      </c>
    </row>
    <row r="34" spans="2:11" x14ac:dyDescent="0.25">
      <c r="B34" t="s">
        <v>1405</v>
      </c>
      <c r="C34">
        <v>24.781130582238877</v>
      </c>
      <c r="D34">
        <v>23.213504031091148</v>
      </c>
      <c r="E34">
        <f t="shared" si="0"/>
        <v>23.997317306665011</v>
      </c>
      <c r="F34">
        <f t="shared" si="1"/>
        <v>1.1084793646846394</v>
      </c>
      <c r="I34" t="s">
        <v>1405</v>
      </c>
      <c r="J34">
        <v>23.997317306665011</v>
      </c>
      <c r="K34">
        <v>1.1084793646846394</v>
      </c>
    </row>
    <row r="35" spans="2:11" x14ac:dyDescent="0.25">
      <c r="B35" t="s">
        <v>1406</v>
      </c>
      <c r="C35">
        <v>23.131401063724429</v>
      </c>
      <c r="D35">
        <v>23.178807631365945</v>
      </c>
      <c r="E35">
        <f t="shared" si="0"/>
        <v>23.155104347545187</v>
      </c>
      <c r="F35">
        <f t="shared" si="1"/>
        <v>3.3521505452095084E-2</v>
      </c>
      <c r="I35" t="s">
        <v>1406</v>
      </c>
      <c r="J35">
        <v>23.155104347545187</v>
      </c>
      <c r="K35">
        <v>3.3521505452095084E-2</v>
      </c>
    </row>
    <row r="36" spans="2:11" x14ac:dyDescent="0.25">
      <c r="B36" t="s">
        <v>1407</v>
      </c>
      <c r="C36">
        <v>23.133299047551354</v>
      </c>
      <c r="D36">
        <v>23.002196065876216</v>
      </c>
      <c r="E36">
        <f t="shared" si="0"/>
        <v>23.067747556713783</v>
      </c>
      <c r="F36">
        <f t="shared" si="1"/>
        <v>9.2703807376265671E-2</v>
      </c>
      <c r="I36" t="s">
        <v>1407</v>
      </c>
      <c r="J36">
        <v>23.067747556713783</v>
      </c>
      <c r="K36">
        <v>9.2703807376265671E-2</v>
      </c>
    </row>
    <row r="37" spans="2:11" x14ac:dyDescent="0.25">
      <c r="B37" t="s">
        <v>1408</v>
      </c>
      <c r="C37">
        <v>23.117687063412653</v>
      </c>
      <c r="D37">
        <v>22.974107212685748</v>
      </c>
      <c r="E37">
        <f t="shared" si="0"/>
        <v>23.045897138049199</v>
      </c>
      <c r="F37">
        <f t="shared" si="1"/>
        <v>0.10152628609074664</v>
      </c>
      <c r="I37" t="s">
        <v>1408</v>
      </c>
      <c r="J37">
        <v>23.045897138049199</v>
      </c>
      <c r="K37">
        <v>0.10152628609074664</v>
      </c>
    </row>
    <row r="38" spans="2:11" x14ac:dyDescent="0.25">
      <c r="B38" t="s">
        <v>1409</v>
      </c>
      <c r="C38">
        <v>23.411723205818124</v>
      </c>
      <c r="D38">
        <v>23.098433264578244</v>
      </c>
      <c r="E38">
        <f t="shared" si="0"/>
        <v>23.255078235198184</v>
      </c>
      <c r="F38">
        <f t="shared" si="1"/>
        <v>0.22152944192825413</v>
      </c>
      <c r="I38" t="s">
        <v>1409</v>
      </c>
      <c r="J38">
        <v>23.255078235198184</v>
      </c>
      <c r="K38">
        <v>0.22152944192825413</v>
      </c>
    </row>
    <row r="39" spans="2:11" x14ac:dyDescent="0.25">
      <c r="B39" t="s">
        <v>1410</v>
      </c>
      <c r="C39">
        <v>23.181268770054196</v>
      </c>
      <c r="D39">
        <v>23.062916742959903</v>
      </c>
      <c r="E39">
        <f t="shared" si="0"/>
        <v>23.122092756507051</v>
      </c>
      <c r="F39">
        <f t="shared" si="1"/>
        <v>8.3687520925548459E-2</v>
      </c>
      <c r="I39" t="s">
        <v>1410</v>
      </c>
      <c r="J39">
        <v>23.122092756507051</v>
      </c>
      <c r="K39">
        <v>8.3687520925548459E-2</v>
      </c>
    </row>
    <row r="40" spans="2:11" x14ac:dyDescent="0.25">
      <c r="B40" t="s">
        <v>1411</v>
      </c>
      <c r="C40">
        <v>23.316718886873907</v>
      </c>
      <c r="D40">
        <v>23.192557652613598</v>
      </c>
      <c r="E40">
        <f t="shared" si="0"/>
        <v>23.254638269743751</v>
      </c>
      <c r="F40">
        <f t="shared" si="1"/>
        <v>8.7795250705956535E-2</v>
      </c>
      <c r="I40" t="s">
        <v>1411</v>
      </c>
      <c r="J40">
        <v>23.254638269743751</v>
      </c>
      <c r="K40">
        <v>8.7795250705956535E-2</v>
      </c>
    </row>
    <row r="41" spans="2:11" x14ac:dyDescent="0.25">
      <c r="B41" t="s">
        <v>1412</v>
      </c>
      <c r="C41">
        <v>23.973547468650846</v>
      </c>
      <c r="D41">
        <v>23.699829633788301</v>
      </c>
      <c r="E41">
        <f t="shared" si="0"/>
        <v>23.836688551219574</v>
      </c>
      <c r="F41">
        <f t="shared" si="1"/>
        <v>0.19354773716300508</v>
      </c>
      <c r="I41" t="s">
        <v>1412</v>
      </c>
      <c r="J41">
        <v>23.836688551219574</v>
      </c>
      <c r="K41">
        <v>0.19354773716300508</v>
      </c>
    </row>
    <row r="43" spans="2:11" x14ac:dyDescent="0.25">
      <c r="B43" t="s">
        <v>1484</v>
      </c>
      <c r="C43">
        <v>25</v>
      </c>
      <c r="D43">
        <v>25</v>
      </c>
      <c r="E43">
        <f t="shared" si="0"/>
        <v>25</v>
      </c>
      <c r="F43">
        <f t="shared" si="1"/>
        <v>0</v>
      </c>
      <c r="I43" t="s">
        <v>1484</v>
      </c>
      <c r="J43">
        <v>25</v>
      </c>
      <c r="K43">
        <v>0</v>
      </c>
    </row>
    <row r="44" spans="2:11" x14ac:dyDescent="0.25">
      <c r="B44" t="s">
        <v>1483</v>
      </c>
      <c r="C44">
        <v>25.05466919030254</v>
      </c>
      <c r="D44">
        <v>24.102431505353923</v>
      </c>
      <c r="E44">
        <f t="shared" si="0"/>
        <v>24.578550347828234</v>
      </c>
      <c r="F44">
        <f t="shared" si="1"/>
        <v>0.67333372432854643</v>
      </c>
      <c r="I44" t="s">
        <v>1483</v>
      </c>
      <c r="J44">
        <v>24.578550347828234</v>
      </c>
      <c r="K44">
        <v>0.67333372432854643</v>
      </c>
    </row>
    <row r="45" spans="2:11" x14ac:dyDescent="0.25">
      <c r="B45" t="s">
        <v>1482</v>
      </c>
      <c r="C45">
        <v>23.789453861288095</v>
      </c>
      <c r="D45">
        <v>24.009897940572927</v>
      </c>
      <c r="E45">
        <f t="shared" si="0"/>
        <v>23.899675900930511</v>
      </c>
      <c r="F45">
        <f t="shared" si="1"/>
        <v>0.15587750333472941</v>
      </c>
      <c r="I45" t="s">
        <v>1482</v>
      </c>
      <c r="J45">
        <v>23.899675900930511</v>
      </c>
      <c r="K45">
        <v>0.15587750333472941</v>
      </c>
    </row>
    <row r="46" spans="2:11" x14ac:dyDescent="0.25">
      <c r="B46" t="s">
        <v>1481</v>
      </c>
      <c r="C46">
        <v>23.838871437886453</v>
      </c>
      <c r="D46">
        <v>24.066452969102208</v>
      </c>
      <c r="E46">
        <f t="shared" si="0"/>
        <v>23.952662203494331</v>
      </c>
      <c r="F46">
        <f t="shared" si="1"/>
        <v>0.16092444399547812</v>
      </c>
      <c r="I46" t="s">
        <v>1481</v>
      </c>
      <c r="J46">
        <v>23.952662203494331</v>
      </c>
      <c r="K46">
        <v>0.16092444399547812</v>
      </c>
    </row>
    <row r="47" spans="2:11" x14ac:dyDescent="0.25">
      <c r="B47" t="s">
        <v>1480</v>
      </c>
      <c r="C47">
        <v>23.847540259826687</v>
      </c>
      <c r="D47">
        <v>23.989638665024572</v>
      </c>
      <c r="E47">
        <f t="shared" si="0"/>
        <v>23.918589462425629</v>
      </c>
      <c r="F47">
        <f t="shared" si="1"/>
        <v>0.10047874591121814</v>
      </c>
      <c r="I47" t="s">
        <v>1480</v>
      </c>
      <c r="J47">
        <v>23.918589462425629</v>
      </c>
      <c r="K47">
        <v>0.10047874591121814</v>
      </c>
    </row>
    <row r="48" spans="2:11" x14ac:dyDescent="0.25">
      <c r="B48" t="s">
        <v>1479</v>
      </c>
      <c r="C48">
        <v>24.272715282328583</v>
      </c>
      <c r="D48">
        <v>24.277871403133112</v>
      </c>
      <c r="E48">
        <f t="shared" si="0"/>
        <v>24.275293342730848</v>
      </c>
      <c r="F48">
        <f t="shared" si="1"/>
        <v>3.6459279854991686E-3</v>
      </c>
      <c r="I48" t="s">
        <v>1479</v>
      </c>
      <c r="J48">
        <v>24.275293342730848</v>
      </c>
      <c r="K48">
        <v>3.6459279854991686E-3</v>
      </c>
    </row>
    <row r="49" spans="2:11" x14ac:dyDescent="0.25">
      <c r="B49" t="s">
        <v>1478</v>
      </c>
      <c r="C49">
        <v>24.012911564537973</v>
      </c>
      <c r="D49">
        <v>24.089554149427425</v>
      </c>
      <c r="E49">
        <f t="shared" si="0"/>
        <v>24.051232856982701</v>
      </c>
      <c r="F49">
        <f t="shared" si="1"/>
        <v>5.419449150299719E-2</v>
      </c>
      <c r="I49" t="s">
        <v>1478</v>
      </c>
      <c r="J49">
        <v>24.051232856982701</v>
      </c>
      <c r="K49">
        <v>5.419449150299719E-2</v>
      </c>
    </row>
    <row r="50" spans="2:11" x14ac:dyDescent="0.25">
      <c r="B50" t="s">
        <v>1477</v>
      </c>
      <c r="C50">
        <v>23.860961830183506</v>
      </c>
      <c r="D50">
        <v>23.997522148122442</v>
      </c>
      <c r="E50">
        <f t="shared" si="0"/>
        <v>23.929241989152974</v>
      </c>
      <c r="F50">
        <f t="shared" si="1"/>
        <v>9.656272685561311E-2</v>
      </c>
      <c r="I50" t="s">
        <v>1477</v>
      </c>
      <c r="J50">
        <v>23.929241989152974</v>
      </c>
      <c r="K50">
        <v>9.656272685561311E-2</v>
      </c>
    </row>
    <row r="51" spans="2:11" x14ac:dyDescent="0.25">
      <c r="B51" t="s">
        <v>1476</v>
      </c>
      <c r="C51">
        <v>24.357854648878867</v>
      </c>
      <c r="D51">
        <v>24.485209610007132</v>
      </c>
      <c r="E51">
        <f t="shared" si="0"/>
        <v>24.421532129443001</v>
      </c>
      <c r="F51">
        <f t="shared" si="1"/>
        <v>9.0053556631545614E-2</v>
      </c>
      <c r="I51" t="s">
        <v>1476</v>
      </c>
      <c r="J51">
        <v>24.421532129443001</v>
      </c>
      <c r="K51">
        <v>9.0053556631545614E-2</v>
      </c>
    </row>
    <row r="53" spans="2:11" x14ac:dyDescent="0.25">
      <c r="B53" t="s">
        <v>1475</v>
      </c>
      <c r="C53">
        <v>25</v>
      </c>
      <c r="D53">
        <v>25</v>
      </c>
      <c r="E53">
        <f t="shared" si="0"/>
        <v>25</v>
      </c>
      <c r="F53">
        <f t="shared" si="1"/>
        <v>0</v>
      </c>
      <c r="I53" t="s">
        <v>1475</v>
      </c>
      <c r="J53">
        <v>25</v>
      </c>
      <c r="K53">
        <v>0</v>
      </c>
    </row>
    <row r="54" spans="2:11" x14ac:dyDescent="0.25">
      <c r="B54" t="s">
        <v>1474</v>
      </c>
      <c r="C54">
        <v>25.063499883651811</v>
      </c>
      <c r="D54">
        <v>25.309192753317554</v>
      </c>
      <c r="E54">
        <f t="shared" si="0"/>
        <v>25.186346318484681</v>
      </c>
      <c r="F54">
        <f t="shared" si="1"/>
        <v>0.17373109422982885</v>
      </c>
      <c r="I54" t="s">
        <v>1474</v>
      </c>
      <c r="J54">
        <v>25.186346318484681</v>
      </c>
      <c r="K54">
        <v>0.17373109422982885</v>
      </c>
    </row>
    <row r="55" spans="2:11" x14ac:dyDescent="0.25">
      <c r="B55" t="s">
        <v>1473</v>
      </c>
      <c r="C55">
        <v>25.414835848881999</v>
      </c>
      <c r="D55">
        <v>25.332075710008272</v>
      </c>
      <c r="E55">
        <f t="shared" si="0"/>
        <v>25.373455779445138</v>
      </c>
      <c r="F55">
        <f t="shared" si="1"/>
        <v>5.8520255409552857E-2</v>
      </c>
      <c r="I55" t="s">
        <v>1473</v>
      </c>
      <c r="J55">
        <v>25.373455779445138</v>
      </c>
      <c r="K55">
        <v>5.8520255409552857E-2</v>
      </c>
    </row>
    <row r="56" spans="2:11" x14ac:dyDescent="0.25">
      <c r="B56" t="s">
        <v>1472</v>
      </c>
      <c r="C56">
        <v>25.414019754166834</v>
      </c>
      <c r="D56">
        <v>25.341179319969747</v>
      </c>
      <c r="E56">
        <f t="shared" si="0"/>
        <v>25.377599537068292</v>
      </c>
      <c r="F56">
        <f t="shared" si="1"/>
        <v>5.1505964965332371E-2</v>
      </c>
      <c r="I56" t="s">
        <v>1472</v>
      </c>
      <c r="J56">
        <v>25.377599537068292</v>
      </c>
      <c r="K56">
        <v>5.1505964965332371E-2</v>
      </c>
    </row>
    <row r="57" spans="2:11" x14ac:dyDescent="0.25">
      <c r="B57" t="s">
        <v>1471</v>
      </c>
      <c r="C57">
        <v>25.385279418018701</v>
      </c>
      <c r="D57">
        <v>25.342307111043695</v>
      </c>
      <c r="E57">
        <f t="shared" si="0"/>
        <v>25.363793264531196</v>
      </c>
      <c r="F57">
        <f t="shared" si="1"/>
        <v>3.0386009665256782E-2</v>
      </c>
      <c r="I57" t="s">
        <v>1471</v>
      </c>
      <c r="J57">
        <v>25.363793264531196</v>
      </c>
      <c r="K57">
        <v>3.0386009665256782E-2</v>
      </c>
    </row>
    <row r="58" spans="2:11" x14ac:dyDescent="0.25">
      <c r="B58" t="s">
        <v>1470</v>
      </c>
      <c r="C58">
        <v>25.255572746199295</v>
      </c>
      <c r="D58">
        <v>25.300789189501412</v>
      </c>
      <c r="E58">
        <f t="shared" si="0"/>
        <v>25.278180967850354</v>
      </c>
      <c r="F58">
        <f t="shared" si="1"/>
        <v>3.1972853680063779E-2</v>
      </c>
      <c r="I58" t="s">
        <v>1470</v>
      </c>
      <c r="J58">
        <v>25.278180967850354</v>
      </c>
      <c r="K58">
        <v>3.1972853680063779E-2</v>
      </c>
    </row>
    <row r="59" spans="2:11" x14ac:dyDescent="0.25">
      <c r="B59" t="s">
        <v>1469</v>
      </c>
      <c r="C59">
        <v>25.348724069730654</v>
      </c>
      <c r="D59">
        <v>25.352499547466728</v>
      </c>
      <c r="E59">
        <f t="shared" si="0"/>
        <v>25.350611808598693</v>
      </c>
      <c r="F59">
        <f t="shared" si="1"/>
        <v>2.6696659093966859E-3</v>
      </c>
      <c r="I59" t="s">
        <v>1469</v>
      </c>
      <c r="J59">
        <v>25.350611808598693</v>
      </c>
      <c r="K59">
        <v>2.6696659093966859E-3</v>
      </c>
    </row>
    <row r="60" spans="2:11" x14ac:dyDescent="0.25">
      <c r="B60" t="s">
        <v>1468</v>
      </c>
      <c r="C60">
        <v>25.339890514267172</v>
      </c>
      <c r="D60">
        <v>25.287445707590589</v>
      </c>
      <c r="E60">
        <f t="shared" si="0"/>
        <v>25.31366811092888</v>
      </c>
      <c r="F60">
        <f t="shared" si="1"/>
        <v>3.7084078439029222E-2</v>
      </c>
      <c r="I60" t="s">
        <v>1468</v>
      </c>
      <c r="J60">
        <v>25.31366811092888</v>
      </c>
      <c r="K60">
        <v>3.7084078439029222E-2</v>
      </c>
    </row>
    <row r="61" spans="2:11" x14ac:dyDescent="0.25">
      <c r="B61" t="s">
        <v>1467</v>
      </c>
      <c r="C61">
        <v>25.155782623317862</v>
      </c>
      <c r="D61">
        <v>25.115257258289432</v>
      </c>
      <c r="E61">
        <f t="shared" si="0"/>
        <v>25.135519940803647</v>
      </c>
      <c r="F61">
        <f t="shared" si="1"/>
        <v>2.8655760421662596E-2</v>
      </c>
      <c r="I61" t="s">
        <v>1467</v>
      </c>
      <c r="J61">
        <v>25.135519940803647</v>
      </c>
      <c r="K61">
        <v>2.8655760421662596E-2</v>
      </c>
    </row>
    <row r="63" spans="2:11" x14ac:dyDescent="0.25">
      <c r="B63" t="s">
        <v>1466</v>
      </c>
      <c r="C63">
        <v>25</v>
      </c>
      <c r="D63">
        <v>25</v>
      </c>
      <c r="E63">
        <f t="shared" si="0"/>
        <v>25</v>
      </c>
      <c r="F63">
        <f t="shared" si="1"/>
        <v>0</v>
      </c>
      <c r="I63" t="s">
        <v>1466</v>
      </c>
      <c r="J63">
        <v>25</v>
      </c>
      <c r="K63">
        <v>0</v>
      </c>
    </row>
    <row r="64" spans="2:11" x14ac:dyDescent="0.25">
      <c r="B64" t="s">
        <v>1465</v>
      </c>
      <c r="C64">
        <v>25.047793965992788</v>
      </c>
      <c r="D64">
        <v>26.127728750777003</v>
      </c>
      <c r="E64">
        <f t="shared" si="0"/>
        <v>25.587761358384896</v>
      </c>
      <c r="F64">
        <f t="shared" si="1"/>
        <v>0.76362920956015268</v>
      </c>
      <c r="I64" t="s">
        <v>1465</v>
      </c>
      <c r="J64">
        <v>25.587761358384896</v>
      </c>
      <c r="K64">
        <v>0.76362920956015268</v>
      </c>
    </row>
    <row r="65" spans="2:11" x14ac:dyDescent="0.25">
      <c r="B65" t="s">
        <v>1464</v>
      </c>
      <c r="C65">
        <v>26.289155001548536</v>
      </c>
      <c r="D65">
        <v>26.179606152471074</v>
      </c>
      <c r="E65">
        <f t="shared" si="0"/>
        <v>26.234380577009805</v>
      </c>
      <c r="F65">
        <f t="shared" si="1"/>
        <v>7.7462734053855578E-2</v>
      </c>
      <c r="I65" t="s">
        <v>1464</v>
      </c>
      <c r="J65">
        <v>26.234380577009805</v>
      </c>
      <c r="K65">
        <v>7.7462734053855578E-2</v>
      </c>
    </row>
    <row r="66" spans="2:11" x14ac:dyDescent="0.25">
      <c r="B66" t="s">
        <v>1463</v>
      </c>
      <c r="C66">
        <v>26.232580273932687</v>
      </c>
      <c r="D66">
        <v>26.193919634885614</v>
      </c>
      <c r="E66">
        <f t="shared" si="0"/>
        <v>26.21324995440915</v>
      </c>
      <c r="F66">
        <f t="shared" si="1"/>
        <v>2.7337200035190867E-2</v>
      </c>
      <c r="I66" t="s">
        <v>1463</v>
      </c>
      <c r="J66">
        <v>26.21324995440915</v>
      </c>
      <c r="K66">
        <v>2.7337200035190867E-2</v>
      </c>
    </row>
    <row r="67" spans="2:11" x14ac:dyDescent="0.25">
      <c r="B67" t="s">
        <v>1462</v>
      </c>
      <c r="C67">
        <v>26.250677928824185</v>
      </c>
      <c r="D67">
        <v>26.233205157711293</v>
      </c>
      <c r="E67">
        <f t="shared" si="0"/>
        <v>26.241941543267739</v>
      </c>
      <c r="F67">
        <f t="shared" si="1"/>
        <v>1.2355114940046607E-2</v>
      </c>
      <c r="I67" t="s">
        <v>1462</v>
      </c>
      <c r="J67">
        <v>26.241941543267739</v>
      </c>
      <c r="K67">
        <v>1.2355114940046607E-2</v>
      </c>
    </row>
    <row r="68" spans="2:11" x14ac:dyDescent="0.25">
      <c r="B68" t="s">
        <v>1461</v>
      </c>
      <c r="C68">
        <v>26.027174250322794</v>
      </c>
      <c r="D68">
        <v>26.070102417343893</v>
      </c>
      <c r="E68">
        <f t="shared" ref="E68:E121" si="2">AVERAGE(C68:D68)</f>
        <v>26.048638333833345</v>
      </c>
      <c r="F68">
        <f t="shared" ref="F68:F121" si="3">_xlfn.STDEV.S(C68:D68)</f>
        <v>3.0354798004527835E-2</v>
      </c>
      <c r="I68" t="s">
        <v>1461</v>
      </c>
      <c r="J68">
        <v>26.048638333833345</v>
      </c>
      <c r="K68">
        <v>3.0354798004527835E-2</v>
      </c>
    </row>
    <row r="69" spans="2:11" x14ac:dyDescent="0.25">
      <c r="B69" t="s">
        <v>1460</v>
      </c>
      <c r="C69">
        <v>26.181999326785828</v>
      </c>
      <c r="D69">
        <v>26.150219896066485</v>
      </c>
      <c r="E69">
        <f t="shared" si="2"/>
        <v>26.166109611426158</v>
      </c>
      <c r="F69">
        <f t="shared" si="3"/>
        <v>2.2471450963895575E-2</v>
      </c>
      <c r="I69" t="s">
        <v>1460</v>
      </c>
      <c r="J69">
        <v>26.166109611426158</v>
      </c>
      <c r="K69">
        <v>2.2471450963895575E-2</v>
      </c>
    </row>
    <row r="70" spans="2:11" x14ac:dyDescent="0.25">
      <c r="B70" t="s">
        <v>1459</v>
      </c>
      <c r="C70">
        <v>26.200790416049053</v>
      </c>
      <c r="D70">
        <v>26.192894418849239</v>
      </c>
      <c r="E70">
        <f t="shared" si="2"/>
        <v>26.196842417449147</v>
      </c>
      <c r="F70">
        <f t="shared" si="3"/>
        <v>5.5833131642183433E-3</v>
      </c>
      <c r="I70" t="s">
        <v>1459</v>
      </c>
      <c r="J70">
        <v>26.196842417449147</v>
      </c>
      <c r="K70">
        <v>5.5833131642183433E-3</v>
      </c>
    </row>
    <row r="71" spans="2:11" x14ac:dyDescent="0.25">
      <c r="B71" t="s">
        <v>1458</v>
      </c>
      <c r="C71">
        <v>25.8361648994604</v>
      </c>
      <c r="D71">
        <v>25.881675411282494</v>
      </c>
      <c r="E71">
        <f t="shared" si="2"/>
        <v>25.858920155371447</v>
      </c>
      <c r="F71">
        <f t="shared" si="3"/>
        <v>3.2180791524673347E-2</v>
      </c>
      <c r="I71" t="s">
        <v>1458</v>
      </c>
      <c r="J71">
        <v>25.858920155371447</v>
      </c>
      <c r="K71">
        <v>3.2180791524673347E-2</v>
      </c>
    </row>
    <row r="73" spans="2:11" x14ac:dyDescent="0.25">
      <c r="B73" t="s">
        <v>1457</v>
      </c>
      <c r="C73">
        <v>25</v>
      </c>
      <c r="D73">
        <v>25</v>
      </c>
      <c r="E73">
        <f t="shared" si="2"/>
        <v>25</v>
      </c>
      <c r="F73">
        <f t="shared" si="3"/>
        <v>0</v>
      </c>
      <c r="I73" t="s">
        <v>1457</v>
      </c>
      <c r="J73">
        <v>25</v>
      </c>
      <c r="K73">
        <v>0</v>
      </c>
    </row>
    <row r="74" spans="2:11" x14ac:dyDescent="0.25">
      <c r="B74" t="s">
        <v>1456</v>
      </c>
      <c r="C74">
        <v>24.881225317490198</v>
      </c>
      <c r="D74">
        <v>24.515858773207089</v>
      </c>
      <c r="E74">
        <f t="shared" si="2"/>
        <v>24.698542045348646</v>
      </c>
      <c r="F74">
        <f t="shared" si="3"/>
        <v>0.25835316108128142</v>
      </c>
      <c r="I74" t="s">
        <v>1456</v>
      </c>
      <c r="J74">
        <v>24.698542045348646</v>
      </c>
      <c r="K74">
        <v>0.25835316108128142</v>
      </c>
    </row>
    <row r="75" spans="2:11" x14ac:dyDescent="0.25">
      <c r="B75" t="s">
        <v>1455</v>
      </c>
      <c r="C75">
        <v>24.56145447248177</v>
      </c>
      <c r="D75">
        <v>24.528111918861594</v>
      </c>
      <c r="E75">
        <f t="shared" si="2"/>
        <v>24.544783195671684</v>
      </c>
      <c r="F75">
        <f t="shared" si="3"/>
        <v>2.3576745766902923E-2</v>
      </c>
      <c r="I75" t="s">
        <v>1455</v>
      </c>
      <c r="J75">
        <v>24.544783195671684</v>
      </c>
      <c r="K75">
        <v>2.3576745766902923E-2</v>
      </c>
    </row>
    <row r="76" spans="2:11" x14ac:dyDescent="0.25">
      <c r="B76" t="s">
        <v>1454</v>
      </c>
      <c r="C76">
        <v>24.574218609140214</v>
      </c>
      <c r="D76">
        <v>24.4672376153157</v>
      </c>
      <c r="E76">
        <f t="shared" si="2"/>
        <v>24.520728112227957</v>
      </c>
      <c r="F76">
        <f t="shared" si="3"/>
        <v>7.5646986191390236E-2</v>
      </c>
      <c r="I76" t="s">
        <v>1454</v>
      </c>
      <c r="J76">
        <v>24.520728112227957</v>
      </c>
      <c r="K76">
        <v>7.5646986191390236E-2</v>
      </c>
    </row>
    <row r="77" spans="2:11" x14ac:dyDescent="0.25">
      <c r="B77" t="s">
        <v>1453</v>
      </c>
      <c r="C77">
        <v>24.566854477418314</v>
      </c>
      <c r="D77">
        <v>24.490374179478074</v>
      </c>
      <c r="E77">
        <f t="shared" si="2"/>
        <v>24.528614328448192</v>
      </c>
      <c r="F77">
        <f t="shared" si="3"/>
        <v>5.4079737300711028E-2</v>
      </c>
      <c r="I77" t="s">
        <v>1453</v>
      </c>
      <c r="J77">
        <v>24.528614328448192</v>
      </c>
      <c r="K77">
        <v>5.4079737300711028E-2</v>
      </c>
    </row>
    <row r="78" spans="2:11" x14ac:dyDescent="0.25">
      <c r="B78" t="s">
        <v>1452</v>
      </c>
      <c r="C78">
        <v>24.508079119693406</v>
      </c>
      <c r="D78">
        <v>24.437562509820467</v>
      </c>
      <c r="E78">
        <f t="shared" si="2"/>
        <v>24.472820814756936</v>
      </c>
      <c r="F78">
        <f t="shared" si="3"/>
        <v>4.9862773027441618E-2</v>
      </c>
      <c r="I78" t="s">
        <v>1452</v>
      </c>
      <c r="J78">
        <v>24.472820814756936</v>
      </c>
      <c r="K78">
        <v>4.9862773027441618E-2</v>
      </c>
    </row>
    <row r="79" spans="2:11" x14ac:dyDescent="0.25">
      <c r="B79" t="s">
        <v>1451</v>
      </c>
      <c r="C79">
        <v>24.520276024399411</v>
      </c>
      <c r="D79">
        <v>24.482408700660336</v>
      </c>
      <c r="E79">
        <f t="shared" si="2"/>
        <v>24.501342362529876</v>
      </c>
      <c r="F79">
        <f t="shared" si="3"/>
        <v>2.6776241401286247E-2</v>
      </c>
      <c r="I79" t="s">
        <v>1451</v>
      </c>
      <c r="J79">
        <v>24.501342362529876</v>
      </c>
      <c r="K79">
        <v>2.6776241401286247E-2</v>
      </c>
    </row>
    <row r="80" spans="2:11" x14ac:dyDescent="0.25">
      <c r="B80" t="s">
        <v>1450</v>
      </c>
      <c r="C80">
        <v>24.625322015966734</v>
      </c>
      <c r="D80">
        <v>24.549718131904203</v>
      </c>
      <c r="E80">
        <f t="shared" si="2"/>
        <v>24.587520073935469</v>
      </c>
      <c r="F80">
        <f t="shared" si="3"/>
        <v>5.3460019104657093E-2</v>
      </c>
      <c r="I80" t="s">
        <v>1450</v>
      </c>
      <c r="J80">
        <v>24.587520073935469</v>
      </c>
      <c r="K80">
        <v>5.3460019104657093E-2</v>
      </c>
    </row>
    <row r="81" spans="2:11" x14ac:dyDescent="0.25">
      <c r="B81" t="s">
        <v>1449</v>
      </c>
      <c r="C81">
        <v>24.666211108671991</v>
      </c>
      <c r="D81">
        <v>24.546519676320031</v>
      </c>
      <c r="E81">
        <f t="shared" si="2"/>
        <v>24.606365392496009</v>
      </c>
      <c r="F81">
        <f t="shared" si="3"/>
        <v>8.463462346600184E-2</v>
      </c>
      <c r="I81" t="s">
        <v>1449</v>
      </c>
      <c r="J81">
        <v>24.606365392496009</v>
      </c>
      <c r="K81">
        <v>8.463462346600184E-2</v>
      </c>
    </row>
    <row r="83" spans="2:11" x14ac:dyDescent="0.25">
      <c r="B83" t="s">
        <v>1413</v>
      </c>
      <c r="C83">
        <v>25</v>
      </c>
      <c r="D83">
        <v>25</v>
      </c>
      <c r="E83">
        <f t="shared" si="2"/>
        <v>25</v>
      </c>
      <c r="F83">
        <f t="shared" si="3"/>
        <v>0</v>
      </c>
      <c r="I83" t="s">
        <v>1413</v>
      </c>
      <c r="J83">
        <v>25</v>
      </c>
      <c r="K83">
        <v>0</v>
      </c>
    </row>
    <row r="84" spans="2:11" x14ac:dyDescent="0.25">
      <c r="B84" t="s">
        <v>1414</v>
      </c>
      <c r="C84">
        <v>25.112833224785984</v>
      </c>
      <c r="D84">
        <v>24.359534419497091</v>
      </c>
      <c r="E84">
        <f t="shared" si="2"/>
        <v>24.736183822141538</v>
      </c>
      <c r="F84">
        <f t="shared" si="3"/>
        <v>0.53266269347950057</v>
      </c>
      <c r="I84" t="s">
        <v>1414</v>
      </c>
      <c r="J84">
        <v>24.736183822141538</v>
      </c>
      <c r="K84">
        <v>0.53266269347950057</v>
      </c>
    </row>
    <row r="85" spans="2:11" x14ac:dyDescent="0.25">
      <c r="B85" t="s">
        <v>1415</v>
      </c>
      <c r="C85">
        <v>24.164510306206743</v>
      </c>
      <c r="D85">
        <v>24.286827111299498</v>
      </c>
      <c r="E85">
        <f t="shared" si="2"/>
        <v>24.225668708753119</v>
      </c>
      <c r="F85">
        <f t="shared" si="3"/>
        <v>8.6491042334160134E-2</v>
      </c>
      <c r="I85" t="s">
        <v>1415</v>
      </c>
      <c r="J85">
        <v>24.225668708753119</v>
      </c>
      <c r="K85">
        <v>8.6491042334160134E-2</v>
      </c>
    </row>
    <row r="86" spans="2:11" x14ac:dyDescent="0.25">
      <c r="B86" t="s">
        <v>1416</v>
      </c>
      <c r="C86">
        <v>24.237304928611366</v>
      </c>
      <c r="D86">
        <v>24.36154546070803</v>
      </c>
      <c r="E86">
        <f t="shared" si="2"/>
        <v>24.299425194659698</v>
      </c>
      <c r="F86">
        <f t="shared" si="3"/>
        <v>8.7851322743776009E-2</v>
      </c>
      <c r="I86" t="s">
        <v>1416</v>
      </c>
      <c r="J86">
        <v>24.299425194659698</v>
      </c>
      <c r="K86">
        <v>8.7851322743776009E-2</v>
      </c>
    </row>
    <row r="87" spans="2:11" x14ac:dyDescent="0.25">
      <c r="B87" t="s">
        <v>1417</v>
      </c>
      <c r="C87">
        <v>24.227606279495305</v>
      </c>
      <c r="D87">
        <v>24.291838842632636</v>
      </c>
      <c r="E87">
        <f t="shared" si="2"/>
        <v>24.25972256106397</v>
      </c>
      <c r="F87">
        <f t="shared" si="3"/>
        <v>4.5419280967399847E-2</v>
      </c>
      <c r="I87" t="s">
        <v>1417</v>
      </c>
      <c r="J87">
        <v>24.25972256106397</v>
      </c>
      <c r="K87">
        <v>4.5419280967399847E-2</v>
      </c>
    </row>
    <row r="88" spans="2:11" x14ac:dyDescent="0.25">
      <c r="B88" t="s">
        <v>1418</v>
      </c>
      <c r="C88">
        <v>24.599667618745467</v>
      </c>
      <c r="D88">
        <v>24.567125859671059</v>
      </c>
      <c r="E88">
        <f t="shared" si="2"/>
        <v>24.583396739208261</v>
      </c>
      <c r="F88">
        <f t="shared" si="3"/>
        <v>2.301049851325334E-2</v>
      </c>
      <c r="I88" t="s">
        <v>1418</v>
      </c>
      <c r="J88">
        <v>24.583396739208261</v>
      </c>
      <c r="K88">
        <v>2.301049851325334E-2</v>
      </c>
    </row>
    <row r="89" spans="2:11" x14ac:dyDescent="0.25">
      <c r="B89" t="s">
        <v>1419</v>
      </c>
      <c r="C89">
        <v>24.346560592655489</v>
      </c>
      <c r="D89">
        <v>24.360389944801934</v>
      </c>
      <c r="E89">
        <f t="shared" si="2"/>
        <v>24.353475268728712</v>
      </c>
      <c r="F89">
        <f t="shared" si="3"/>
        <v>9.778828682167829E-3</v>
      </c>
      <c r="I89" t="s">
        <v>1419</v>
      </c>
      <c r="J89">
        <v>24.353475268728712</v>
      </c>
      <c r="K89">
        <v>9.778828682167829E-3</v>
      </c>
    </row>
    <row r="90" spans="2:11" x14ac:dyDescent="0.25">
      <c r="B90" t="s">
        <v>1420</v>
      </c>
      <c r="C90">
        <v>24.224355412395596</v>
      </c>
      <c r="D90">
        <v>24.293525077404173</v>
      </c>
      <c r="E90">
        <f t="shared" si="2"/>
        <v>24.258940244899883</v>
      </c>
      <c r="F90">
        <f t="shared" si="3"/>
        <v>4.8910339179966421E-2</v>
      </c>
      <c r="I90" t="s">
        <v>1420</v>
      </c>
      <c r="J90">
        <v>24.258940244899883</v>
      </c>
      <c r="K90">
        <v>4.8910339179966421E-2</v>
      </c>
    </row>
    <row r="91" spans="2:11" x14ac:dyDescent="0.25">
      <c r="B91" t="s">
        <v>1421</v>
      </c>
      <c r="C91">
        <v>24.608486437622574</v>
      </c>
      <c r="D91">
        <v>24.692918476533407</v>
      </c>
      <c r="E91">
        <f t="shared" si="2"/>
        <v>24.65070245707799</v>
      </c>
      <c r="F91">
        <f t="shared" si="3"/>
        <v>5.9702467263256662E-2</v>
      </c>
      <c r="I91" t="s">
        <v>1421</v>
      </c>
      <c r="J91">
        <v>24.65070245707799</v>
      </c>
      <c r="K91">
        <v>5.9702467263256662E-2</v>
      </c>
    </row>
    <row r="93" spans="2:11" x14ac:dyDescent="0.25">
      <c r="B93" t="s">
        <v>1422</v>
      </c>
      <c r="C93">
        <v>25</v>
      </c>
      <c r="D93">
        <v>25</v>
      </c>
      <c r="E93">
        <f t="shared" si="2"/>
        <v>25</v>
      </c>
      <c r="F93">
        <f>_xlfn.STDEV.S(C93:D93)</f>
        <v>0</v>
      </c>
      <c r="I93" t="s">
        <v>1422</v>
      </c>
      <c r="J93">
        <v>25</v>
      </c>
      <c r="K93">
        <v>0</v>
      </c>
    </row>
    <row r="94" spans="2:11" x14ac:dyDescent="0.25">
      <c r="B94" t="s">
        <v>1423</v>
      </c>
      <c r="C94">
        <v>24.973055878878249</v>
      </c>
      <c r="D94">
        <v>25.255308023219364</v>
      </c>
      <c r="E94">
        <f t="shared" si="2"/>
        <v>25.114181951048806</v>
      </c>
      <c r="F94">
        <f t="shared" ref="F94:F101" si="4">_xlfn.STDEV.S(C94:D94)</f>
        <v>0.19958240526804649</v>
      </c>
      <c r="I94" t="s">
        <v>1423</v>
      </c>
      <c r="J94">
        <v>25.114181951048806</v>
      </c>
      <c r="K94">
        <v>0.19958240526804649</v>
      </c>
    </row>
    <row r="95" spans="2:11" x14ac:dyDescent="0.25">
      <c r="B95" t="s">
        <v>1424</v>
      </c>
      <c r="C95">
        <v>25.288763234071638</v>
      </c>
      <c r="D95">
        <v>25.27632435487066</v>
      </c>
      <c r="E95">
        <f t="shared" si="2"/>
        <v>25.282543794471149</v>
      </c>
      <c r="F95">
        <f t="shared" si="4"/>
        <v>8.795615833371984E-3</v>
      </c>
      <c r="I95" t="s">
        <v>1424</v>
      </c>
      <c r="J95">
        <v>25.282543794471149</v>
      </c>
      <c r="K95">
        <v>8.795615833371984E-3</v>
      </c>
    </row>
    <row r="96" spans="2:11" x14ac:dyDescent="0.25">
      <c r="B96" t="s">
        <v>1425</v>
      </c>
      <c r="C96">
        <v>25.292308323953772</v>
      </c>
      <c r="D96">
        <v>25.293022871837294</v>
      </c>
      <c r="E96">
        <f t="shared" si="2"/>
        <v>25.292665597895535</v>
      </c>
      <c r="F96">
        <f t="shared" si="4"/>
        <v>5.0526165392089271E-4</v>
      </c>
      <c r="I96" t="s">
        <v>1425</v>
      </c>
      <c r="J96">
        <v>25.292665597895535</v>
      </c>
      <c r="K96">
        <v>5.0526165392089271E-4</v>
      </c>
    </row>
    <row r="97" spans="2:11" x14ac:dyDescent="0.25">
      <c r="B97" t="s">
        <v>1426</v>
      </c>
      <c r="C97">
        <v>25.245963125262431</v>
      </c>
      <c r="D97">
        <v>25.276391894185867</v>
      </c>
      <c r="E97">
        <f t="shared" si="2"/>
        <v>25.261177509724149</v>
      </c>
      <c r="F97">
        <f t="shared" si="4"/>
        <v>2.1516388848919873E-2</v>
      </c>
      <c r="I97" t="s">
        <v>1426</v>
      </c>
      <c r="J97">
        <v>25.261177509724149</v>
      </c>
      <c r="K97">
        <v>2.1516388848919873E-2</v>
      </c>
    </row>
    <row r="98" spans="2:11" x14ac:dyDescent="0.25">
      <c r="B98" t="s">
        <v>1427</v>
      </c>
      <c r="C98">
        <v>25.140924270573095</v>
      </c>
      <c r="D98">
        <v>25.258724744413652</v>
      </c>
      <c r="E98">
        <f t="shared" si="2"/>
        <v>25.199824507493375</v>
      </c>
      <c r="F98">
        <f t="shared" si="4"/>
        <v>8.329751387964629E-2</v>
      </c>
      <c r="I98" t="s">
        <v>1427</v>
      </c>
      <c r="J98">
        <v>25.199824507493375</v>
      </c>
      <c r="K98">
        <v>8.329751387964629E-2</v>
      </c>
    </row>
    <row r="99" spans="2:11" x14ac:dyDescent="0.25">
      <c r="B99" t="s">
        <v>1428</v>
      </c>
      <c r="C99">
        <v>25.222650176313131</v>
      </c>
      <c r="D99">
        <v>25.287251918923857</v>
      </c>
      <c r="E99">
        <f t="shared" si="2"/>
        <v>25.254951047618494</v>
      </c>
      <c r="F99">
        <f t="shared" si="4"/>
        <v>4.5680330276512554E-2</v>
      </c>
      <c r="I99" t="s">
        <v>1428</v>
      </c>
      <c r="J99">
        <v>25.254951047618494</v>
      </c>
      <c r="K99">
        <v>4.5680330276512554E-2</v>
      </c>
    </row>
    <row r="100" spans="2:11" x14ac:dyDescent="0.25">
      <c r="B100" t="s">
        <v>1429</v>
      </c>
      <c r="C100">
        <v>25.198603390151032</v>
      </c>
      <c r="D100">
        <v>25.220705762234829</v>
      </c>
      <c r="E100">
        <f t="shared" si="2"/>
        <v>25.209654576192932</v>
      </c>
      <c r="F100">
        <f t="shared" si="4"/>
        <v>1.5628737180761069E-2</v>
      </c>
      <c r="I100" t="s">
        <v>1429</v>
      </c>
      <c r="J100">
        <v>25.209654576192932</v>
      </c>
      <c r="K100">
        <v>1.5628737180761069E-2</v>
      </c>
    </row>
    <row r="101" spans="2:11" x14ac:dyDescent="0.25">
      <c r="B101" t="s">
        <v>1430</v>
      </c>
      <c r="C101">
        <v>25.051785050094853</v>
      </c>
      <c r="D101">
        <v>25.074717750459069</v>
      </c>
      <c r="E101">
        <f t="shared" si="2"/>
        <v>25.063251400276961</v>
      </c>
      <c r="F101">
        <f t="shared" si="4"/>
        <v>1.6215867938455964E-2</v>
      </c>
      <c r="I101" t="s">
        <v>1430</v>
      </c>
      <c r="J101">
        <v>25.063251400276961</v>
      </c>
      <c r="K101">
        <v>1.6215867938455964E-2</v>
      </c>
    </row>
    <row r="103" spans="2:11" x14ac:dyDescent="0.25">
      <c r="B103" t="s">
        <v>1431</v>
      </c>
      <c r="C103">
        <v>25</v>
      </c>
      <c r="D103">
        <v>25</v>
      </c>
      <c r="E103">
        <f t="shared" si="2"/>
        <v>25</v>
      </c>
      <c r="F103">
        <f>_xlfn.STDEV.S(C103:D103)</f>
        <v>0</v>
      </c>
      <c r="I103" t="s">
        <v>1431</v>
      </c>
      <c r="J103">
        <v>25</v>
      </c>
      <c r="K103">
        <v>0</v>
      </c>
    </row>
    <row r="104" spans="2:11" x14ac:dyDescent="0.25">
      <c r="B104" t="s">
        <v>1432</v>
      </c>
      <c r="C104">
        <v>24.915994843803794</v>
      </c>
      <c r="D104">
        <v>26.00044200583546</v>
      </c>
      <c r="E104">
        <f t="shared" si="2"/>
        <v>25.458218424819627</v>
      </c>
      <c r="F104">
        <f t="shared" si="3"/>
        <v>0.76681994211109727</v>
      </c>
      <c r="I104" t="s">
        <v>1432</v>
      </c>
      <c r="J104">
        <v>25.458218424819627</v>
      </c>
      <c r="K104">
        <v>0.76681994211109727</v>
      </c>
    </row>
    <row r="105" spans="2:11" x14ac:dyDescent="0.25">
      <c r="B105" t="s">
        <v>1433</v>
      </c>
      <c r="C105">
        <v>26.116558853932681</v>
      </c>
      <c r="D105">
        <v>26.055795535654667</v>
      </c>
      <c r="E105">
        <f t="shared" si="2"/>
        <v>26.086177194793674</v>
      </c>
      <c r="F105">
        <f t="shared" si="3"/>
        <v>4.2966154401779769E-2</v>
      </c>
      <c r="I105" t="s">
        <v>1433</v>
      </c>
      <c r="J105">
        <v>26.086177194793674</v>
      </c>
      <c r="K105">
        <v>4.2966154401779769E-2</v>
      </c>
    </row>
    <row r="106" spans="2:11" x14ac:dyDescent="0.25">
      <c r="B106" t="s">
        <v>1434</v>
      </c>
      <c r="C106">
        <v>26.063379317723069</v>
      </c>
      <c r="D106">
        <v>26.07074280138777</v>
      </c>
      <c r="E106">
        <f t="shared" si="2"/>
        <v>26.067061059555421</v>
      </c>
      <c r="F106">
        <f>_xlfn.STDEV.S(C106:D106)</f>
        <v>5.206769232466422E-3</v>
      </c>
      <c r="I106" t="s">
        <v>1434</v>
      </c>
      <c r="J106">
        <v>26.067061059555421</v>
      </c>
      <c r="K106">
        <v>5.206769232466422E-3</v>
      </c>
    </row>
    <row r="107" spans="2:11" x14ac:dyDescent="0.25">
      <c r="B107" t="s">
        <v>1435</v>
      </c>
      <c r="C107">
        <v>26.066378973974729</v>
      </c>
      <c r="D107">
        <v>26.099989776779775</v>
      </c>
      <c r="E107">
        <f t="shared" si="2"/>
        <v>26.08318437537725</v>
      </c>
      <c r="F107">
        <f t="shared" si="3"/>
        <v>2.3766426584572425E-2</v>
      </c>
      <c r="I107" t="s">
        <v>1435</v>
      </c>
      <c r="J107">
        <v>26.08318437537725</v>
      </c>
      <c r="K107">
        <v>2.3766426584572425E-2</v>
      </c>
    </row>
    <row r="108" spans="2:11" x14ac:dyDescent="0.25">
      <c r="B108" t="s">
        <v>1436</v>
      </c>
      <c r="C108">
        <v>25.83813754682172</v>
      </c>
      <c r="D108">
        <v>25.933481878710928</v>
      </c>
      <c r="E108">
        <f t="shared" si="2"/>
        <v>25.885809712766324</v>
      </c>
      <c r="F108">
        <f t="shared" si="3"/>
        <v>6.7418623626560079E-2</v>
      </c>
      <c r="I108" t="s">
        <v>1436</v>
      </c>
      <c r="J108">
        <v>25.885809712766324</v>
      </c>
      <c r="K108">
        <v>6.7418623626560079E-2</v>
      </c>
    </row>
    <row r="109" spans="2:11" x14ac:dyDescent="0.25">
      <c r="B109" t="s">
        <v>1437</v>
      </c>
      <c r="C109">
        <v>25.995097188300864</v>
      </c>
      <c r="D109">
        <v>26.021518043983129</v>
      </c>
      <c r="E109">
        <f t="shared" si="2"/>
        <v>26.008307616141998</v>
      </c>
      <c r="F109">
        <f t="shared" si="3"/>
        <v>1.8682366217680345E-2</v>
      </c>
      <c r="I109" t="s">
        <v>1437</v>
      </c>
      <c r="J109">
        <v>26.008307616141998</v>
      </c>
      <c r="K109">
        <v>1.8682366217680345E-2</v>
      </c>
    </row>
    <row r="110" spans="2:11" x14ac:dyDescent="0.25">
      <c r="B110" t="s">
        <v>1438</v>
      </c>
      <c r="C110">
        <v>26.025644815571319</v>
      </c>
      <c r="D110">
        <v>26.065066598290564</v>
      </c>
      <c r="E110">
        <f t="shared" si="2"/>
        <v>26.045355706930941</v>
      </c>
      <c r="F110">
        <f t="shared" si="3"/>
        <v>2.7875409887240726E-2</v>
      </c>
      <c r="I110" t="s">
        <v>1438</v>
      </c>
      <c r="J110">
        <v>26.045355706930941</v>
      </c>
      <c r="K110">
        <v>2.7875409887240726E-2</v>
      </c>
    </row>
    <row r="111" spans="2:11" x14ac:dyDescent="0.25">
      <c r="B111" t="s">
        <v>1439</v>
      </c>
      <c r="C111">
        <v>25.680165805788967</v>
      </c>
      <c r="D111">
        <v>25.760157410193418</v>
      </c>
      <c r="E111">
        <f t="shared" si="2"/>
        <v>25.720161607991194</v>
      </c>
      <c r="F111">
        <f t="shared" si="3"/>
        <v>5.6562605912379368E-2</v>
      </c>
      <c r="I111" t="s">
        <v>1439</v>
      </c>
      <c r="J111">
        <v>25.720161607991194</v>
      </c>
      <c r="K111">
        <v>5.6562605912379368E-2</v>
      </c>
    </row>
    <row r="113" spans="2:11" x14ac:dyDescent="0.25">
      <c r="B113" t="s">
        <v>1440</v>
      </c>
      <c r="C113">
        <v>25</v>
      </c>
      <c r="D113">
        <v>25</v>
      </c>
      <c r="E113">
        <f t="shared" si="2"/>
        <v>25</v>
      </c>
      <c r="F113">
        <f t="shared" si="3"/>
        <v>0</v>
      </c>
      <c r="I113" t="s">
        <v>1440</v>
      </c>
      <c r="J113">
        <v>25</v>
      </c>
      <c r="K113">
        <v>0</v>
      </c>
    </row>
    <row r="114" spans="2:11" x14ac:dyDescent="0.25">
      <c r="B114" t="s">
        <v>1441</v>
      </c>
      <c r="C114">
        <v>25.003087562349723</v>
      </c>
      <c r="D114">
        <v>24.462153743185723</v>
      </c>
      <c r="E114">
        <f t="shared" si="2"/>
        <v>24.732620652767721</v>
      </c>
      <c r="F114">
        <f t="shared" si="3"/>
        <v>0.38249797170400179</v>
      </c>
      <c r="I114" t="s">
        <v>1441</v>
      </c>
      <c r="J114">
        <v>24.732620652767721</v>
      </c>
      <c r="K114">
        <v>0.38249797170400179</v>
      </c>
    </row>
    <row r="115" spans="2:11" x14ac:dyDescent="0.25">
      <c r="B115" t="s">
        <v>1442</v>
      </c>
      <c r="C115">
        <v>24.488919061132684</v>
      </c>
      <c r="D115">
        <v>24.457037211487471</v>
      </c>
      <c r="E115">
        <f t="shared" si="2"/>
        <v>24.472978136310076</v>
      </c>
      <c r="F115">
        <f t="shared" si="3"/>
        <v>2.2543872080900123E-2</v>
      </c>
      <c r="I115" t="s">
        <v>1442</v>
      </c>
      <c r="J115">
        <v>24.472978136310076</v>
      </c>
      <c r="K115">
        <v>2.2543872080900123E-2</v>
      </c>
    </row>
    <row r="116" spans="2:11" x14ac:dyDescent="0.25">
      <c r="B116" t="s">
        <v>1443</v>
      </c>
      <c r="C116">
        <v>24.478828700119649</v>
      </c>
      <c r="D116">
        <v>24.378118494019823</v>
      </c>
      <c r="E116">
        <f t="shared" si="2"/>
        <v>24.428473597069736</v>
      </c>
      <c r="F116">
        <f t="shared" si="3"/>
        <v>7.1212869667882053E-2</v>
      </c>
      <c r="I116" t="s">
        <v>1443</v>
      </c>
      <c r="J116">
        <v>24.428473597069736</v>
      </c>
      <c r="K116">
        <v>7.1212869667882053E-2</v>
      </c>
    </row>
    <row r="117" spans="2:11" x14ac:dyDescent="0.25">
      <c r="B117" t="s">
        <v>1444</v>
      </c>
      <c r="C117">
        <v>24.508311153696305</v>
      </c>
      <c r="D117">
        <v>24.413949257911742</v>
      </c>
      <c r="E117">
        <f t="shared" si="2"/>
        <v>24.461130205804025</v>
      </c>
      <c r="F117">
        <f t="shared" si="3"/>
        <v>6.6723936394882249E-2</v>
      </c>
      <c r="I117" t="s">
        <v>1444</v>
      </c>
      <c r="J117">
        <v>24.461130205804025</v>
      </c>
      <c r="K117">
        <v>6.6723936394882249E-2</v>
      </c>
    </row>
    <row r="118" spans="2:11" x14ac:dyDescent="0.25">
      <c r="B118" t="s">
        <v>1445</v>
      </c>
      <c r="C118">
        <v>24.483700810368543</v>
      </c>
      <c r="D118">
        <v>24.362112845244344</v>
      </c>
      <c r="E118">
        <f t="shared" si="2"/>
        <v>24.422906827806443</v>
      </c>
      <c r="F118">
        <f t="shared" si="3"/>
        <v>8.5975674649994643E-2</v>
      </c>
      <c r="I118" t="s">
        <v>1445</v>
      </c>
      <c r="J118">
        <v>24.422906827806443</v>
      </c>
      <c r="K118">
        <v>8.5975674649994643E-2</v>
      </c>
    </row>
    <row r="119" spans="2:11" x14ac:dyDescent="0.25">
      <c r="B119" t="s">
        <v>1446</v>
      </c>
      <c r="C119">
        <v>24.493451938751125</v>
      </c>
      <c r="D119">
        <v>24.425781014762897</v>
      </c>
      <c r="E119">
        <f t="shared" si="2"/>
        <v>24.459616476757013</v>
      </c>
      <c r="F119">
        <f t="shared" si="3"/>
        <v>4.7850569241235305E-2</v>
      </c>
      <c r="I119" t="s">
        <v>1446</v>
      </c>
      <c r="J119">
        <v>24.459616476757013</v>
      </c>
      <c r="K119">
        <v>4.7850569241235305E-2</v>
      </c>
    </row>
    <row r="120" spans="2:11" x14ac:dyDescent="0.25">
      <c r="B120" t="s">
        <v>1447</v>
      </c>
      <c r="C120">
        <v>24.57237348141539</v>
      </c>
      <c r="D120">
        <v>24.473328223031814</v>
      </c>
      <c r="E120">
        <f t="shared" si="2"/>
        <v>24.522850852223602</v>
      </c>
      <c r="F120">
        <f t="shared" si="3"/>
        <v>7.0035573847400431E-2</v>
      </c>
      <c r="I120" t="s">
        <v>1447</v>
      </c>
      <c r="J120">
        <v>24.522850852223602</v>
      </c>
      <c r="K120">
        <v>7.0035573847400431E-2</v>
      </c>
    </row>
    <row r="121" spans="2:11" x14ac:dyDescent="0.25">
      <c r="B121" t="s">
        <v>1448</v>
      </c>
      <c r="C121">
        <v>24.665302705553298</v>
      </c>
      <c r="D121">
        <v>24.518443334343758</v>
      </c>
      <c r="E121">
        <f t="shared" si="2"/>
        <v>24.59187301994853</v>
      </c>
      <c r="F121">
        <f t="shared" si="3"/>
        <v>0.10384525726305852</v>
      </c>
      <c r="I121" t="s">
        <v>1448</v>
      </c>
      <c r="J121">
        <v>24.59187301994853</v>
      </c>
      <c r="K121">
        <v>0.10384525726305852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5D264-58B4-43F1-A2AC-44E800C7FEAD}">
  <dimension ref="B2:K121"/>
  <sheetViews>
    <sheetView workbookViewId="0">
      <selection activeCell="M9" sqref="M9"/>
    </sheetView>
  </sheetViews>
  <sheetFormatPr defaultRowHeight="15" x14ac:dyDescent="0.25"/>
  <sheetData>
    <row r="2" spans="2:11" x14ac:dyDescent="0.25">
      <c r="B2" t="s">
        <v>1376</v>
      </c>
      <c r="C2" t="s">
        <v>1888</v>
      </c>
      <c r="D2" t="s">
        <v>1892</v>
      </c>
      <c r="E2" t="s">
        <v>1890</v>
      </c>
      <c r="G2" t="s">
        <v>1376</v>
      </c>
      <c r="H2" t="s">
        <v>1888</v>
      </c>
      <c r="I2" t="s">
        <v>1892</v>
      </c>
      <c r="J2" t="s">
        <v>1890</v>
      </c>
      <c r="K2" t="s">
        <v>1891</v>
      </c>
    </row>
    <row r="3" spans="2:11" x14ac:dyDescent="0.25">
      <c r="B3" t="s">
        <v>1488</v>
      </c>
      <c r="C3">
        <v>25</v>
      </c>
      <c r="D3">
        <v>25</v>
      </c>
      <c r="G3" t="s">
        <v>1488</v>
      </c>
      <c r="H3">
        <v>25</v>
      </c>
      <c r="I3">
        <v>25</v>
      </c>
      <c r="J3">
        <f>AVERAGE(H3:I3)</f>
        <v>25</v>
      </c>
      <c r="K3">
        <f>_xlfn.STDEV.S(H3:I3)</f>
        <v>0</v>
      </c>
    </row>
    <row r="4" spans="2:11" x14ac:dyDescent="0.25">
      <c r="B4" t="s">
        <v>1489</v>
      </c>
      <c r="C4">
        <v>25.499811971011731</v>
      </c>
      <c r="D4">
        <v>25.07038642914322</v>
      </c>
      <c r="G4" t="s">
        <v>1489</v>
      </c>
      <c r="H4">
        <v>25.499811971011731</v>
      </c>
      <c r="I4">
        <v>25.07038642914322</v>
      </c>
      <c r="J4">
        <f t="shared" ref="J4:J67" si="0">AVERAGE(H4:I4)</f>
        <v>25.285099200077475</v>
      </c>
      <c r="K4">
        <f t="shared" ref="K4:K67" si="1">_xlfn.STDEV.S(H4:I4)</f>
        <v>0.3036497126699319</v>
      </c>
    </row>
    <row r="5" spans="2:11" x14ac:dyDescent="0.25">
      <c r="B5" t="s">
        <v>1490</v>
      </c>
      <c r="C5">
        <v>25.068719660616761</v>
      </c>
      <c r="D5">
        <v>25.144871075821129</v>
      </c>
      <c r="G5" t="s">
        <v>1490</v>
      </c>
      <c r="H5">
        <v>25.068719660616761</v>
      </c>
      <c r="I5">
        <v>25.144871075821129</v>
      </c>
      <c r="J5">
        <f t="shared" si="0"/>
        <v>25.106795368218947</v>
      </c>
      <c r="K5">
        <f t="shared" si="1"/>
        <v>5.3847182087961028E-2</v>
      </c>
    </row>
    <row r="6" spans="2:11" x14ac:dyDescent="0.25">
      <c r="B6" t="s">
        <v>1491</v>
      </c>
      <c r="C6">
        <v>25.093204522529405</v>
      </c>
      <c r="D6">
        <v>25.158697726918916</v>
      </c>
      <c r="G6" t="s">
        <v>1491</v>
      </c>
      <c r="H6">
        <v>25.093204522529405</v>
      </c>
      <c r="I6">
        <v>25.158697726918916</v>
      </c>
      <c r="J6">
        <f t="shared" si="0"/>
        <v>25.12595112472416</v>
      </c>
      <c r="K6">
        <f t="shared" si="1"/>
        <v>4.6310688945460185E-2</v>
      </c>
    </row>
    <row r="7" spans="2:11" x14ac:dyDescent="0.25">
      <c r="B7" t="s">
        <v>1492</v>
      </c>
      <c r="C7">
        <v>25.185030622853482</v>
      </c>
      <c r="D7">
        <v>25.184160956141593</v>
      </c>
      <c r="G7" t="s">
        <v>1492</v>
      </c>
      <c r="H7">
        <v>25.185030622853482</v>
      </c>
      <c r="I7">
        <v>25.184160956141593</v>
      </c>
      <c r="J7">
        <f t="shared" si="0"/>
        <v>25.184595789497536</v>
      </c>
      <c r="K7">
        <f t="shared" si="1"/>
        <v>6.1494722934894686E-4</v>
      </c>
    </row>
    <row r="8" spans="2:11" x14ac:dyDescent="0.25">
      <c r="B8" t="s">
        <v>1493</v>
      </c>
      <c r="C8">
        <v>25.344856453270527</v>
      </c>
      <c r="D8">
        <v>25.352772432361011</v>
      </c>
      <c r="G8" t="s">
        <v>1493</v>
      </c>
      <c r="H8">
        <v>25.344856453270527</v>
      </c>
      <c r="I8">
        <v>25.352772432361011</v>
      </c>
      <c r="J8">
        <f t="shared" si="0"/>
        <v>25.348814442815769</v>
      </c>
      <c r="K8">
        <f t="shared" si="1"/>
        <v>5.5974424946120954E-3</v>
      </c>
    </row>
    <row r="9" spans="2:11" x14ac:dyDescent="0.25">
      <c r="B9" t="s">
        <v>1494</v>
      </c>
      <c r="C9">
        <v>25.280263174331175</v>
      </c>
      <c r="D9">
        <v>25.230132467103022</v>
      </c>
      <c r="G9" t="s">
        <v>1494</v>
      </c>
      <c r="H9">
        <v>25.280263174331175</v>
      </c>
      <c r="I9">
        <v>25.230132467103022</v>
      </c>
      <c r="J9">
        <f t="shared" si="0"/>
        <v>25.2551978207171</v>
      </c>
      <c r="K9">
        <f t="shared" si="1"/>
        <v>3.5447763026704257E-2</v>
      </c>
    </row>
    <row r="10" spans="2:11" x14ac:dyDescent="0.25">
      <c r="B10" t="s">
        <v>1495</v>
      </c>
      <c r="C10">
        <v>25.100548188440975</v>
      </c>
      <c r="D10">
        <v>25.158697726918916</v>
      </c>
      <c r="G10" t="s">
        <v>1495</v>
      </c>
      <c r="H10">
        <v>25.100548188440975</v>
      </c>
      <c r="I10">
        <v>25.158697726918916</v>
      </c>
      <c r="J10">
        <f t="shared" si="0"/>
        <v>25.129622957679945</v>
      </c>
      <c r="K10">
        <f t="shared" si="1"/>
        <v>4.111793298062056E-2</v>
      </c>
    </row>
    <row r="11" spans="2:11" x14ac:dyDescent="0.25">
      <c r="B11" t="s">
        <v>1496</v>
      </c>
      <c r="C11">
        <v>25.14022108499525</v>
      </c>
      <c r="D11">
        <v>25.193716861042404</v>
      </c>
      <c r="G11" t="s">
        <v>1496</v>
      </c>
      <c r="H11">
        <v>25.14022108499525</v>
      </c>
      <c r="I11">
        <v>25.193716861042404</v>
      </c>
      <c r="J11">
        <f t="shared" si="0"/>
        <v>25.166968973018825</v>
      </c>
      <c r="K11">
        <f t="shared" si="1"/>
        <v>3.7827226007779116E-2</v>
      </c>
    </row>
    <row r="13" spans="2:11" x14ac:dyDescent="0.25">
      <c r="B13" t="s">
        <v>1497</v>
      </c>
      <c r="C13">
        <v>25</v>
      </c>
      <c r="D13">
        <v>25</v>
      </c>
      <c r="G13" t="s">
        <v>1497</v>
      </c>
      <c r="H13">
        <v>25</v>
      </c>
      <c r="I13">
        <v>25</v>
      </c>
      <c r="J13">
        <f t="shared" si="0"/>
        <v>25</v>
      </c>
      <c r="K13">
        <f t="shared" si="1"/>
        <v>0</v>
      </c>
    </row>
    <row r="14" spans="2:11" x14ac:dyDescent="0.25">
      <c r="B14" t="s">
        <v>1595</v>
      </c>
      <c r="C14">
        <v>24.76538187807018</v>
      </c>
      <c r="D14">
        <v>24.869483329631166</v>
      </c>
      <c r="G14" t="s">
        <v>1595</v>
      </c>
      <c r="H14">
        <v>24.76538187807018</v>
      </c>
      <c r="I14">
        <v>24.869483329631166</v>
      </c>
      <c r="J14">
        <f t="shared" si="0"/>
        <v>24.817432603850673</v>
      </c>
      <c r="K14">
        <f t="shared" si="1"/>
        <v>7.3610842330136053E-2</v>
      </c>
    </row>
    <row r="15" spans="2:11" x14ac:dyDescent="0.25">
      <c r="B15" t="s">
        <v>1498</v>
      </c>
      <c r="C15">
        <v>24.622400449161859</v>
      </c>
      <c r="D15">
        <v>24.867664790099756</v>
      </c>
      <c r="G15" t="s">
        <v>1498</v>
      </c>
      <c r="H15">
        <v>24.622400449161859</v>
      </c>
      <c r="I15">
        <v>24.867664790099756</v>
      </c>
      <c r="J15">
        <f t="shared" si="0"/>
        <v>24.745032619630805</v>
      </c>
      <c r="K15">
        <f t="shared" si="1"/>
        <v>0.17342807866043644</v>
      </c>
    </row>
    <row r="16" spans="2:11" x14ac:dyDescent="0.25">
      <c r="B16" t="s">
        <v>1499</v>
      </c>
      <c r="C16">
        <v>24.579835674174131</v>
      </c>
      <c r="D16">
        <v>24.814434903514655</v>
      </c>
      <c r="G16" t="s">
        <v>1499</v>
      </c>
      <c r="H16">
        <v>24.579835674174131</v>
      </c>
      <c r="I16">
        <v>24.814434903514655</v>
      </c>
      <c r="J16">
        <f t="shared" si="0"/>
        <v>24.697135288844393</v>
      </c>
      <c r="K16">
        <f t="shared" si="1"/>
        <v>0.16588670592782298</v>
      </c>
    </row>
    <row r="17" spans="2:11" x14ac:dyDescent="0.25">
      <c r="B17" t="s">
        <v>1500</v>
      </c>
      <c r="C17">
        <v>24.549394305058804</v>
      </c>
      <c r="D17">
        <v>24.783912435572883</v>
      </c>
      <c r="G17" t="s">
        <v>1500</v>
      </c>
      <c r="H17">
        <v>24.549394305058804</v>
      </c>
      <c r="I17">
        <v>24.783912435572883</v>
      </c>
      <c r="J17">
        <f t="shared" si="0"/>
        <v>24.666653370315842</v>
      </c>
      <c r="K17">
        <f t="shared" si="1"/>
        <v>0.16582936039769713</v>
      </c>
    </row>
    <row r="18" spans="2:11" x14ac:dyDescent="0.25">
      <c r="B18" t="s">
        <v>1501</v>
      </c>
      <c r="C18">
        <v>24.457822762723172</v>
      </c>
      <c r="D18">
        <v>24.659484769979169</v>
      </c>
      <c r="G18" t="s">
        <v>1501</v>
      </c>
      <c r="H18">
        <v>24.457822762723172</v>
      </c>
      <c r="I18">
        <v>24.659484769979169</v>
      </c>
      <c r="J18">
        <f t="shared" si="0"/>
        <v>24.558653766351171</v>
      </c>
      <c r="K18">
        <f t="shared" si="1"/>
        <v>0.14259657283840649</v>
      </c>
    </row>
    <row r="19" spans="2:11" x14ac:dyDescent="0.25">
      <c r="B19" t="s">
        <v>1502</v>
      </c>
      <c r="C19">
        <v>24.564899311191319</v>
      </c>
      <c r="D19">
        <v>24.809531737245877</v>
      </c>
      <c r="G19" t="s">
        <v>1502</v>
      </c>
      <c r="H19">
        <v>24.564899311191319</v>
      </c>
      <c r="I19">
        <v>24.809531737245877</v>
      </c>
      <c r="J19">
        <f t="shared" si="0"/>
        <v>24.687215524218598</v>
      </c>
      <c r="K19">
        <f t="shared" si="1"/>
        <v>0.17298124736129464</v>
      </c>
    </row>
    <row r="20" spans="2:11" x14ac:dyDescent="0.25">
      <c r="B20" t="s">
        <v>1503</v>
      </c>
      <c r="C20">
        <v>24.586164496907788</v>
      </c>
      <c r="D20">
        <v>24.783912435572883</v>
      </c>
      <c r="G20" t="s">
        <v>1503</v>
      </c>
      <c r="H20">
        <v>24.586164496907788</v>
      </c>
      <c r="I20">
        <v>24.783912435572883</v>
      </c>
      <c r="J20">
        <f t="shared" si="0"/>
        <v>24.685038466240336</v>
      </c>
      <c r="K20">
        <f t="shared" si="1"/>
        <v>0.13982890839575055</v>
      </c>
    </row>
    <row r="21" spans="2:11" x14ac:dyDescent="0.25">
      <c r="B21" t="s">
        <v>1504</v>
      </c>
      <c r="C21">
        <v>24.647428833426481</v>
      </c>
      <c r="D21">
        <v>24.757008621555801</v>
      </c>
      <c r="G21" t="s">
        <v>1504</v>
      </c>
      <c r="H21">
        <v>24.647428833426481</v>
      </c>
      <c r="I21">
        <v>24.757008621555801</v>
      </c>
      <c r="J21">
        <f t="shared" si="0"/>
        <v>24.702218727491143</v>
      </c>
      <c r="K21">
        <f t="shared" si="1"/>
        <v>7.7484611267227402E-2</v>
      </c>
    </row>
    <row r="23" spans="2:11" x14ac:dyDescent="0.25">
      <c r="B23" t="s">
        <v>1505</v>
      </c>
      <c r="C23">
        <v>25</v>
      </c>
      <c r="D23">
        <v>25</v>
      </c>
      <c r="G23" t="s">
        <v>1505</v>
      </c>
      <c r="H23">
        <v>25</v>
      </c>
      <c r="I23">
        <v>25</v>
      </c>
      <c r="J23">
        <f t="shared" si="0"/>
        <v>25</v>
      </c>
      <c r="K23">
        <f t="shared" si="1"/>
        <v>0</v>
      </c>
    </row>
    <row r="24" spans="2:11" x14ac:dyDescent="0.25">
      <c r="B24" t="s">
        <v>1506</v>
      </c>
      <c r="C24">
        <v>25.17042013474488</v>
      </c>
      <c r="D24">
        <v>27.303323131058164</v>
      </c>
      <c r="G24" t="s">
        <v>1506</v>
      </c>
      <c r="H24">
        <v>25.17042013474488</v>
      </c>
      <c r="I24">
        <v>27.303323131058164</v>
      </c>
      <c r="J24">
        <f t="shared" si="0"/>
        <v>26.236871632901522</v>
      </c>
      <c r="K24">
        <f t="shared" si="1"/>
        <v>1.5081901723062288</v>
      </c>
    </row>
    <row r="25" spans="2:11" x14ac:dyDescent="0.25">
      <c r="B25" t="s">
        <v>1507</v>
      </c>
      <c r="C25">
        <v>27.695375964072642</v>
      </c>
      <c r="D25">
        <v>27.192505147678105</v>
      </c>
      <c r="G25" t="s">
        <v>1507</v>
      </c>
      <c r="H25">
        <v>27.695375964072642</v>
      </c>
      <c r="I25">
        <v>27.192505147678105</v>
      </c>
      <c r="J25">
        <f t="shared" si="0"/>
        <v>27.443940555875372</v>
      </c>
      <c r="K25">
        <f t="shared" si="1"/>
        <v>0.35558336433339272</v>
      </c>
    </row>
    <row r="26" spans="2:11" x14ac:dyDescent="0.25">
      <c r="B26" t="s">
        <v>1508</v>
      </c>
      <c r="C26">
        <v>27.69032945147271</v>
      </c>
      <c r="D26">
        <v>27.445970365672473</v>
      </c>
      <c r="G26" t="s">
        <v>1508</v>
      </c>
      <c r="H26">
        <v>27.69032945147271</v>
      </c>
      <c r="I26">
        <v>27.445970365672473</v>
      </c>
      <c r="J26">
        <f t="shared" si="0"/>
        <v>27.568149908572593</v>
      </c>
      <c r="K26">
        <f t="shared" si="1"/>
        <v>0.17278796661389323</v>
      </c>
    </row>
    <row r="27" spans="2:11" x14ac:dyDescent="0.25">
      <c r="B27" t="s">
        <v>1509</v>
      </c>
      <c r="C27">
        <v>27.644500733252329</v>
      </c>
      <c r="D27">
        <v>27.477042953852717</v>
      </c>
      <c r="G27" t="s">
        <v>1509</v>
      </c>
      <c r="H27">
        <v>27.644500733252329</v>
      </c>
      <c r="I27">
        <v>27.477042953852717</v>
      </c>
      <c r="J27">
        <f t="shared" si="0"/>
        <v>27.560771843552523</v>
      </c>
      <c r="K27">
        <f t="shared" si="1"/>
        <v>0.11841053137590669</v>
      </c>
    </row>
    <row r="28" spans="2:11" x14ac:dyDescent="0.25">
      <c r="B28" t="s">
        <v>1510</v>
      </c>
      <c r="C28">
        <v>27.209192922676976</v>
      </c>
      <c r="D28">
        <v>27.263753427366161</v>
      </c>
      <c r="G28" t="s">
        <v>1510</v>
      </c>
      <c r="H28">
        <v>27.209192922676976</v>
      </c>
      <c r="I28">
        <v>27.263753427366161</v>
      </c>
      <c r="J28">
        <f t="shared" si="0"/>
        <v>27.236473175021569</v>
      </c>
      <c r="K28">
        <f t="shared" si="1"/>
        <v>3.8580102850683175E-2</v>
      </c>
    </row>
    <row r="29" spans="2:11" x14ac:dyDescent="0.25">
      <c r="B29" t="s">
        <v>1511</v>
      </c>
      <c r="C29">
        <v>27.486369605418794</v>
      </c>
      <c r="D29">
        <v>27.330428453128807</v>
      </c>
      <c r="G29" t="s">
        <v>1511</v>
      </c>
      <c r="H29">
        <v>27.486369605418794</v>
      </c>
      <c r="I29">
        <v>27.330428453128807</v>
      </c>
      <c r="J29">
        <f t="shared" si="0"/>
        <v>27.408399029273802</v>
      </c>
      <c r="K29">
        <f t="shared" si="1"/>
        <v>0.11026704625029404</v>
      </c>
    </row>
    <row r="30" spans="2:11" x14ac:dyDescent="0.25">
      <c r="B30" t="s">
        <v>1512</v>
      </c>
      <c r="C30">
        <v>27.456597113195048</v>
      </c>
      <c r="D30">
        <v>27.477042953852717</v>
      </c>
      <c r="G30" t="s">
        <v>1512</v>
      </c>
      <c r="H30">
        <v>27.456597113195048</v>
      </c>
      <c r="I30">
        <v>27.477042953852717</v>
      </c>
      <c r="J30">
        <f t="shared" si="0"/>
        <v>27.466820033523881</v>
      </c>
      <c r="K30">
        <f t="shared" si="1"/>
        <v>1.4457392576096954E-2</v>
      </c>
    </row>
    <row r="31" spans="2:11" x14ac:dyDescent="0.25">
      <c r="B31" t="s">
        <v>1513</v>
      </c>
      <c r="C31">
        <v>26.565728849850945</v>
      </c>
      <c r="D31">
        <v>26.604342270913232</v>
      </c>
      <c r="G31" t="s">
        <v>1513</v>
      </c>
      <c r="H31">
        <v>26.565728849850945</v>
      </c>
      <c r="I31">
        <v>26.604342270913232</v>
      </c>
      <c r="J31">
        <f t="shared" si="0"/>
        <v>26.585035560382089</v>
      </c>
      <c r="K31">
        <f t="shared" si="1"/>
        <v>2.7303811877954633E-2</v>
      </c>
    </row>
    <row r="33" spans="2:11" x14ac:dyDescent="0.25">
      <c r="B33" t="s">
        <v>1514</v>
      </c>
      <c r="C33">
        <v>25</v>
      </c>
      <c r="D33">
        <v>25</v>
      </c>
      <c r="G33" t="s">
        <v>1514</v>
      </c>
      <c r="H33">
        <v>25</v>
      </c>
      <c r="I33">
        <v>25</v>
      </c>
      <c r="J33">
        <f t="shared" si="0"/>
        <v>25</v>
      </c>
      <c r="K33">
        <f t="shared" si="1"/>
        <v>0</v>
      </c>
    </row>
    <row r="34" spans="2:11" x14ac:dyDescent="0.25">
      <c r="B34" t="s">
        <v>1515</v>
      </c>
      <c r="C34">
        <v>24.584603441564102</v>
      </c>
      <c r="D34">
        <v>22.988992292992336</v>
      </c>
      <c r="G34" t="s">
        <v>1515</v>
      </c>
      <c r="H34">
        <v>24.584603441564102</v>
      </c>
      <c r="I34">
        <v>22.988992292992336</v>
      </c>
      <c r="J34">
        <f t="shared" si="0"/>
        <v>23.786797867278217</v>
      </c>
      <c r="K34">
        <f t="shared" si="1"/>
        <v>1.1282674632919518</v>
      </c>
    </row>
    <row r="35" spans="2:11" x14ac:dyDescent="0.25">
      <c r="B35" t="s">
        <v>1516</v>
      </c>
      <c r="C35">
        <v>22.816534023896978</v>
      </c>
      <c r="D35">
        <v>23.027547810314761</v>
      </c>
      <c r="G35" t="s">
        <v>1516</v>
      </c>
      <c r="H35">
        <v>22.816534023896978</v>
      </c>
      <c r="I35">
        <v>23.027547810314761</v>
      </c>
      <c r="J35">
        <f t="shared" si="0"/>
        <v>22.922040917105868</v>
      </c>
      <c r="K35">
        <f t="shared" si="1"/>
        <v>0.14920927929986463</v>
      </c>
    </row>
    <row r="36" spans="2:11" x14ac:dyDescent="0.25">
      <c r="B36" t="s">
        <v>1517</v>
      </c>
      <c r="C36">
        <v>22.825396288121894</v>
      </c>
      <c r="D36">
        <v>22.823205758789115</v>
      </c>
      <c r="G36" t="s">
        <v>1517</v>
      </c>
      <c r="H36">
        <v>22.825396288121894</v>
      </c>
      <c r="I36">
        <v>22.823205758789115</v>
      </c>
      <c r="J36">
        <f t="shared" si="0"/>
        <v>22.824301023455504</v>
      </c>
      <c r="K36">
        <f t="shared" si="1"/>
        <v>1.5489381455961299E-3</v>
      </c>
    </row>
    <row r="37" spans="2:11" x14ac:dyDescent="0.25">
      <c r="B37" t="s">
        <v>1518</v>
      </c>
      <c r="C37">
        <v>22.808943410865474</v>
      </c>
      <c r="D37">
        <v>22.792495857544363</v>
      </c>
      <c r="G37" t="s">
        <v>1518</v>
      </c>
      <c r="H37">
        <v>22.808943410865474</v>
      </c>
      <c r="I37">
        <v>22.792495857544363</v>
      </c>
      <c r="J37">
        <f t="shared" si="0"/>
        <v>22.800719634204917</v>
      </c>
      <c r="K37">
        <f t="shared" si="1"/>
        <v>1.163017648728493E-2</v>
      </c>
    </row>
    <row r="38" spans="2:11" x14ac:dyDescent="0.25">
      <c r="B38" t="s">
        <v>1519</v>
      </c>
      <c r="C38">
        <v>23.111062118898023</v>
      </c>
      <c r="D38">
        <v>22.914354696790458</v>
      </c>
      <c r="G38" t="s">
        <v>1519</v>
      </c>
      <c r="H38">
        <v>23.111062118898023</v>
      </c>
      <c r="I38">
        <v>22.914354696790458</v>
      </c>
      <c r="J38">
        <f t="shared" si="0"/>
        <v>23.01270840784424</v>
      </c>
      <c r="K38">
        <f t="shared" si="1"/>
        <v>0.1390931520819837</v>
      </c>
    </row>
    <row r="39" spans="2:11" x14ac:dyDescent="0.25">
      <c r="B39" t="s">
        <v>1520</v>
      </c>
      <c r="C39">
        <v>22.861358834174819</v>
      </c>
      <c r="D39">
        <v>22.870112218955761</v>
      </c>
      <c r="G39" t="s">
        <v>1520</v>
      </c>
      <c r="H39">
        <v>22.861358834174819</v>
      </c>
      <c r="I39">
        <v>22.870112218955761</v>
      </c>
      <c r="J39">
        <f t="shared" si="0"/>
        <v>22.865735526565288</v>
      </c>
      <c r="K39">
        <f t="shared" si="1"/>
        <v>6.1895777369390592E-3</v>
      </c>
    </row>
    <row r="40" spans="2:11" x14ac:dyDescent="0.25">
      <c r="B40" t="s">
        <v>1521</v>
      </c>
      <c r="C40">
        <v>23.019030753826595</v>
      </c>
      <c r="D40">
        <v>22.792495857544363</v>
      </c>
      <c r="G40" t="s">
        <v>1521</v>
      </c>
      <c r="H40">
        <v>23.019030753826595</v>
      </c>
      <c r="I40">
        <v>22.792495857544363</v>
      </c>
      <c r="J40">
        <f t="shared" si="0"/>
        <v>22.905763305685479</v>
      </c>
      <c r="K40">
        <f t="shared" si="1"/>
        <v>0.16018436133655714</v>
      </c>
    </row>
    <row r="41" spans="2:11" x14ac:dyDescent="0.25">
      <c r="B41" t="s">
        <v>1522</v>
      </c>
      <c r="C41">
        <v>23.726710457750478</v>
      </c>
      <c r="D41">
        <v>23.568187034577008</v>
      </c>
      <c r="G41" t="s">
        <v>1522</v>
      </c>
      <c r="H41">
        <v>23.726710457750478</v>
      </c>
      <c r="I41">
        <v>23.568187034577008</v>
      </c>
      <c r="J41">
        <f t="shared" si="0"/>
        <v>23.647448746163743</v>
      </c>
      <c r="K41">
        <f t="shared" si="1"/>
        <v>0.11209298750286549</v>
      </c>
    </row>
    <row r="43" spans="2:11" x14ac:dyDescent="0.25">
      <c r="B43" t="s">
        <v>1523</v>
      </c>
      <c r="C43">
        <v>25</v>
      </c>
      <c r="D43">
        <v>25</v>
      </c>
      <c r="G43" t="s">
        <v>1523</v>
      </c>
      <c r="H43">
        <v>25</v>
      </c>
      <c r="I43">
        <v>25</v>
      </c>
      <c r="J43">
        <f t="shared" si="0"/>
        <v>25</v>
      </c>
      <c r="K43">
        <f t="shared" si="1"/>
        <v>0</v>
      </c>
    </row>
    <row r="44" spans="2:11" x14ac:dyDescent="0.25">
      <c r="B44" t="s">
        <v>1524</v>
      </c>
      <c r="C44">
        <v>25.086195832233638</v>
      </c>
      <c r="D44">
        <v>23.970150528682939</v>
      </c>
      <c r="G44" t="s">
        <v>1524</v>
      </c>
      <c r="H44">
        <v>25.086195832233638</v>
      </c>
      <c r="I44">
        <v>23.970150528682939</v>
      </c>
      <c r="J44">
        <f t="shared" si="0"/>
        <v>24.528173180458289</v>
      </c>
      <c r="K44">
        <f t="shared" si="1"/>
        <v>0.78916320225209813</v>
      </c>
    </row>
    <row r="45" spans="2:11" x14ac:dyDescent="0.25">
      <c r="B45" t="s">
        <v>1525</v>
      </c>
      <c r="C45">
        <v>23.73665652260944</v>
      </c>
      <c r="D45">
        <v>24.07146615072719</v>
      </c>
      <c r="G45" t="s">
        <v>1525</v>
      </c>
      <c r="H45">
        <v>23.73665652260944</v>
      </c>
      <c r="I45">
        <v>24.07146615072719</v>
      </c>
      <c r="J45">
        <f t="shared" si="0"/>
        <v>23.904061336668313</v>
      </c>
      <c r="K45">
        <f t="shared" si="1"/>
        <v>0.236746158448607</v>
      </c>
    </row>
    <row r="46" spans="2:11" x14ac:dyDescent="0.25">
      <c r="B46" t="s">
        <v>1526</v>
      </c>
      <c r="C46">
        <v>23.768854172576852</v>
      </c>
      <c r="D46">
        <v>24.013390244188116</v>
      </c>
      <c r="G46" t="s">
        <v>1526</v>
      </c>
      <c r="H46">
        <v>23.768854172576852</v>
      </c>
      <c r="I46">
        <v>24.013390244188116</v>
      </c>
      <c r="J46">
        <f t="shared" si="0"/>
        <v>23.891122208382484</v>
      </c>
      <c r="K46">
        <f t="shared" si="1"/>
        <v>0.17291311448104435</v>
      </c>
    </row>
    <row r="47" spans="2:11" x14ac:dyDescent="0.25">
      <c r="B47" t="s">
        <v>1527</v>
      </c>
      <c r="C47">
        <v>23.799940247173442</v>
      </c>
      <c r="D47">
        <v>23.948986252506863</v>
      </c>
      <c r="G47" t="s">
        <v>1527</v>
      </c>
      <c r="H47">
        <v>23.799940247173442</v>
      </c>
      <c r="I47">
        <v>23.948986252506863</v>
      </c>
      <c r="J47">
        <f t="shared" si="0"/>
        <v>23.874463249840154</v>
      </c>
      <c r="K47">
        <f t="shared" si="1"/>
        <v>0.10539144108002835</v>
      </c>
    </row>
    <row r="48" spans="2:11" x14ac:dyDescent="0.25">
      <c r="B48" t="s">
        <v>1528</v>
      </c>
      <c r="C48">
        <v>24.235013401353907</v>
      </c>
      <c r="D48">
        <v>24.23345123724248</v>
      </c>
      <c r="G48" t="s">
        <v>1528</v>
      </c>
      <c r="H48">
        <v>24.235013401353907</v>
      </c>
      <c r="I48">
        <v>24.23345123724248</v>
      </c>
      <c r="J48">
        <f t="shared" si="0"/>
        <v>24.234232319298194</v>
      </c>
      <c r="K48">
        <f t="shared" si="1"/>
        <v>1.1046168365159439E-3</v>
      </c>
    </row>
    <row r="49" spans="2:11" x14ac:dyDescent="0.25">
      <c r="B49" t="s">
        <v>1529</v>
      </c>
      <c r="C49">
        <v>23.978949853153502</v>
      </c>
      <c r="D49">
        <v>24.059711476240313</v>
      </c>
      <c r="G49" t="s">
        <v>1529</v>
      </c>
      <c r="H49">
        <v>23.978949853153502</v>
      </c>
      <c r="I49">
        <v>24.059711476240313</v>
      </c>
      <c r="J49">
        <f t="shared" si="0"/>
        <v>24.019330664696909</v>
      </c>
      <c r="K49">
        <f t="shared" si="1"/>
        <v>5.7107091344316331E-2</v>
      </c>
    </row>
    <row r="50" spans="2:11" x14ac:dyDescent="0.25">
      <c r="B50" t="s">
        <v>1530</v>
      </c>
      <c r="C50">
        <v>23.824830733957679</v>
      </c>
      <c r="D50">
        <v>24.013390244188116</v>
      </c>
      <c r="G50" t="s">
        <v>1530</v>
      </c>
      <c r="H50">
        <v>23.824830733957679</v>
      </c>
      <c r="I50">
        <v>24.013390244188116</v>
      </c>
      <c r="J50">
        <f t="shared" si="0"/>
        <v>23.919110489072899</v>
      </c>
      <c r="K50">
        <f t="shared" si="1"/>
        <v>0.13333170834115629</v>
      </c>
    </row>
    <row r="51" spans="2:11" x14ac:dyDescent="0.25">
      <c r="B51" t="s">
        <v>1531</v>
      </c>
      <c r="C51">
        <v>24.350918636617482</v>
      </c>
      <c r="D51">
        <v>24.465154414158231</v>
      </c>
      <c r="G51" t="s">
        <v>1531</v>
      </c>
      <c r="H51">
        <v>24.350918636617482</v>
      </c>
      <c r="I51">
        <v>24.465154414158231</v>
      </c>
      <c r="J51">
        <f t="shared" si="0"/>
        <v>24.408036525387857</v>
      </c>
      <c r="K51">
        <f t="shared" si="1"/>
        <v>8.0776892953181509E-2</v>
      </c>
    </row>
    <row r="53" spans="2:11" x14ac:dyDescent="0.25">
      <c r="B53" t="s">
        <v>1532</v>
      </c>
      <c r="C53">
        <v>25</v>
      </c>
      <c r="D53">
        <v>25</v>
      </c>
      <c r="G53" t="s">
        <v>1532</v>
      </c>
      <c r="H53">
        <v>25</v>
      </c>
      <c r="I53">
        <v>25</v>
      </c>
      <c r="J53">
        <f t="shared" si="0"/>
        <v>25</v>
      </c>
      <c r="K53">
        <f t="shared" si="1"/>
        <v>0</v>
      </c>
    </row>
    <row r="54" spans="2:11" x14ac:dyDescent="0.25">
      <c r="B54" t="s">
        <v>1533</v>
      </c>
      <c r="C54">
        <v>24.870183504375937</v>
      </c>
      <c r="D54">
        <v>25.425802328033221</v>
      </c>
      <c r="G54" t="s">
        <v>1533</v>
      </c>
      <c r="H54">
        <v>24.870183504375937</v>
      </c>
      <c r="I54">
        <v>25.425802328033221</v>
      </c>
      <c r="J54">
        <f t="shared" si="0"/>
        <v>25.147992916204579</v>
      </c>
      <c r="K54">
        <f t="shared" si="1"/>
        <v>0.39288183796295778</v>
      </c>
    </row>
    <row r="55" spans="2:11" x14ac:dyDescent="0.25">
      <c r="B55" t="s">
        <v>1534</v>
      </c>
      <c r="C55">
        <v>25.25807322115633</v>
      </c>
      <c r="D55">
        <v>25.39885542182353</v>
      </c>
      <c r="G55" t="s">
        <v>1534</v>
      </c>
      <c r="H55">
        <v>25.25807322115633</v>
      </c>
      <c r="I55">
        <v>25.39885542182353</v>
      </c>
      <c r="J55">
        <f t="shared" si="0"/>
        <v>25.328464321489932</v>
      </c>
      <c r="K55">
        <f t="shared" si="1"/>
        <v>9.9548048762142363E-2</v>
      </c>
    </row>
    <row r="56" spans="2:11" x14ac:dyDescent="0.25">
      <c r="B56" t="s">
        <v>1535</v>
      </c>
      <c r="C56">
        <v>25.259918759907674</v>
      </c>
      <c r="D56">
        <v>25.427620659458771</v>
      </c>
      <c r="G56" t="s">
        <v>1535</v>
      </c>
      <c r="H56">
        <v>25.259918759907674</v>
      </c>
      <c r="I56">
        <v>25.427620659458771</v>
      </c>
      <c r="J56">
        <f t="shared" si="0"/>
        <v>25.343769709683222</v>
      </c>
      <c r="K56">
        <f t="shared" si="1"/>
        <v>0.11858315039044642</v>
      </c>
    </row>
    <row r="57" spans="2:11" x14ac:dyDescent="0.25">
      <c r="B57" t="s">
        <v>1536</v>
      </c>
      <c r="C57">
        <v>25.202166472432115</v>
      </c>
      <c r="D57">
        <v>25.405963603005187</v>
      </c>
      <c r="G57" t="s">
        <v>1536</v>
      </c>
      <c r="H57">
        <v>25.202166472432115</v>
      </c>
      <c r="I57">
        <v>25.405963603005187</v>
      </c>
      <c r="J57">
        <f t="shared" si="0"/>
        <v>25.304065037718651</v>
      </c>
      <c r="K57">
        <f t="shared" si="1"/>
        <v>0.14410633301457959</v>
      </c>
    </row>
    <row r="58" spans="2:11" x14ac:dyDescent="0.25">
      <c r="B58" t="s">
        <v>1537</v>
      </c>
      <c r="C58">
        <v>25.088940383938009</v>
      </c>
      <c r="D58">
        <v>25.394558266705896</v>
      </c>
      <c r="G58" t="s">
        <v>1537</v>
      </c>
      <c r="H58">
        <v>25.088940383938009</v>
      </c>
      <c r="I58">
        <v>25.394558266705896</v>
      </c>
      <c r="J58">
        <f t="shared" si="0"/>
        <v>25.241749325321955</v>
      </c>
      <c r="K58">
        <f t="shared" si="1"/>
        <v>0.21610447735704824</v>
      </c>
    </row>
    <row r="59" spans="2:11" x14ac:dyDescent="0.25">
      <c r="B59" t="s">
        <v>1538</v>
      </c>
      <c r="C59">
        <v>25.184993795102329</v>
      </c>
      <c r="D59">
        <v>25.441401885504778</v>
      </c>
      <c r="G59" t="s">
        <v>1538</v>
      </c>
      <c r="H59">
        <v>25.184993795102329</v>
      </c>
      <c r="I59">
        <v>25.441401885504778</v>
      </c>
      <c r="J59">
        <f t="shared" si="0"/>
        <v>25.313197840303552</v>
      </c>
      <c r="K59">
        <f t="shared" si="1"/>
        <v>0.18130789947466472</v>
      </c>
    </row>
    <row r="60" spans="2:11" x14ac:dyDescent="0.25">
      <c r="B60" t="s">
        <v>1539</v>
      </c>
      <c r="C60">
        <v>25.155453638259061</v>
      </c>
      <c r="D60">
        <v>25.405963603005187</v>
      </c>
      <c r="G60" t="s">
        <v>1539</v>
      </c>
      <c r="H60">
        <v>25.155453638259061</v>
      </c>
      <c r="I60">
        <v>25.405963603005187</v>
      </c>
      <c r="J60">
        <f t="shared" si="0"/>
        <v>25.280708620632126</v>
      </c>
      <c r="K60">
        <f t="shared" si="1"/>
        <v>0.1771372948267885</v>
      </c>
    </row>
    <row r="61" spans="2:11" x14ac:dyDescent="0.25">
      <c r="B61" t="s">
        <v>1540</v>
      </c>
      <c r="C61">
        <v>24.986468622963375</v>
      </c>
      <c r="D61">
        <v>25.188414124486712</v>
      </c>
      <c r="G61" t="s">
        <v>1540</v>
      </c>
      <c r="H61">
        <v>24.986468622963375</v>
      </c>
      <c r="I61">
        <v>25.188414124486712</v>
      </c>
      <c r="J61">
        <f t="shared" si="0"/>
        <v>25.087441373725042</v>
      </c>
      <c r="K61">
        <f t="shared" si="1"/>
        <v>0.14279703355726978</v>
      </c>
    </row>
    <row r="63" spans="2:11" x14ac:dyDescent="0.25">
      <c r="B63" t="s">
        <v>1541</v>
      </c>
      <c r="C63">
        <v>25</v>
      </c>
      <c r="D63">
        <v>25</v>
      </c>
      <c r="G63" t="s">
        <v>1541</v>
      </c>
      <c r="H63">
        <v>25</v>
      </c>
      <c r="I63">
        <v>25</v>
      </c>
      <c r="J63">
        <f t="shared" si="0"/>
        <v>25</v>
      </c>
      <c r="K63">
        <f t="shared" si="1"/>
        <v>0</v>
      </c>
    </row>
    <row r="64" spans="2:11" x14ac:dyDescent="0.25">
      <c r="B64" t="s">
        <v>1542</v>
      </c>
      <c r="C64">
        <v>25.030886946226566</v>
      </c>
      <c r="D64">
        <v>26.254120739581992</v>
      </c>
      <c r="G64" t="s">
        <v>1542</v>
      </c>
      <c r="H64">
        <v>25.030886946226566</v>
      </c>
      <c r="I64">
        <v>26.254120739581992</v>
      </c>
      <c r="J64">
        <f t="shared" si="0"/>
        <v>25.642503842904279</v>
      </c>
      <c r="K64">
        <f t="shared" si="1"/>
        <v>0.8649569102581659</v>
      </c>
    </row>
    <row r="65" spans="2:11" x14ac:dyDescent="0.25">
      <c r="B65" t="s">
        <v>1543</v>
      </c>
      <c r="C65">
        <v>26.489170965225995</v>
      </c>
      <c r="D65">
        <v>26.185880770017121</v>
      </c>
      <c r="G65" t="s">
        <v>1543</v>
      </c>
      <c r="H65">
        <v>26.489170965225995</v>
      </c>
      <c r="I65">
        <v>26.185880770017121</v>
      </c>
      <c r="J65">
        <f t="shared" si="0"/>
        <v>26.337525867621558</v>
      </c>
      <c r="K65">
        <f t="shared" si="1"/>
        <v>0.21445855369958625</v>
      </c>
    </row>
    <row r="66" spans="2:11" x14ac:dyDescent="0.25">
      <c r="B66" t="s">
        <v>1544</v>
      </c>
      <c r="C66">
        <v>26.440682748307669</v>
      </c>
      <c r="D66">
        <v>26.286683529930006</v>
      </c>
      <c r="G66" t="s">
        <v>1544</v>
      </c>
      <c r="H66">
        <v>26.440682748307669</v>
      </c>
      <c r="I66">
        <v>26.286683529930006</v>
      </c>
      <c r="J66">
        <f t="shared" si="0"/>
        <v>26.363683139118837</v>
      </c>
      <c r="K66">
        <f t="shared" si="1"/>
        <v>0.1088938916122737</v>
      </c>
    </row>
    <row r="67" spans="2:11" x14ac:dyDescent="0.25">
      <c r="B67" t="s">
        <v>1545</v>
      </c>
      <c r="C67">
        <v>26.433938260022156</v>
      </c>
      <c r="D67">
        <v>26.317237089313988</v>
      </c>
      <c r="G67" t="s">
        <v>1545</v>
      </c>
      <c r="H67">
        <v>26.433938260022156</v>
      </c>
      <c r="I67">
        <v>26.317237089313988</v>
      </c>
      <c r="J67">
        <f t="shared" si="0"/>
        <v>26.375587674668072</v>
      </c>
      <c r="K67">
        <f t="shared" si="1"/>
        <v>8.2520189180154788E-2</v>
      </c>
    </row>
    <row r="68" spans="2:11" x14ac:dyDescent="0.25">
      <c r="B68" t="s">
        <v>1546</v>
      </c>
      <c r="C68">
        <v>26.149374330960985</v>
      </c>
      <c r="D68">
        <v>26.111700152133754</v>
      </c>
      <c r="G68" t="s">
        <v>1546</v>
      </c>
      <c r="H68">
        <v>26.149374330960985</v>
      </c>
      <c r="I68">
        <v>26.111700152133754</v>
      </c>
      <c r="J68">
        <f t="shared" ref="J68:J121" si="2">AVERAGE(H68:I68)</f>
        <v>26.130537241547369</v>
      </c>
      <c r="K68">
        <f t="shared" ref="K68:K121" si="3">_xlfn.STDEV.S(H68:I68)</f>
        <v>2.6639667324369856E-2</v>
      </c>
    </row>
    <row r="69" spans="2:11" x14ac:dyDescent="0.25">
      <c r="B69" t="s">
        <v>1547</v>
      </c>
      <c r="C69">
        <v>26.336280070729106</v>
      </c>
      <c r="D69">
        <v>26.210543530601569</v>
      </c>
      <c r="G69" t="s">
        <v>1547</v>
      </c>
      <c r="H69">
        <v>26.336280070729106</v>
      </c>
      <c r="I69">
        <v>26.210543530601569</v>
      </c>
      <c r="J69">
        <f t="shared" si="2"/>
        <v>26.273411800665336</v>
      </c>
      <c r="K69">
        <f t="shared" si="3"/>
        <v>8.8909160167116003E-2</v>
      </c>
    </row>
    <row r="70" spans="2:11" x14ac:dyDescent="0.25">
      <c r="B70" t="s">
        <v>1548</v>
      </c>
      <c r="C70">
        <v>26.377272599108025</v>
      </c>
      <c r="D70">
        <v>26.317237089313988</v>
      </c>
      <c r="G70" t="s">
        <v>1548</v>
      </c>
      <c r="H70">
        <v>26.377272599108025</v>
      </c>
      <c r="I70">
        <v>26.317237089313988</v>
      </c>
      <c r="J70">
        <f t="shared" si="2"/>
        <v>26.347254844211008</v>
      </c>
      <c r="K70">
        <f t="shared" si="3"/>
        <v>4.2451516087355146E-2</v>
      </c>
    </row>
    <row r="71" spans="2:11" x14ac:dyDescent="0.25">
      <c r="B71" t="s">
        <v>1549</v>
      </c>
      <c r="C71">
        <v>25.957767344755517</v>
      </c>
      <c r="D71">
        <v>25.897768390437982</v>
      </c>
      <c r="G71" t="s">
        <v>1549</v>
      </c>
      <c r="H71">
        <v>25.957767344755517</v>
      </c>
      <c r="I71">
        <v>25.897768390437982</v>
      </c>
      <c r="J71">
        <f t="shared" si="2"/>
        <v>25.927767867596749</v>
      </c>
      <c r="K71">
        <f t="shared" si="3"/>
        <v>4.2425667462031191E-2</v>
      </c>
    </row>
    <row r="73" spans="2:11" x14ac:dyDescent="0.25">
      <c r="B73" t="s">
        <v>1550</v>
      </c>
      <c r="C73">
        <v>25</v>
      </c>
      <c r="D73">
        <v>25</v>
      </c>
      <c r="G73" t="s">
        <v>1550</v>
      </c>
      <c r="H73">
        <v>25</v>
      </c>
      <c r="I73">
        <v>25</v>
      </c>
      <c r="J73">
        <f t="shared" si="2"/>
        <v>25</v>
      </c>
      <c r="K73">
        <f t="shared" si="3"/>
        <v>0</v>
      </c>
    </row>
    <row r="74" spans="2:11" x14ac:dyDescent="0.25">
      <c r="B74" t="s">
        <v>1551</v>
      </c>
      <c r="C74">
        <v>24.977318554562522</v>
      </c>
      <c r="D74">
        <v>24.489785400580065</v>
      </c>
      <c r="G74" t="s">
        <v>1551</v>
      </c>
      <c r="H74">
        <v>24.977318554562522</v>
      </c>
      <c r="I74">
        <v>24.489785400580065</v>
      </c>
      <c r="J74">
        <f t="shared" si="2"/>
        <v>24.733551977571295</v>
      </c>
      <c r="K74">
        <f t="shared" si="3"/>
        <v>0.34473799923426124</v>
      </c>
    </row>
    <row r="75" spans="2:11" x14ac:dyDescent="0.25">
      <c r="B75" t="s">
        <v>1552</v>
      </c>
      <c r="C75">
        <v>24.57343678080715</v>
      </c>
      <c r="D75">
        <v>24.483866398455071</v>
      </c>
      <c r="G75" t="s">
        <v>1552</v>
      </c>
      <c r="H75">
        <v>24.57343678080715</v>
      </c>
      <c r="I75">
        <v>24.483866398455071</v>
      </c>
      <c r="J75">
        <f t="shared" si="2"/>
        <v>24.52865158963111</v>
      </c>
      <c r="K75">
        <f t="shared" si="3"/>
        <v>6.3335824754626957E-2</v>
      </c>
    </row>
    <row r="76" spans="2:11" x14ac:dyDescent="0.25">
      <c r="B76" t="s">
        <v>1553</v>
      </c>
      <c r="C76">
        <v>24.588706432894</v>
      </c>
      <c r="D76">
        <v>24.426368594621071</v>
      </c>
      <c r="G76" t="s">
        <v>1553</v>
      </c>
      <c r="H76">
        <v>24.588706432894</v>
      </c>
      <c r="I76">
        <v>24.426368594621071</v>
      </c>
      <c r="J76">
        <f t="shared" si="2"/>
        <v>24.507537513757534</v>
      </c>
      <c r="K76">
        <f t="shared" si="3"/>
        <v>0.11479018628595333</v>
      </c>
    </row>
    <row r="77" spans="2:11" x14ac:dyDescent="0.25">
      <c r="B77" t="s">
        <v>1554</v>
      </c>
      <c r="C77">
        <v>24.602160179023485</v>
      </c>
      <c r="D77">
        <v>24.46277331926315</v>
      </c>
      <c r="G77" t="s">
        <v>1554</v>
      </c>
      <c r="H77">
        <v>24.602160179023485</v>
      </c>
      <c r="I77">
        <v>24.46277331926315</v>
      </c>
      <c r="J77">
        <f t="shared" si="2"/>
        <v>24.532466749143317</v>
      </c>
      <c r="K77">
        <f t="shared" si="3"/>
        <v>9.8561393744831763E-2</v>
      </c>
    </row>
    <row r="78" spans="2:11" x14ac:dyDescent="0.25">
      <c r="B78" t="s">
        <v>1555</v>
      </c>
      <c r="C78">
        <v>24.56495494562726</v>
      </c>
      <c r="D78">
        <v>24.422595674683844</v>
      </c>
      <c r="G78" t="s">
        <v>1555</v>
      </c>
      <c r="H78">
        <v>24.56495494562726</v>
      </c>
      <c r="I78">
        <v>24.422595674683844</v>
      </c>
      <c r="J78">
        <f t="shared" si="2"/>
        <v>24.493775310155552</v>
      </c>
      <c r="K78">
        <f t="shared" si="3"/>
        <v>0.10066320584886253</v>
      </c>
    </row>
    <row r="79" spans="2:11" x14ac:dyDescent="0.25">
      <c r="B79" t="s">
        <v>1556</v>
      </c>
      <c r="C79">
        <v>24.553507646896161</v>
      </c>
      <c r="D79">
        <v>24.448159184122119</v>
      </c>
      <c r="G79" t="s">
        <v>1556</v>
      </c>
      <c r="H79">
        <v>24.553507646896161</v>
      </c>
      <c r="I79">
        <v>24.448159184122119</v>
      </c>
      <c r="J79">
        <f t="shared" si="2"/>
        <v>24.500833415509142</v>
      </c>
      <c r="K79">
        <f t="shared" si="3"/>
        <v>7.4492612415103951E-2</v>
      </c>
    </row>
    <row r="80" spans="2:11" x14ac:dyDescent="0.25">
      <c r="B80" t="s">
        <v>1557</v>
      </c>
      <c r="C80">
        <v>24.657612356303868</v>
      </c>
      <c r="D80">
        <v>24.46277331926315</v>
      </c>
      <c r="G80" t="s">
        <v>1557</v>
      </c>
      <c r="H80">
        <v>24.657612356303868</v>
      </c>
      <c r="I80">
        <v>24.46277331926315</v>
      </c>
      <c r="J80">
        <f t="shared" si="2"/>
        <v>24.560192837783511</v>
      </c>
      <c r="K80">
        <f t="shared" si="3"/>
        <v>0.13777200433134926</v>
      </c>
    </row>
    <row r="81" spans="2:11" x14ac:dyDescent="0.25">
      <c r="B81" t="s">
        <v>1558</v>
      </c>
      <c r="C81">
        <v>24.695967958320772</v>
      </c>
      <c r="D81">
        <v>24.539430160609786</v>
      </c>
      <c r="G81" t="s">
        <v>1558</v>
      </c>
      <c r="H81">
        <v>24.695967958320772</v>
      </c>
      <c r="I81">
        <v>24.539430160609786</v>
      </c>
      <c r="J81">
        <f t="shared" si="2"/>
        <v>24.617699059465281</v>
      </c>
      <c r="K81">
        <f t="shared" si="3"/>
        <v>0.11068893827344581</v>
      </c>
    </row>
    <row r="83" spans="2:11" x14ac:dyDescent="0.25">
      <c r="B83" t="s">
        <v>1559</v>
      </c>
      <c r="C83">
        <v>25</v>
      </c>
      <c r="D83">
        <v>25</v>
      </c>
      <c r="G83" t="s">
        <v>1559</v>
      </c>
      <c r="H83">
        <v>25</v>
      </c>
      <c r="I83">
        <v>25</v>
      </c>
      <c r="J83">
        <f t="shared" si="2"/>
        <v>25</v>
      </c>
      <c r="K83">
        <f t="shared" si="3"/>
        <v>0</v>
      </c>
    </row>
    <row r="84" spans="2:11" x14ac:dyDescent="0.25">
      <c r="B84" t="s">
        <v>1560</v>
      </c>
      <c r="C84">
        <v>25.336481346788108</v>
      </c>
      <c r="D84">
        <v>24.315652020309827</v>
      </c>
      <c r="G84" t="s">
        <v>1560</v>
      </c>
      <c r="H84">
        <v>25.336481346788108</v>
      </c>
      <c r="I84">
        <v>24.315652020309827</v>
      </c>
      <c r="J84">
        <f t="shared" si="2"/>
        <v>24.826066683548966</v>
      </c>
      <c r="K84">
        <f t="shared" si="3"/>
        <v>0.72183533918688902</v>
      </c>
    </row>
    <row r="85" spans="2:11" x14ac:dyDescent="0.25">
      <c r="B85" t="s">
        <v>1561</v>
      </c>
      <c r="C85">
        <v>24.19944063599916</v>
      </c>
      <c r="D85">
        <v>24.403420494212945</v>
      </c>
      <c r="G85" t="s">
        <v>1561</v>
      </c>
      <c r="H85">
        <v>24.19944063599916</v>
      </c>
      <c r="I85">
        <v>24.403420494212945</v>
      </c>
      <c r="J85">
        <f t="shared" si="2"/>
        <v>24.301430565106052</v>
      </c>
      <c r="K85">
        <f t="shared" si="3"/>
        <v>0.14423554096843774</v>
      </c>
    </row>
    <row r="86" spans="2:11" x14ac:dyDescent="0.25">
      <c r="B86" t="s">
        <v>1562</v>
      </c>
      <c r="C86">
        <v>24.247844339272241</v>
      </c>
      <c r="D86">
        <v>24.345683411865391</v>
      </c>
      <c r="G86" t="s">
        <v>1562</v>
      </c>
      <c r="H86">
        <v>24.247844339272241</v>
      </c>
      <c r="I86">
        <v>24.345683411865391</v>
      </c>
      <c r="J86">
        <f t="shared" si="2"/>
        <v>24.296763875568814</v>
      </c>
      <c r="K86">
        <f t="shared" si="3"/>
        <v>6.9182671695619063E-2</v>
      </c>
    </row>
    <row r="87" spans="2:11" x14ac:dyDescent="0.25">
      <c r="B87" t="s">
        <v>1563</v>
      </c>
      <c r="C87">
        <v>24.285542640248131</v>
      </c>
      <c r="D87">
        <v>24.309693933341965</v>
      </c>
      <c r="G87" t="s">
        <v>1563</v>
      </c>
      <c r="H87">
        <v>24.285542640248131</v>
      </c>
      <c r="I87">
        <v>24.309693933341965</v>
      </c>
      <c r="J87">
        <f t="shared" si="2"/>
        <v>24.29761828679505</v>
      </c>
      <c r="K87">
        <f t="shared" si="3"/>
        <v>1.7077543121073471E-2</v>
      </c>
    </row>
    <row r="88" spans="2:11" x14ac:dyDescent="0.25">
      <c r="B88" t="s">
        <v>1564</v>
      </c>
      <c r="C88">
        <v>24.679731104860618</v>
      </c>
      <c r="D88">
        <v>24.578336053559653</v>
      </c>
      <c r="G88" t="s">
        <v>1564</v>
      </c>
      <c r="H88">
        <v>24.679731104860618</v>
      </c>
      <c r="I88">
        <v>24.578336053559653</v>
      </c>
      <c r="J88">
        <f t="shared" si="2"/>
        <v>24.629033579210137</v>
      </c>
      <c r="K88">
        <f t="shared" si="3"/>
        <v>7.1697128353670481E-2</v>
      </c>
    </row>
    <row r="89" spans="2:11" x14ac:dyDescent="0.25">
      <c r="B89" t="s">
        <v>1565</v>
      </c>
      <c r="C89">
        <v>24.434984111406145</v>
      </c>
      <c r="D89">
        <v>24.40462667424887</v>
      </c>
      <c r="G89" t="s">
        <v>1565</v>
      </c>
      <c r="H89">
        <v>24.434984111406145</v>
      </c>
      <c r="I89">
        <v>24.40462667424887</v>
      </c>
      <c r="J89">
        <f t="shared" si="2"/>
        <v>24.419805392827506</v>
      </c>
      <c r="K89">
        <f t="shared" si="3"/>
        <v>2.1465949673353159E-2</v>
      </c>
    </row>
    <row r="90" spans="2:11" x14ac:dyDescent="0.25">
      <c r="B90" t="s">
        <v>1566</v>
      </c>
      <c r="C90">
        <v>24.302608545016625</v>
      </c>
      <c r="D90">
        <v>24.345683411865391</v>
      </c>
      <c r="G90" t="s">
        <v>1566</v>
      </c>
      <c r="H90">
        <v>24.302608545016625</v>
      </c>
      <c r="I90">
        <v>24.345683411865391</v>
      </c>
      <c r="J90">
        <f t="shared" si="2"/>
        <v>24.32414597844101</v>
      </c>
      <c r="K90">
        <f t="shared" si="3"/>
        <v>3.0458530447470007E-2</v>
      </c>
    </row>
    <row r="91" spans="2:11" x14ac:dyDescent="0.25">
      <c r="B91" t="s">
        <v>1567</v>
      </c>
      <c r="C91">
        <v>24.706745873793317</v>
      </c>
      <c r="D91">
        <v>24.734546848786984</v>
      </c>
      <c r="G91" t="s">
        <v>1567</v>
      </c>
      <c r="H91">
        <v>24.706745873793317</v>
      </c>
      <c r="I91">
        <v>24.734546848786984</v>
      </c>
      <c r="J91">
        <f t="shared" si="2"/>
        <v>24.72064636129015</v>
      </c>
      <c r="K91">
        <f t="shared" si="3"/>
        <v>1.9658257941619701E-2</v>
      </c>
    </row>
    <row r="93" spans="2:11" x14ac:dyDescent="0.25">
      <c r="B93" t="s">
        <v>1568</v>
      </c>
      <c r="C93">
        <v>25</v>
      </c>
      <c r="D93">
        <v>25</v>
      </c>
      <c r="G93" t="s">
        <v>1568</v>
      </c>
      <c r="H93">
        <v>25</v>
      </c>
      <c r="I93">
        <v>25</v>
      </c>
      <c r="J93">
        <f t="shared" si="2"/>
        <v>25</v>
      </c>
      <c r="K93">
        <f>_xlfn.STDEV.S(H93:I93)</f>
        <v>0</v>
      </c>
    </row>
    <row r="94" spans="2:11" x14ac:dyDescent="0.25">
      <c r="B94" t="s">
        <v>1569</v>
      </c>
      <c r="C94">
        <v>24.886302868979708</v>
      </c>
      <c r="D94">
        <v>25.58523641628252</v>
      </c>
      <c r="G94" t="s">
        <v>1569</v>
      </c>
      <c r="H94">
        <v>24.886302868979708</v>
      </c>
      <c r="I94">
        <v>25.58523641628252</v>
      </c>
      <c r="J94">
        <f t="shared" si="2"/>
        <v>25.235769642631112</v>
      </c>
      <c r="K94">
        <f t="shared" ref="K94:K101" si="4">_xlfn.STDEV.S(H94:I94)</f>
        <v>0.49422065089658646</v>
      </c>
    </row>
    <row r="95" spans="2:11" x14ac:dyDescent="0.25">
      <c r="B95" t="s">
        <v>1570</v>
      </c>
      <c r="C95">
        <v>25.40017414518362</v>
      </c>
      <c r="D95">
        <v>25.560084134910294</v>
      </c>
      <c r="G95" t="s">
        <v>1570</v>
      </c>
      <c r="H95">
        <v>25.40017414518362</v>
      </c>
      <c r="I95">
        <v>25.560084134910294</v>
      </c>
      <c r="J95">
        <f t="shared" si="2"/>
        <v>25.480129140046955</v>
      </c>
      <c r="K95">
        <f t="shared" si="4"/>
        <v>0.11307343811520282</v>
      </c>
    </row>
    <row r="96" spans="2:11" x14ac:dyDescent="0.25">
      <c r="B96" t="s">
        <v>1571</v>
      </c>
      <c r="C96">
        <v>25.375077136545471</v>
      </c>
      <c r="D96">
        <v>25.578367386160121</v>
      </c>
      <c r="G96" t="s">
        <v>1571</v>
      </c>
      <c r="H96">
        <v>25.375077136545471</v>
      </c>
      <c r="I96">
        <v>25.578367386160121</v>
      </c>
      <c r="J96">
        <f t="shared" si="2"/>
        <v>25.476722261352798</v>
      </c>
      <c r="K96">
        <f t="shared" si="4"/>
        <v>0.14374791405162482</v>
      </c>
    </row>
    <row r="97" spans="2:11" x14ac:dyDescent="0.25">
      <c r="B97" t="s">
        <v>1572</v>
      </c>
      <c r="C97">
        <v>25.354719392146563</v>
      </c>
      <c r="D97">
        <v>25.588555070075653</v>
      </c>
      <c r="G97" t="s">
        <v>1572</v>
      </c>
      <c r="H97">
        <v>25.354719392146563</v>
      </c>
      <c r="I97">
        <v>25.588555070075653</v>
      </c>
      <c r="J97">
        <f t="shared" si="2"/>
        <v>25.47163723111111</v>
      </c>
      <c r="K97">
        <f t="shared" si="4"/>
        <v>0.16534679354701287</v>
      </c>
    </row>
    <row r="98" spans="2:11" x14ac:dyDescent="0.25">
      <c r="B98" t="s">
        <v>1573</v>
      </c>
      <c r="C98">
        <v>25.208282442218959</v>
      </c>
      <c r="D98">
        <v>25.563472366759111</v>
      </c>
      <c r="G98" t="s">
        <v>1573</v>
      </c>
      <c r="H98">
        <v>25.208282442218959</v>
      </c>
      <c r="I98">
        <v>25.563472366759111</v>
      </c>
      <c r="J98">
        <f t="shared" si="2"/>
        <v>25.385877404489037</v>
      </c>
      <c r="K98">
        <f t="shared" si="4"/>
        <v>0.25115720425147969</v>
      </c>
    </row>
    <row r="99" spans="2:11" x14ac:dyDescent="0.25">
      <c r="B99" t="s">
        <v>1574</v>
      </c>
      <c r="C99">
        <v>25.333611676391499</v>
      </c>
      <c r="D99">
        <v>25.614367957655169</v>
      </c>
      <c r="G99" t="s">
        <v>1574</v>
      </c>
      <c r="H99">
        <v>25.333611676391499</v>
      </c>
      <c r="I99">
        <v>25.614367957655169</v>
      </c>
      <c r="J99">
        <f t="shared" si="2"/>
        <v>25.473989817023334</v>
      </c>
      <c r="K99">
        <f t="shared" si="4"/>
        <v>0.19852467034225896</v>
      </c>
    </row>
    <row r="100" spans="2:11" x14ac:dyDescent="0.25">
      <c r="B100" t="s">
        <v>1575</v>
      </c>
      <c r="C100">
        <v>25.298585388848593</v>
      </c>
      <c r="D100">
        <v>25.588555070075653</v>
      </c>
      <c r="G100" t="s">
        <v>1575</v>
      </c>
      <c r="H100">
        <v>25.298585388848593</v>
      </c>
      <c r="I100">
        <v>25.588555070075653</v>
      </c>
      <c r="J100">
        <f t="shared" si="2"/>
        <v>25.443570229462125</v>
      </c>
      <c r="K100">
        <f t="shared" si="4"/>
        <v>0.2050395279341555</v>
      </c>
    </row>
    <row r="101" spans="2:11" x14ac:dyDescent="0.25">
      <c r="B101" t="s">
        <v>1576</v>
      </c>
      <c r="C101">
        <v>25.075148708619029</v>
      </c>
      <c r="D101">
        <v>25.305685598717265</v>
      </c>
      <c r="G101" t="s">
        <v>1576</v>
      </c>
      <c r="H101">
        <v>25.075148708619029</v>
      </c>
      <c r="I101">
        <v>25.305685598717265</v>
      </c>
      <c r="J101">
        <f t="shared" si="2"/>
        <v>25.190417153668147</v>
      </c>
      <c r="K101">
        <f t="shared" si="4"/>
        <v>0.16301419830212041</v>
      </c>
    </row>
    <row r="103" spans="2:11" x14ac:dyDescent="0.25">
      <c r="B103" t="s">
        <v>1577</v>
      </c>
      <c r="C103">
        <v>25</v>
      </c>
      <c r="D103">
        <v>25</v>
      </c>
      <c r="G103" t="s">
        <v>1577</v>
      </c>
      <c r="H103">
        <v>25</v>
      </c>
      <c r="I103">
        <v>25</v>
      </c>
      <c r="J103">
        <f t="shared" si="2"/>
        <v>25</v>
      </c>
      <c r="K103">
        <f>_xlfn.STDEV.S(H103:I103)</f>
        <v>0</v>
      </c>
    </row>
    <row r="104" spans="2:11" x14ac:dyDescent="0.25">
      <c r="B104" t="s">
        <v>1578</v>
      </c>
      <c r="C104">
        <v>24.993310068780065</v>
      </c>
      <c r="D104">
        <v>25.891875595956567</v>
      </c>
      <c r="G104" t="s">
        <v>1578</v>
      </c>
      <c r="H104">
        <v>24.993310068780065</v>
      </c>
      <c r="I104">
        <v>25.891875595956567</v>
      </c>
      <c r="J104">
        <f t="shared" si="2"/>
        <v>25.442592832368316</v>
      </c>
      <c r="K104">
        <f t="shared" si="3"/>
        <v>0.6353817776069689</v>
      </c>
    </row>
    <row r="105" spans="2:11" x14ac:dyDescent="0.25">
      <c r="B105" t="s">
        <v>1579</v>
      </c>
      <c r="C105">
        <v>26.185596445118193</v>
      </c>
      <c r="D105">
        <v>25.828598579942998</v>
      </c>
      <c r="G105" t="s">
        <v>1579</v>
      </c>
      <c r="H105">
        <v>26.185596445118193</v>
      </c>
      <c r="I105">
        <v>25.828598579942998</v>
      </c>
      <c r="J105">
        <f t="shared" si="2"/>
        <v>26.007097512530596</v>
      </c>
      <c r="K105">
        <f t="shared" si="3"/>
        <v>0.25243561133450138</v>
      </c>
    </row>
    <row r="106" spans="2:11" x14ac:dyDescent="0.25">
      <c r="B106" t="s">
        <v>1580</v>
      </c>
      <c r="C106">
        <v>26.165711712829896</v>
      </c>
      <c r="D106">
        <v>25.932775938494011</v>
      </c>
      <c r="G106" t="s">
        <v>1580</v>
      </c>
      <c r="H106">
        <v>26.165711712829896</v>
      </c>
      <c r="I106">
        <v>25.932775938494011</v>
      </c>
      <c r="J106">
        <f t="shared" si="2"/>
        <v>26.049243825661954</v>
      </c>
      <c r="K106">
        <f>_xlfn.STDEV.S(H106:I106)</f>
        <v>0.16471046561384403</v>
      </c>
    </row>
    <row r="107" spans="2:11" x14ac:dyDescent="0.25">
      <c r="B107" t="s">
        <v>1581</v>
      </c>
      <c r="C107">
        <v>26.135086719014399</v>
      </c>
      <c r="D107">
        <v>25.939799761813298</v>
      </c>
      <c r="G107" t="s">
        <v>1581</v>
      </c>
      <c r="H107">
        <v>26.135086719014399</v>
      </c>
      <c r="I107">
        <v>25.939799761813298</v>
      </c>
      <c r="J107">
        <f t="shared" si="2"/>
        <v>26.03744324041385</v>
      </c>
      <c r="K107">
        <f t="shared" si="3"/>
        <v>0.13808873171418615</v>
      </c>
    </row>
    <row r="108" spans="2:11" x14ac:dyDescent="0.25">
      <c r="B108" t="s">
        <v>1582</v>
      </c>
      <c r="C108">
        <v>25.910479257872783</v>
      </c>
      <c r="D108">
        <v>25.766138879172303</v>
      </c>
      <c r="G108" t="s">
        <v>1582</v>
      </c>
      <c r="H108">
        <v>25.910479257872783</v>
      </c>
      <c r="I108">
        <v>25.766138879172303</v>
      </c>
      <c r="J108">
        <f t="shared" si="2"/>
        <v>25.838309068522541</v>
      </c>
      <c r="K108">
        <f t="shared" si="3"/>
        <v>0.10206406057814403</v>
      </c>
    </row>
    <row r="109" spans="2:11" x14ac:dyDescent="0.25">
      <c r="B109" t="s">
        <v>1583</v>
      </c>
      <c r="C109">
        <v>26.042519827282174</v>
      </c>
      <c r="D109">
        <v>25.836123966579422</v>
      </c>
      <c r="G109" t="s">
        <v>1583</v>
      </c>
      <c r="H109">
        <v>26.042519827282174</v>
      </c>
      <c r="I109">
        <v>25.836123966579422</v>
      </c>
      <c r="J109">
        <f t="shared" si="2"/>
        <v>25.939321896930799</v>
      </c>
      <c r="K109">
        <f t="shared" si="3"/>
        <v>0.14594391271175022</v>
      </c>
    </row>
    <row r="110" spans="2:11" x14ac:dyDescent="0.25">
      <c r="B110" t="s">
        <v>1584</v>
      </c>
      <c r="C110">
        <v>26.097867955209107</v>
      </c>
      <c r="D110">
        <v>25.939799761813298</v>
      </c>
      <c r="G110" t="s">
        <v>1584</v>
      </c>
      <c r="H110">
        <v>26.097867955209107</v>
      </c>
      <c r="I110">
        <v>25.939799761813298</v>
      </c>
      <c r="J110">
        <f t="shared" si="2"/>
        <v>26.018833858511201</v>
      </c>
      <c r="K110">
        <f t="shared" si="3"/>
        <v>0.11177109144008368</v>
      </c>
    </row>
    <row r="111" spans="2:11" x14ac:dyDescent="0.25">
      <c r="B111" t="s">
        <v>1585</v>
      </c>
      <c r="C111">
        <v>25.769560431570177</v>
      </c>
      <c r="D111">
        <v>25.624526913482487</v>
      </c>
      <c r="G111" t="s">
        <v>1585</v>
      </c>
      <c r="H111">
        <v>25.769560431570177</v>
      </c>
      <c r="I111">
        <v>25.624526913482487</v>
      </c>
      <c r="J111">
        <f t="shared" si="2"/>
        <v>25.697043672526334</v>
      </c>
      <c r="K111">
        <f t="shared" si="3"/>
        <v>0.10255418413914727</v>
      </c>
    </row>
    <row r="113" spans="2:11" x14ac:dyDescent="0.25">
      <c r="B113" t="s">
        <v>1586</v>
      </c>
      <c r="C113">
        <v>25</v>
      </c>
      <c r="D113">
        <v>25</v>
      </c>
      <c r="G113" t="s">
        <v>1586</v>
      </c>
      <c r="H113">
        <v>25</v>
      </c>
      <c r="I113">
        <v>25</v>
      </c>
      <c r="J113">
        <f t="shared" si="2"/>
        <v>25</v>
      </c>
      <c r="K113">
        <f t="shared" si="3"/>
        <v>0</v>
      </c>
    </row>
    <row r="114" spans="2:11" x14ac:dyDescent="0.25">
      <c r="B114" t="s">
        <v>1587</v>
      </c>
      <c r="C114">
        <v>24.801263902087957</v>
      </c>
      <c r="D114">
        <v>24.432668297091919</v>
      </c>
      <c r="G114" t="s">
        <v>1587</v>
      </c>
      <c r="H114">
        <v>24.801263902087957</v>
      </c>
      <c r="I114">
        <v>24.432668297091919</v>
      </c>
      <c r="J114">
        <f t="shared" si="2"/>
        <v>24.616966099589938</v>
      </c>
      <c r="K114">
        <f t="shared" si="3"/>
        <v>0.26063645180825668</v>
      </c>
    </row>
    <row r="115" spans="2:11" x14ac:dyDescent="0.25">
      <c r="B115" t="s">
        <v>1588</v>
      </c>
      <c r="C115">
        <v>24.385623211244315</v>
      </c>
      <c r="D115">
        <v>24.431761349968184</v>
      </c>
      <c r="G115" t="s">
        <v>1588</v>
      </c>
      <c r="H115">
        <v>24.385623211244315</v>
      </c>
      <c r="I115">
        <v>24.431761349968184</v>
      </c>
      <c r="J115">
        <f t="shared" si="2"/>
        <v>24.40869228060625</v>
      </c>
      <c r="K115">
        <f t="shared" si="3"/>
        <v>3.2624590762973305E-2</v>
      </c>
    </row>
    <row r="116" spans="2:11" x14ac:dyDescent="0.25">
      <c r="B116" t="s">
        <v>1589</v>
      </c>
      <c r="C116">
        <v>24.378518073473838</v>
      </c>
      <c r="D116">
        <v>24.376752801440755</v>
      </c>
      <c r="G116" t="s">
        <v>1589</v>
      </c>
      <c r="H116">
        <v>24.378518073473838</v>
      </c>
      <c r="I116">
        <v>24.376752801440755</v>
      </c>
      <c r="J116">
        <f t="shared" si="2"/>
        <v>24.377635437457297</v>
      </c>
      <c r="K116">
        <f t="shared" si="3"/>
        <v>1.2482358252319282E-3</v>
      </c>
    </row>
    <row r="117" spans="2:11" x14ac:dyDescent="0.25">
      <c r="B117" t="s">
        <v>1590</v>
      </c>
      <c r="C117">
        <v>24.386547036282394</v>
      </c>
      <c r="D117">
        <v>24.393713542195453</v>
      </c>
      <c r="G117" t="s">
        <v>1590</v>
      </c>
      <c r="H117">
        <v>24.386547036282394</v>
      </c>
      <c r="I117">
        <v>24.393713542195453</v>
      </c>
      <c r="J117">
        <f t="shared" si="2"/>
        <v>24.390130289238925</v>
      </c>
      <c r="K117">
        <f t="shared" si="3"/>
        <v>5.067484928537357E-3</v>
      </c>
    </row>
    <row r="118" spans="2:11" x14ac:dyDescent="0.25">
      <c r="B118" t="s">
        <v>1591</v>
      </c>
      <c r="C118">
        <v>24.348888153663399</v>
      </c>
      <c r="D118">
        <v>24.343239863600434</v>
      </c>
      <c r="G118" t="s">
        <v>1591</v>
      </c>
      <c r="H118">
        <v>24.348888153663399</v>
      </c>
      <c r="I118">
        <v>24.343239863600434</v>
      </c>
      <c r="J118">
        <f t="shared" si="2"/>
        <v>24.346064008631917</v>
      </c>
      <c r="K118">
        <f t="shared" si="3"/>
        <v>3.993944205630884E-3</v>
      </c>
    </row>
    <row r="119" spans="2:11" x14ac:dyDescent="0.25">
      <c r="B119" t="s">
        <v>1592</v>
      </c>
      <c r="C119">
        <v>24.358506873151921</v>
      </c>
      <c r="D119">
        <v>24.392607678952309</v>
      </c>
      <c r="G119" t="s">
        <v>1592</v>
      </c>
      <c r="H119">
        <v>24.358506873151921</v>
      </c>
      <c r="I119">
        <v>24.392607678952309</v>
      </c>
      <c r="J119">
        <f t="shared" si="2"/>
        <v>24.375557276052113</v>
      </c>
      <c r="K119">
        <f t="shared" si="3"/>
        <v>2.4112911025380372E-2</v>
      </c>
    </row>
    <row r="120" spans="2:11" x14ac:dyDescent="0.25">
      <c r="B120" t="s">
        <v>1593</v>
      </c>
      <c r="C120">
        <v>24.437880722250508</v>
      </c>
      <c r="D120">
        <v>24.393713542195453</v>
      </c>
      <c r="G120" t="s">
        <v>1593</v>
      </c>
      <c r="H120">
        <v>24.437880722250508</v>
      </c>
      <c r="I120">
        <v>24.393713542195453</v>
      </c>
      <c r="J120">
        <f t="shared" si="2"/>
        <v>24.415797132222981</v>
      </c>
      <c r="K120">
        <f t="shared" si="3"/>
        <v>3.1230912522816734E-2</v>
      </c>
    </row>
    <row r="121" spans="2:11" x14ac:dyDescent="0.25">
      <c r="B121" t="s">
        <v>1594</v>
      </c>
      <c r="C121">
        <v>24.52699826197895</v>
      </c>
      <c r="D121">
        <v>24.490984104633828</v>
      </c>
      <c r="G121" t="s">
        <v>1594</v>
      </c>
      <c r="H121">
        <v>24.52699826197895</v>
      </c>
      <c r="I121">
        <v>24.490984104633828</v>
      </c>
      <c r="J121">
        <f t="shared" si="2"/>
        <v>24.508991183306389</v>
      </c>
      <c r="K121">
        <f t="shared" si="3"/>
        <v>2.5465854877454785E-2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FDD03-992C-483C-BBB7-B6C7E45C7201}">
  <dimension ref="B2:K165"/>
  <sheetViews>
    <sheetView topLeftCell="A70" workbookViewId="0">
      <selection activeCell="J123" sqref="J123:J161"/>
    </sheetView>
  </sheetViews>
  <sheetFormatPr defaultRowHeight="15" x14ac:dyDescent="0.25"/>
  <cols>
    <col min="6" max="6" width="12" bestFit="1" customWidth="1"/>
  </cols>
  <sheetData>
    <row r="2" spans="2:11" x14ac:dyDescent="0.25">
      <c r="B2" t="s">
        <v>1596</v>
      </c>
      <c r="C2" t="s">
        <v>1888</v>
      </c>
      <c r="D2" t="s">
        <v>1892</v>
      </c>
      <c r="E2" t="s">
        <v>1890</v>
      </c>
      <c r="F2" t="s">
        <v>1891</v>
      </c>
      <c r="I2" s="4" t="s">
        <v>1596</v>
      </c>
      <c r="J2" s="4" t="s">
        <v>1890</v>
      </c>
      <c r="K2" s="4" t="s">
        <v>1891</v>
      </c>
    </row>
    <row r="3" spans="2:11" x14ac:dyDescent="0.25">
      <c r="B3" t="s">
        <v>1599</v>
      </c>
      <c r="C3">
        <v>6.25</v>
      </c>
      <c r="D3">
        <v>6.25</v>
      </c>
      <c r="E3">
        <f>AVERAGE(C3:D3)</f>
        <v>6.25</v>
      </c>
      <c r="F3">
        <f>_xlfn.STDEV.S(C3:D3)</f>
        <v>0</v>
      </c>
      <c r="I3" t="s">
        <v>1599</v>
      </c>
      <c r="J3">
        <v>6.25</v>
      </c>
      <c r="K3">
        <v>0</v>
      </c>
    </row>
    <row r="4" spans="2:11" x14ac:dyDescent="0.25">
      <c r="B4" t="s">
        <v>1600</v>
      </c>
      <c r="C4">
        <v>6.2834897180094567</v>
      </c>
      <c r="D4">
        <v>5.7647796620065694</v>
      </c>
      <c r="E4">
        <f t="shared" ref="E4:E67" si="0">AVERAGE(C4:D4)</f>
        <v>6.0241346900080135</v>
      </c>
      <c r="F4">
        <f t="shared" ref="F4:F67" si="1">_xlfn.STDEV.S(C4:D4)</f>
        <v>0.36678339806929539</v>
      </c>
      <c r="I4" t="s">
        <v>1600</v>
      </c>
      <c r="J4">
        <v>6.0241346900080135</v>
      </c>
      <c r="K4">
        <v>0.36678339806929539</v>
      </c>
    </row>
    <row r="5" spans="2:11" x14ac:dyDescent="0.25">
      <c r="B5" t="s">
        <v>1601</v>
      </c>
      <c r="C5">
        <v>5.5516528301548567</v>
      </c>
      <c r="D5">
        <v>5.708546257857364</v>
      </c>
      <c r="E5">
        <f t="shared" si="0"/>
        <v>5.6300995440061108</v>
      </c>
      <c r="F5">
        <f t="shared" si="1"/>
        <v>0.11094040665204428</v>
      </c>
      <c r="I5" t="s">
        <v>1601</v>
      </c>
      <c r="J5">
        <v>5.6300995440061108</v>
      </c>
      <c r="K5">
        <v>0.11094040665204428</v>
      </c>
    </row>
    <row r="6" spans="2:11" x14ac:dyDescent="0.25">
      <c r="B6" t="s">
        <v>1602</v>
      </c>
      <c r="C6">
        <v>5.5684934386814327</v>
      </c>
      <c r="D6">
        <v>5.7370348892071794</v>
      </c>
      <c r="E6">
        <f t="shared" si="0"/>
        <v>5.6527641639443065</v>
      </c>
      <c r="F6">
        <f t="shared" si="1"/>
        <v>0.11917680257777254</v>
      </c>
      <c r="I6" t="s">
        <v>1602</v>
      </c>
      <c r="J6">
        <v>5.6527641639443065</v>
      </c>
      <c r="K6">
        <v>0.11917680257777254</v>
      </c>
    </row>
    <row r="7" spans="2:11" x14ac:dyDescent="0.25">
      <c r="B7" t="s">
        <v>1603</v>
      </c>
      <c r="C7">
        <v>5.5965095805065239</v>
      </c>
      <c r="D7">
        <v>5.7135749041530381</v>
      </c>
      <c r="E7">
        <f t="shared" si="0"/>
        <v>5.655042242329781</v>
      </c>
      <c r="F7">
        <f t="shared" si="1"/>
        <v>8.277768419224811E-2</v>
      </c>
      <c r="I7" t="s">
        <v>1603</v>
      </c>
      <c r="J7">
        <v>5.655042242329781</v>
      </c>
      <c r="K7">
        <v>8.277768419224811E-2</v>
      </c>
    </row>
    <row r="8" spans="2:11" x14ac:dyDescent="0.25">
      <c r="B8" t="s">
        <v>1604</v>
      </c>
      <c r="C8">
        <v>5.8492016304932255</v>
      </c>
      <c r="D8">
        <v>5.8877215155444658</v>
      </c>
      <c r="E8">
        <f t="shared" si="0"/>
        <v>5.8684615730188456</v>
      </c>
      <c r="F8">
        <f t="shared" si="1"/>
        <v>2.7237671930258313E-2</v>
      </c>
      <c r="I8" t="s">
        <v>1604</v>
      </c>
      <c r="J8">
        <v>5.8684615730188456</v>
      </c>
      <c r="K8">
        <v>2.7237671930258313E-2</v>
      </c>
    </row>
    <row r="9" spans="2:11" x14ac:dyDescent="0.25">
      <c r="B9" t="s">
        <v>1605</v>
      </c>
      <c r="C9">
        <v>5.6844086625769537</v>
      </c>
      <c r="D9">
        <v>5.7593979501388182</v>
      </c>
      <c r="E9">
        <f t="shared" si="0"/>
        <v>5.7219033063578859</v>
      </c>
      <c r="F9">
        <f t="shared" si="1"/>
        <v>5.3025433751342423E-2</v>
      </c>
      <c r="I9" t="s">
        <v>1605</v>
      </c>
      <c r="J9">
        <v>5.7219033063578859</v>
      </c>
      <c r="K9">
        <v>5.3025433751342423E-2</v>
      </c>
    </row>
    <row r="10" spans="2:11" x14ac:dyDescent="0.25">
      <c r="B10" t="s">
        <v>1606</v>
      </c>
      <c r="C10">
        <v>5.5994137590550812</v>
      </c>
      <c r="D10">
        <v>5.706676406771054</v>
      </c>
      <c r="E10">
        <f t="shared" si="0"/>
        <v>5.6530450829130672</v>
      </c>
      <c r="F10">
        <f t="shared" si="1"/>
        <v>7.5846145567988132E-2</v>
      </c>
      <c r="I10" t="s">
        <v>1606</v>
      </c>
      <c r="J10">
        <v>5.6530450829130672</v>
      </c>
      <c r="K10">
        <v>7.5846145567988132E-2</v>
      </c>
    </row>
    <row r="11" spans="2:11" x14ac:dyDescent="0.25">
      <c r="B11" t="s">
        <v>1607</v>
      </c>
      <c r="C11">
        <v>5.8914246261063186</v>
      </c>
      <c r="D11">
        <v>5.9955623437621703</v>
      </c>
      <c r="E11">
        <f t="shared" si="0"/>
        <v>5.943493484934244</v>
      </c>
      <c r="F11">
        <f t="shared" si="1"/>
        <v>7.3636486331742856E-2</v>
      </c>
      <c r="I11" t="s">
        <v>1607</v>
      </c>
      <c r="J11">
        <v>5.943493484934244</v>
      </c>
      <c r="K11">
        <v>7.3636486331742856E-2</v>
      </c>
    </row>
    <row r="13" spans="2:11" x14ac:dyDescent="0.25">
      <c r="B13" t="s">
        <v>1608</v>
      </c>
      <c r="C13">
        <v>6.25</v>
      </c>
      <c r="D13">
        <v>6.25</v>
      </c>
      <c r="E13">
        <f t="shared" si="0"/>
        <v>6.25</v>
      </c>
      <c r="F13">
        <f t="shared" si="1"/>
        <v>0</v>
      </c>
      <c r="I13" t="s">
        <v>1608</v>
      </c>
      <c r="J13">
        <v>6.25</v>
      </c>
      <c r="K13">
        <v>0</v>
      </c>
    </row>
    <row r="14" spans="2:11" x14ac:dyDescent="0.25">
      <c r="B14" t="s">
        <v>1609</v>
      </c>
      <c r="C14">
        <v>6.2834739583267671</v>
      </c>
      <c r="D14">
        <v>6.1879696272745566</v>
      </c>
      <c r="E14">
        <f t="shared" si="0"/>
        <v>6.2357217928006623</v>
      </c>
      <c r="F14">
        <f t="shared" si="1"/>
        <v>6.7531760119703049E-2</v>
      </c>
      <c r="I14" t="s">
        <v>1609</v>
      </c>
      <c r="J14">
        <v>6.2357217928006623</v>
      </c>
      <c r="K14">
        <v>6.7531760119703049E-2</v>
      </c>
    </row>
    <row r="15" spans="2:11" x14ac:dyDescent="0.25">
      <c r="B15" t="s">
        <v>1610</v>
      </c>
      <c r="C15">
        <v>6.1721492072508877</v>
      </c>
      <c r="D15">
        <v>6.1799511316904736</v>
      </c>
      <c r="E15">
        <f t="shared" si="0"/>
        <v>6.1760501694706811</v>
      </c>
      <c r="F15">
        <f t="shared" si="1"/>
        <v>5.5167936775362717E-3</v>
      </c>
      <c r="I15" t="s">
        <v>1610</v>
      </c>
      <c r="J15">
        <v>6.1760501694706811</v>
      </c>
      <c r="K15">
        <v>5.5167936775362717E-3</v>
      </c>
    </row>
    <row r="16" spans="2:11" x14ac:dyDescent="0.25">
      <c r="B16" t="s">
        <v>1611</v>
      </c>
      <c r="C16">
        <v>6.1794265942807334</v>
      </c>
      <c r="D16">
        <v>6.1919108881552951</v>
      </c>
      <c r="E16">
        <f t="shared" si="0"/>
        <v>6.1856687412180147</v>
      </c>
      <c r="F16">
        <f t="shared" si="1"/>
        <v>8.8277288570282816E-3</v>
      </c>
      <c r="I16" t="s">
        <v>1611</v>
      </c>
      <c r="J16">
        <v>6.1856687412180147</v>
      </c>
      <c r="K16">
        <v>8.8277288570282816E-3</v>
      </c>
    </row>
    <row r="17" spans="2:11" x14ac:dyDescent="0.25">
      <c r="B17" t="s">
        <v>1612</v>
      </c>
      <c r="C17">
        <v>6.16739274854074</v>
      </c>
      <c r="D17">
        <v>6.1731327645096297</v>
      </c>
      <c r="E17">
        <f t="shared" si="0"/>
        <v>6.1702627565251849</v>
      </c>
      <c r="F17">
        <f t="shared" si="1"/>
        <v>4.058804215720923E-3</v>
      </c>
      <c r="I17" t="s">
        <v>1612</v>
      </c>
      <c r="J17">
        <v>6.1702627565251849</v>
      </c>
      <c r="K17">
        <v>4.058804215720923E-3</v>
      </c>
    </row>
    <row r="18" spans="2:11" x14ac:dyDescent="0.25">
      <c r="B18" t="s">
        <v>1613</v>
      </c>
      <c r="C18">
        <v>6.154695448757626</v>
      </c>
      <c r="D18">
        <v>6.155001488492001</v>
      </c>
      <c r="E18">
        <f t="shared" si="0"/>
        <v>6.1548484686248131</v>
      </c>
      <c r="F18">
        <f t="shared" si="1"/>
        <v>2.1640277148912121E-4</v>
      </c>
      <c r="I18" t="s">
        <v>1613</v>
      </c>
      <c r="J18">
        <v>6.1548484686248131</v>
      </c>
      <c r="K18">
        <v>2.1640277148912121E-4</v>
      </c>
    </row>
    <row r="19" spans="2:11" x14ac:dyDescent="0.25">
      <c r="B19" t="s">
        <v>1614</v>
      </c>
      <c r="C19">
        <v>6.1870508775844151</v>
      </c>
      <c r="D19">
        <v>6.1863679931207605</v>
      </c>
      <c r="E19">
        <f t="shared" si="0"/>
        <v>6.1867094353525882</v>
      </c>
      <c r="F19">
        <f t="shared" si="1"/>
        <v>4.8287223501711278E-4</v>
      </c>
      <c r="I19" t="s">
        <v>1614</v>
      </c>
      <c r="J19">
        <v>6.1867094353525882</v>
      </c>
      <c r="K19">
        <v>4.8287223501711278E-4</v>
      </c>
    </row>
    <row r="20" spans="2:11" x14ac:dyDescent="0.25">
      <c r="B20" t="s">
        <v>1615</v>
      </c>
      <c r="C20">
        <v>6.1614714293740267</v>
      </c>
      <c r="D20">
        <v>6.1593978396121951</v>
      </c>
      <c r="E20">
        <f t="shared" si="0"/>
        <v>6.1604346344931109</v>
      </c>
      <c r="F20">
        <f t="shared" si="1"/>
        <v>1.4662493819901114E-3</v>
      </c>
      <c r="I20" t="s">
        <v>1615</v>
      </c>
      <c r="J20">
        <v>6.1604346344931109</v>
      </c>
      <c r="K20">
        <v>1.4662493819901114E-3</v>
      </c>
    </row>
    <row r="21" spans="2:11" x14ac:dyDescent="0.25">
      <c r="B21" t="s">
        <v>1616</v>
      </c>
      <c r="C21">
        <v>6.155616333191281</v>
      </c>
      <c r="D21">
        <v>6.1530350581646349</v>
      </c>
      <c r="E21">
        <f t="shared" si="0"/>
        <v>6.154325695677958</v>
      </c>
      <c r="F21">
        <f t="shared" si="1"/>
        <v>1.8252370754489209E-3</v>
      </c>
      <c r="I21" t="s">
        <v>1616</v>
      </c>
      <c r="J21">
        <v>6.154325695677958</v>
      </c>
      <c r="K21">
        <v>1.8252370754489209E-3</v>
      </c>
    </row>
    <row r="23" spans="2:11" x14ac:dyDescent="0.25">
      <c r="B23" t="s">
        <v>1617</v>
      </c>
      <c r="C23">
        <v>6.25</v>
      </c>
      <c r="D23">
        <v>6.25</v>
      </c>
      <c r="E23">
        <f t="shared" si="0"/>
        <v>6.25</v>
      </c>
      <c r="F23">
        <f t="shared" si="1"/>
        <v>0</v>
      </c>
      <c r="I23" t="s">
        <v>1617</v>
      </c>
      <c r="J23">
        <v>6.25</v>
      </c>
      <c r="K23">
        <v>0</v>
      </c>
    </row>
    <row r="24" spans="2:11" x14ac:dyDescent="0.25">
      <c r="B24" t="s">
        <v>1618</v>
      </c>
      <c r="C24">
        <v>6.3144060733097183</v>
      </c>
      <c r="D24">
        <v>6.5761917307075413</v>
      </c>
      <c r="E24">
        <f t="shared" si="0"/>
        <v>6.4452989020086298</v>
      </c>
      <c r="F24">
        <f t="shared" si="1"/>
        <v>0.18511041356337893</v>
      </c>
      <c r="I24" t="s">
        <v>1618</v>
      </c>
      <c r="J24">
        <v>6.4452989020086298</v>
      </c>
      <c r="K24">
        <v>0.18511041356337893</v>
      </c>
    </row>
    <row r="25" spans="2:11" x14ac:dyDescent="0.25">
      <c r="B25" t="s">
        <v>1619</v>
      </c>
      <c r="C25">
        <v>6.626334451979135</v>
      </c>
      <c r="D25">
        <v>6.5813436572037141</v>
      </c>
      <c r="E25">
        <f t="shared" si="0"/>
        <v>6.6038390545914245</v>
      </c>
      <c r="F25">
        <f t="shared" si="1"/>
        <v>3.1813296076672409E-2</v>
      </c>
      <c r="I25" t="s">
        <v>1619</v>
      </c>
      <c r="J25">
        <v>6.6038390545914245</v>
      </c>
      <c r="K25">
        <v>3.1813296076672409E-2</v>
      </c>
    </row>
    <row r="26" spans="2:11" x14ac:dyDescent="0.25">
      <c r="B26" t="s">
        <v>1620</v>
      </c>
      <c r="C26">
        <v>6.6546749640396694</v>
      </c>
      <c r="D26">
        <v>6.6393809961722114</v>
      </c>
      <c r="E26">
        <f t="shared" si="0"/>
        <v>6.6470279801059409</v>
      </c>
      <c r="F26">
        <f t="shared" si="1"/>
        <v>1.0814468390328683E-2</v>
      </c>
      <c r="I26" t="s">
        <v>1620</v>
      </c>
      <c r="J26">
        <v>6.6470279801059409</v>
      </c>
      <c r="K26">
        <v>1.0814468390328683E-2</v>
      </c>
    </row>
    <row r="27" spans="2:11" x14ac:dyDescent="0.25">
      <c r="B27" t="s">
        <v>1621</v>
      </c>
      <c r="C27">
        <v>6.6455566009859135</v>
      </c>
      <c r="D27">
        <v>6.6340741123696372</v>
      </c>
      <c r="E27">
        <f t="shared" si="0"/>
        <v>6.6398153566777758</v>
      </c>
      <c r="F27">
        <f t="shared" si="1"/>
        <v>8.1193455654663231E-3</v>
      </c>
      <c r="I27" t="s">
        <v>1621</v>
      </c>
      <c r="J27">
        <v>6.6398153566777758</v>
      </c>
      <c r="K27">
        <v>8.1193455654663231E-3</v>
      </c>
    </row>
    <row r="28" spans="2:11" x14ac:dyDescent="0.25">
      <c r="B28" t="s">
        <v>1622</v>
      </c>
      <c r="C28">
        <v>6.6284720300700481</v>
      </c>
      <c r="D28">
        <v>6.6456774453360303</v>
      </c>
      <c r="E28">
        <f t="shared" si="0"/>
        <v>6.6370747377030392</v>
      </c>
      <c r="F28">
        <f t="shared" si="1"/>
        <v>1.2166065807706548E-2</v>
      </c>
      <c r="I28" t="s">
        <v>1622</v>
      </c>
      <c r="J28">
        <v>6.6370747377030392</v>
      </c>
      <c r="K28">
        <v>1.2166065807706548E-2</v>
      </c>
    </row>
    <row r="29" spans="2:11" x14ac:dyDescent="0.25">
      <c r="B29" t="s">
        <v>1623</v>
      </c>
      <c r="C29">
        <v>6.6323831584513062</v>
      </c>
      <c r="D29">
        <v>6.6113891018744555</v>
      </c>
      <c r="E29">
        <f t="shared" si="0"/>
        <v>6.6218861301628813</v>
      </c>
      <c r="F29">
        <f t="shared" si="1"/>
        <v>1.4845039770105178E-2</v>
      </c>
      <c r="I29" t="s">
        <v>1623</v>
      </c>
      <c r="J29">
        <v>6.6218861301628813</v>
      </c>
      <c r="K29">
        <v>1.4845039770105178E-2</v>
      </c>
    </row>
    <row r="30" spans="2:11" x14ac:dyDescent="0.25">
      <c r="B30" t="s">
        <v>1624</v>
      </c>
      <c r="C30">
        <v>6.6029576606629075</v>
      </c>
      <c r="D30">
        <v>6.5985161555169034</v>
      </c>
      <c r="E30">
        <f t="shared" si="0"/>
        <v>6.600736908089905</v>
      </c>
      <c r="F30">
        <f t="shared" si="1"/>
        <v>3.1406184074144134E-3</v>
      </c>
      <c r="I30" t="s">
        <v>1624</v>
      </c>
      <c r="J30">
        <v>6.600736908089905</v>
      </c>
      <c r="K30">
        <v>3.1406184074144134E-3</v>
      </c>
    </row>
    <row r="31" spans="2:11" x14ac:dyDescent="0.25">
      <c r="B31" t="s">
        <v>1625</v>
      </c>
      <c r="C31">
        <v>6.4875969575808687</v>
      </c>
      <c r="D31">
        <v>6.5248555273617477</v>
      </c>
      <c r="E31">
        <f t="shared" si="0"/>
        <v>6.5062262424713087</v>
      </c>
      <c r="F31">
        <f t="shared" si="1"/>
        <v>2.6345787349371673E-2</v>
      </c>
      <c r="I31" t="s">
        <v>1625</v>
      </c>
      <c r="J31">
        <v>6.5062262424713087</v>
      </c>
      <c r="K31">
        <v>2.6345787349371673E-2</v>
      </c>
    </row>
    <row r="33" spans="2:11" x14ac:dyDescent="0.25">
      <c r="B33" t="s">
        <v>1626</v>
      </c>
      <c r="C33">
        <v>6.25</v>
      </c>
      <c r="D33">
        <v>6.25</v>
      </c>
      <c r="E33">
        <f t="shared" si="0"/>
        <v>6.25</v>
      </c>
      <c r="F33">
        <f t="shared" si="1"/>
        <v>0</v>
      </c>
      <c r="I33" t="s">
        <v>1626</v>
      </c>
      <c r="J33">
        <v>6.25</v>
      </c>
      <c r="K33">
        <v>0</v>
      </c>
    </row>
    <row r="34" spans="2:11" x14ac:dyDescent="0.25">
      <c r="B34" t="s">
        <v>1627</v>
      </c>
      <c r="C34">
        <v>6.1973696150780171</v>
      </c>
      <c r="D34">
        <v>5.7152398507635311</v>
      </c>
      <c r="E34">
        <f t="shared" si="0"/>
        <v>5.9563047329207741</v>
      </c>
      <c r="F34">
        <f t="shared" si="1"/>
        <v>0.34091722575864497</v>
      </c>
      <c r="I34" t="s">
        <v>1627</v>
      </c>
      <c r="J34">
        <v>5.9563047329207741</v>
      </c>
      <c r="K34">
        <v>0.34091722575864497</v>
      </c>
    </row>
    <row r="35" spans="2:11" x14ac:dyDescent="0.25">
      <c r="B35" t="s">
        <v>1628</v>
      </c>
      <c r="C35">
        <v>5.622688961211729</v>
      </c>
      <c r="D35">
        <v>5.6886560961924024</v>
      </c>
      <c r="E35">
        <f t="shared" si="0"/>
        <v>5.6556725287020662</v>
      </c>
      <c r="F35">
        <f t="shared" si="1"/>
        <v>4.6645808480282484E-2</v>
      </c>
      <c r="I35" t="s">
        <v>1628</v>
      </c>
      <c r="J35">
        <v>5.6556725287020662</v>
      </c>
      <c r="K35">
        <v>4.6645808480282484E-2</v>
      </c>
    </row>
    <row r="36" spans="2:11" x14ac:dyDescent="0.25">
      <c r="B36" t="s">
        <v>1629</v>
      </c>
      <c r="C36">
        <v>5.6213377725346856</v>
      </c>
      <c r="D36">
        <v>5.6573214419797191</v>
      </c>
      <c r="E36">
        <f t="shared" si="0"/>
        <v>5.6393296072572028</v>
      </c>
      <c r="F36">
        <f t="shared" si="1"/>
        <v>2.5444296676558363E-2</v>
      </c>
      <c r="I36" t="s">
        <v>1629</v>
      </c>
      <c r="J36">
        <v>5.6393296072572028</v>
      </c>
      <c r="K36">
        <v>2.5444296676558363E-2</v>
      </c>
    </row>
    <row r="37" spans="2:11" x14ac:dyDescent="0.25">
      <c r="B37" t="s">
        <v>1630</v>
      </c>
      <c r="C37">
        <v>5.6183986585312553</v>
      </c>
      <c r="D37">
        <v>5.6302691346948004</v>
      </c>
      <c r="E37">
        <f t="shared" si="0"/>
        <v>5.6243338966130274</v>
      </c>
      <c r="F37">
        <f t="shared" si="1"/>
        <v>8.3936941911560026E-3</v>
      </c>
      <c r="I37" t="s">
        <v>1630</v>
      </c>
      <c r="J37">
        <v>5.6243338966130274</v>
      </c>
      <c r="K37">
        <v>8.3936941911560026E-3</v>
      </c>
    </row>
    <row r="38" spans="2:11" x14ac:dyDescent="0.25">
      <c r="B38" t="s">
        <v>1631</v>
      </c>
      <c r="C38">
        <v>5.7622378542940407</v>
      </c>
      <c r="D38">
        <v>5.7138861406955188</v>
      </c>
      <c r="E38">
        <f t="shared" si="0"/>
        <v>5.7380619974947802</v>
      </c>
      <c r="F38">
        <f t="shared" si="1"/>
        <v>3.4189824567504613E-2</v>
      </c>
      <c r="I38" t="s">
        <v>1631</v>
      </c>
      <c r="J38">
        <v>5.7380619974947802</v>
      </c>
      <c r="K38">
        <v>3.4189824567504613E-2</v>
      </c>
    </row>
    <row r="39" spans="2:11" x14ac:dyDescent="0.25">
      <c r="B39" t="s">
        <v>1632</v>
      </c>
      <c r="C39">
        <v>5.6755238553107619</v>
      </c>
      <c r="D39">
        <v>5.6823357293440155</v>
      </c>
      <c r="E39">
        <f t="shared" si="0"/>
        <v>5.6789297923273887</v>
      </c>
      <c r="F39">
        <f t="shared" si="1"/>
        <v>4.8167223215022301E-3</v>
      </c>
      <c r="I39" t="s">
        <v>1632</v>
      </c>
      <c r="J39">
        <v>5.6789297923273887</v>
      </c>
      <c r="K39">
        <v>4.8167223215022301E-3</v>
      </c>
    </row>
    <row r="40" spans="2:11" x14ac:dyDescent="0.25">
      <c r="B40" t="s">
        <v>1633</v>
      </c>
      <c r="C40">
        <v>5.6630584828844626</v>
      </c>
      <c r="D40">
        <v>5.6773403813615282</v>
      </c>
      <c r="E40">
        <f t="shared" si="0"/>
        <v>5.6701994321229954</v>
      </c>
      <c r="F40">
        <f t="shared" si="1"/>
        <v>1.0098827261350928E-2</v>
      </c>
      <c r="I40" t="s">
        <v>1633</v>
      </c>
      <c r="J40">
        <v>5.6701994321229954</v>
      </c>
      <c r="K40">
        <v>1.0098827261350928E-2</v>
      </c>
    </row>
    <row r="41" spans="2:11" x14ac:dyDescent="0.25">
      <c r="B41" t="s">
        <v>1634</v>
      </c>
      <c r="C41">
        <v>5.9045183717783294</v>
      </c>
      <c r="D41">
        <v>5.8853981052882389</v>
      </c>
      <c r="E41">
        <f t="shared" si="0"/>
        <v>5.8949582385332846</v>
      </c>
      <c r="F41">
        <f t="shared" si="1"/>
        <v>1.3520070093236875E-2</v>
      </c>
      <c r="I41" t="s">
        <v>1634</v>
      </c>
      <c r="J41">
        <v>5.8949582385332846</v>
      </c>
      <c r="K41">
        <v>1.3520070093236875E-2</v>
      </c>
    </row>
    <row r="43" spans="2:11" x14ac:dyDescent="0.25">
      <c r="B43" t="s">
        <v>1635</v>
      </c>
      <c r="C43">
        <v>6.25</v>
      </c>
      <c r="D43">
        <v>6.25</v>
      </c>
      <c r="E43">
        <f t="shared" si="0"/>
        <v>6.25</v>
      </c>
      <c r="F43">
        <f t="shared" si="1"/>
        <v>0</v>
      </c>
      <c r="I43" t="s">
        <v>1635</v>
      </c>
      <c r="J43">
        <v>6.25</v>
      </c>
      <c r="K43">
        <v>0</v>
      </c>
    </row>
    <row r="44" spans="2:11" x14ac:dyDescent="0.25">
      <c r="B44" t="s">
        <v>1636</v>
      </c>
      <c r="C44">
        <v>6.3115782794612203</v>
      </c>
      <c r="D44">
        <v>6.4523725401825116</v>
      </c>
      <c r="E44">
        <f t="shared" si="0"/>
        <v>6.381975409821866</v>
      </c>
      <c r="F44">
        <f t="shared" si="1"/>
        <v>9.955657650817186E-2</v>
      </c>
      <c r="I44" t="s">
        <v>1636</v>
      </c>
      <c r="J44">
        <v>6.381975409821866</v>
      </c>
      <c r="K44">
        <v>9.955657650817186E-2</v>
      </c>
    </row>
    <row r="45" spans="2:11" x14ac:dyDescent="0.25">
      <c r="B45" t="s">
        <v>1637</v>
      </c>
      <c r="C45">
        <v>6.4097362333700145</v>
      </c>
      <c r="D45">
        <v>6.4483477249595316</v>
      </c>
      <c r="E45">
        <f t="shared" si="0"/>
        <v>6.429041979164773</v>
      </c>
      <c r="F45">
        <f t="shared" si="1"/>
        <v>2.7302447534674847E-2</v>
      </c>
      <c r="I45" t="s">
        <v>1637</v>
      </c>
      <c r="J45">
        <v>6.429041979164773</v>
      </c>
      <c r="K45">
        <v>2.7302447534674847E-2</v>
      </c>
    </row>
    <row r="46" spans="2:11" x14ac:dyDescent="0.25">
      <c r="B46" t="s">
        <v>1638</v>
      </c>
      <c r="C46">
        <v>6.3962705527812291</v>
      </c>
      <c r="D46">
        <v>6.459243560875966</v>
      </c>
      <c r="E46">
        <f t="shared" si="0"/>
        <v>6.4277570568285975</v>
      </c>
      <c r="F46">
        <f t="shared" si="1"/>
        <v>4.4528641055503762E-2</v>
      </c>
      <c r="I46" t="s">
        <v>1638</v>
      </c>
      <c r="J46">
        <v>6.4277570568285975</v>
      </c>
      <c r="K46">
        <v>4.4528641055503762E-2</v>
      </c>
    </row>
    <row r="47" spans="2:11" x14ac:dyDescent="0.25">
      <c r="B47" t="s">
        <v>1639</v>
      </c>
      <c r="C47">
        <v>6.4079820190229428</v>
      </c>
      <c r="D47">
        <v>6.4624978610728592</v>
      </c>
      <c r="E47">
        <f t="shared" si="0"/>
        <v>6.435239940047901</v>
      </c>
      <c r="F47">
        <f t="shared" si="1"/>
        <v>3.8548521595590572E-2</v>
      </c>
      <c r="I47" t="s">
        <v>1639</v>
      </c>
      <c r="J47">
        <v>6.435239940047901</v>
      </c>
      <c r="K47">
        <v>3.8548521595590572E-2</v>
      </c>
    </row>
    <row r="48" spans="2:11" x14ac:dyDescent="0.25">
      <c r="B48" t="s">
        <v>1640</v>
      </c>
      <c r="C48">
        <v>6.3671016191198513</v>
      </c>
      <c r="D48">
        <v>6.4411011137116834</v>
      </c>
      <c r="E48">
        <f t="shared" si="0"/>
        <v>6.4041013664157678</v>
      </c>
      <c r="F48">
        <f t="shared" si="1"/>
        <v>5.232554443026171E-2</v>
      </c>
      <c r="I48" t="s">
        <v>1640</v>
      </c>
      <c r="J48">
        <v>6.4041013664157678</v>
      </c>
      <c r="K48">
        <v>5.232554443026171E-2</v>
      </c>
    </row>
    <row r="49" spans="2:11" x14ac:dyDescent="0.25">
      <c r="B49" t="s">
        <v>1641</v>
      </c>
      <c r="C49">
        <v>6.4151652455693791</v>
      </c>
      <c r="D49">
        <v>6.4741088078143179</v>
      </c>
      <c r="E49">
        <f t="shared" si="0"/>
        <v>6.4446370266918489</v>
      </c>
      <c r="F49">
        <f t="shared" si="1"/>
        <v>4.1679392570687583E-2</v>
      </c>
      <c r="I49" t="s">
        <v>1641</v>
      </c>
      <c r="J49">
        <v>6.4446370266918489</v>
      </c>
      <c r="K49">
        <v>4.1679392570687583E-2</v>
      </c>
    </row>
    <row r="50" spans="2:11" x14ac:dyDescent="0.25">
      <c r="B50" t="s">
        <v>1642</v>
      </c>
      <c r="C50">
        <v>6.3827073818529563</v>
      </c>
      <c r="D50">
        <v>6.4281990988297109</v>
      </c>
      <c r="E50">
        <f t="shared" si="0"/>
        <v>6.405453240341334</v>
      </c>
      <c r="F50">
        <f t="shared" si="1"/>
        <v>3.2167501562082347E-2</v>
      </c>
      <c r="I50" t="s">
        <v>1642</v>
      </c>
      <c r="J50">
        <v>6.405453240341334</v>
      </c>
      <c r="K50">
        <v>3.2167501562082347E-2</v>
      </c>
    </row>
    <row r="51" spans="2:11" x14ac:dyDescent="0.25">
      <c r="B51" t="s">
        <v>1643</v>
      </c>
      <c r="C51">
        <v>6.3141358407659274</v>
      </c>
      <c r="D51">
        <v>6.3749727504576539</v>
      </c>
      <c r="E51">
        <f t="shared" si="0"/>
        <v>6.3445542956117906</v>
      </c>
      <c r="F51">
        <f t="shared" si="1"/>
        <v>4.3018191389453404E-2</v>
      </c>
      <c r="I51" t="s">
        <v>1643</v>
      </c>
      <c r="J51">
        <v>6.3445542956117906</v>
      </c>
      <c r="K51">
        <v>4.3018191389453404E-2</v>
      </c>
    </row>
    <row r="53" spans="2:11" x14ac:dyDescent="0.25">
      <c r="B53" t="s">
        <v>1644</v>
      </c>
      <c r="C53">
        <v>6.25</v>
      </c>
      <c r="D53">
        <v>6.25</v>
      </c>
      <c r="E53">
        <f t="shared" si="0"/>
        <v>6.25</v>
      </c>
      <c r="F53">
        <f t="shared" si="1"/>
        <v>0</v>
      </c>
      <c r="I53" t="s">
        <v>1644</v>
      </c>
      <c r="J53">
        <v>6.25</v>
      </c>
      <c r="K53">
        <v>0</v>
      </c>
    </row>
    <row r="54" spans="2:11" x14ac:dyDescent="0.25">
      <c r="B54" t="s">
        <v>1645</v>
      </c>
      <c r="C54">
        <v>6.1884842105610893</v>
      </c>
      <c r="D54">
        <v>6.1845180550769134</v>
      </c>
      <c r="E54">
        <f t="shared" si="0"/>
        <v>6.1865011328190018</v>
      </c>
      <c r="F54">
        <f t="shared" si="1"/>
        <v>2.8044954381009884E-3</v>
      </c>
      <c r="I54" t="s">
        <v>1645</v>
      </c>
      <c r="J54">
        <v>6.1865011328190018</v>
      </c>
      <c r="K54">
        <v>2.8044954381009884E-3</v>
      </c>
    </row>
    <row r="55" spans="2:11" x14ac:dyDescent="0.25">
      <c r="B55" t="s">
        <v>1646</v>
      </c>
      <c r="C55">
        <v>6.0952098306006786</v>
      </c>
      <c r="D55">
        <v>6.1815416302268975</v>
      </c>
      <c r="E55">
        <f t="shared" si="0"/>
        <v>6.138375730413788</v>
      </c>
      <c r="F55">
        <f t="shared" si="1"/>
        <v>6.104580094773767E-2</v>
      </c>
      <c r="I55" t="s">
        <v>1646</v>
      </c>
      <c r="J55">
        <v>6.138375730413788</v>
      </c>
      <c r="K55">
        <v>6.104580094773767E-2</v>
      </c>
    </row>
    <row r="56" spans="2:11" x14ac:dyDescent="0.25">
      <c r="B56" t="s">
        <v>1647</v>
      </c>
      <c r="C56">
        <v>6.0885657165907334</v>
      </c>
      <c r="D56">
        <v>6.1751138379016881</v>
      </c>
      <c r="E56">
        <f t="shared" si="0"/>
        <v>6.1318397772462108</v>
      </c>
      <c r="F56">
        <f t="shared" si="1"/>
        <v>6.1198763477932003E-2</v>
      </c>
      <c r="I56" t="s">
        <v>1647</v>
      </c>
      <c r="J56">
        <v>6.1318397772462108</v>
      </c>
      <c r="K56">
        <v>6.1198763477932003E-2</v>
      </c>
    </row>
    <row r="57" spans="2:11" x14ac:dyDescent="0.25">
      <c r="B57" t="s">
        <v>1648</v>
      </c>
      <c r="C57">
        <v>6.0985000281690107</v>
      </c>
      <c r="D57">
        <v>6.1876235297573539</v>
      </c>
      <c r="E57">
        <f t="shared" si="0"/>
        <v>6.1430617789631823</v>
      </c>
      <c r="F57">
        <f t="shared" si="1"/>
        <v>6.3019832336207476E-2</v>
      </c>
      <c r="I57" t="s">
        <v>1648</v>
      </c>
      <c r="J57">
        <v>6.1430617789631823</v>
      </c>
      <c r="K57">
        <v>6.3019832336207476E-2</v>
      </c>
    </row>
    <row r="58" spans="2:11" x14ac:dyDescent="0.25">
      <c r="B58" t="s">
        <v>1649</v>
      </c>
      <c r="C58">
        <v>6.0842597084947725</v>
      </c>
      <c r="D58">
        <v>6.1851106643949816</v>
      </c>
      <c r="E58">
        <f t="shared" si="0"/>
        <v>6.1346851864448766</v>
      </c>
      <c r="F58">
        <f t="shared" si="1"/>
        <v>7.1312394806183302E-2</v>
      </c>
      <c r="I58" t="s">
        <v>1649</v>
      </c>
      <c r="J58">
        <v>6.1346851864448766</v>
      </c>
      <c r="K58">
        <v>7.1312394806183302E-2</v>
      </c>
    </row>
    <row r="59" spans="2:11" x14ac:dyDescent="0.25">
      <c r="B59" t="s">
        <v>1650</v>
      </c>
      <c r="C59">
        <v>6.0934893290033356</v>
      </c>
      <c r="D59">
        <v>6.1898320506813889</v>
      </c>
      <c r="E59">
        <f t="shared" si="0"/>
        <v>6.1416606898423627</v>
      </c>
      <c r="F59">
        <f t="shared" si="1"/>
        <v>6.8124591816519642E-2</v>
      </c>
      <c r="I59" t="s">
        <v>1650</v>
      </c>
      <c r="J59">
        <v>6.1416606898423627</v>
      </c>
      <c r="K59">
        <v>6.8124591816519642E-2</v>
      </c>
    </row>
    <row r="60" spans="2:11" x14ac:dyDescent="0.25">
      <c r="B60" t="s">
        <v>1651</v>
      </c>
      <c r="C60">
        <v>6.0897091480183994</v>
      </c>
      <c r="D60">
        <v>6.1663550161250029</v>
      </c>
      <c r="E60">
        <f t="shared" si="0"/>
        <v>6.1280320820717016</v>
      </c>
      <c r="F60">
        <f t="shared" si="1"/>
        <v>5.4196813088109107E-2</v>
      </c>
      <c r="I60" t="s">
        <v>1651</v>
      </c>
      <c r="J60">
        <v>6.1280320820717016</v>
      </c>
      <c r="K60">
        <v>5.4196813088109107E-2</v>
      </c>
    </row>
    <row r="61" spans="2:11" x14ac:dyDescent="0.25">
      <c r="B61" t="s">
        <v>1652</v>
      </c>
      <c r="C61">
        <v>6.0935648969567264</v>
      </c>
      <c r="D61">
        <v>6.157711270848095</v>
      </c>
      <c r="E61">
        <f t="shared" si="0"/>
        <v>6.1256380839024107</v>
      </c>
      <c r="F61">
        <f t="shared" si="1"/>
        <v>4.5358335967114423E-2</v>
      </c>
      <c r="I61" t="s">
        <v>1652</v>
      </c>
      <c r="J61">
        <v>6.1256380839024107</v>
      </c>
      <c r="K61">
        <v>4.5358335967114423E-2</v>
      </c>
    </row>
    <row r="63" spans="2:11" x14ac:dyDescent="0.25">
      <c r="B63" t="s">
        <v>1653</v>
      </c>
      <c r="C63">
        <v>6.25</v>
      </c>
      <c r="D63">
        <v>6.25</v>
      </c>
      <c r="E63">
        <f t="shared" si="0"/>
        <v>6.25</v>
      </c>
      <c r="F63">
        <f t="shared" si="1"/>
        <v>0</v>
      </c>
      <c r="I63" t="s">
        <v>1653</v>
      </c>
      <c r="J63">
        <v>6.25</v>
      </c>
      <c r="K63">
        <v>0</v>
      </c>
    </row>
    <row r="64" spans="2:11" x14ac:dyDescent="0.25">
      <c r="B64" t="s">
        <v>1654</v>
      </c>
      <c r="C64">
        <v>6.3468827070837079</v>
      </c>
      <c r="D64">
        <v>6.9306950016233921</v>
      </c>
      <c r="E64">
        <f t="shared" si="0"/>
        <v>6.6387888543535496</v>
      </c>
      <c r="F64">
        <f t="shared" si="1"/>
        <v>0.4128176324090887</v>
      </c>
      <c r="I64" t="s">
        <v>1654</v>
      </c>
      <c r="J64">
        <v>6.6387888543535496</v>
      </c>
      <c r="K64">
        <v>0.4128176324090887</v>
      </c>
    </row>
    <row r="65" spans="2:11" x14ac:dyDescent="0.25">
      <c r="B65" t="s">
        <v>1655</v>
      </c>
      <c r="C65">
        <v>7.1493996245852482</v>
      </c>
      <c r="D65">
        <v>6.9655520370698571</v>
      </c>
      <c r="E65">
        <f t="shared" si="0"/>
        <v>7.0574758308275527</v>
      </c>
      <c r="F65">
        <f t="shared" si="1"/>
        <v>0.1299998758369203</v>
      </c>
      <c r="I65" t="s">
        <v>1655</v>
      </c>
      <c r="J65">
        <v>7.0574758308275527</v>
      </c>
      <c r="K65">
        <v>0.1299998758369203</v>
      </c>
    </row>
    <row r="66" spans="2:11" x14ac:dyDescent="0.25">
      <c r="B66" t="s">
        <v>1656</v>
      </c>
      <c r="C66">
        <v>7.1618993761620811</v>
      </c>
      <c r="D66">
        <v>7.0171720097456491</v>
      </c>
      <c r="E66">
        <f t="shared" si="0"/>
        <v>7.0895356929538647</v>
      </c>
      <c r="F66">
        <f t="shared" si="1"/>
        <v>0.10233770221632921</v>
      </c>
      <c r="I66" t="s">
        <v>1656</v>
      </c>
      <c r="J66">
        <v>7.0895356929538647</v>
      </c>
      <c r="K66">
        <v>0.10233770221632921</v>
      </c>
    </row>
    <row r="67" spans="2:11" x14ac:dyDescent="0.25">
      <c r="B67" t="s">
        <v>1657</v>
      </c>
      <c r="C67">
        <v>7.1354863229308503</v>
      </c>
      <c r="D67">
        <v>7.0198174576725627</v>
      </c>
      <c r="E67">
        <f t="shared" si="0"/>
        <v>7.0776518903017065</v>
      </c>
      <c r="F67">
        <f t="shared" si="1"/>
        <v>8.1790238996288192E-2</v>
      </c>
      <c r="I67" t="s">
        <v>1657</v>
      </c>
      <c r="J67">
        <v>7.0776518903017065</v>
      </c>
      <c r="K67">
        <v>8.1790238996288192E-2</v>
      </c>
    </row>
    <row r="68" spans="2:11" x14ac:dyDescent="0.25">
      <c r="B68" t="s">
        <v>1658</v>
      </c>
      <c r="C68">
        <v>6.9856344091222198</v>
      </c>
      <c r="D68">
        <v>6.9577264731200534</v>
      </c>
      <c r="E68">
        <f t="shared" ref="E68:E131" si="2">AVERAGE(C68:D68)</f>
        <v>6.9716804411211371</v>
      </c>
      <c r="F68">
        <f t="shared" ref="F68:F131" si="3">_xlfn.STDEV.S(C68:D68)</f>
        <v>1.9733890796052009E-2</v>
      </c>
      <c r="I68" t="s">
        <v>1658</v>
      </c>
      <c r="J68">
        <v>6.9716804411211371</v>
      </c>
      <c r="K68">
        <v>1.9733890796052009E-2</v>
      </c>
    </row>
    <row r="69" spans="2:11" x14ac:dyDescent="0.25">
      <c r="B69" t="s">
        <v>1659</v>
      </c>
      <c r="C69">
        <v>7.0800261736955958</v>
      </c>
      <c r="D69">
        <v>6.9811882929086524</v>
      </c>
      <c r="E69">
        <f t="shared" si="2"/>
        <v>7.0306072333021241</v>
      </c>
      <c r="F69">
        <f t="shared" si="3"/>
        <v>6.988893574255528E-2</v>
      </c>
      <c r="I69" t="s">
        <v>1659</v>
      </c>
      <c r="J69">
        <v>7.0306072333021241</v>
      </c>
      <c r="K69">
        <v>6.988893574255528E-2</v>
      </c>
    </row>
    <row r="70" spans="2:11" x14ac:dyDescent="0.25">
      <c r="B70" t="s">
        <v>1660</v>
      </c>
      <c r="C70">
        <v>7.0722810570382153</v>
      </c>
      <c r="D70">
        <v>6.9635557040829328</v>
      </c>
      <c r="E70">
        <f t="shared" si="2"/>
        <v>7.017918380560574</v>
      </c>
      <c r="F70">
        <f t="shared" si="3"/>
        <v>7.6880434361581096E-2</v>
      </c>
      <c r="I70" t="s">
        <v>1660</v>
      </c>
      <c r="J70">
        <v>7.017918380560574</v>
      </c>
      <c r="K70">
        <v>7.6880434361581096E-2</v>
      </c>
    </row>
    <row r="71" spans="2:11" x14ac:dyDescent="0.25">
      <c r="B71" t="s">
        <v>1661</v>
      </c>
      <c r="C71">
        <v>6.7788627689382794</v>
      </c>
      <c r="D71">
        <v>6.7261711088886535</v>
      </c>
      <c r="E71">
        <f t="shared" si="2"/>
        <v>6.752516938913466</v>
      </c>
      <c r="F71">
        <f t="shared" si="3"/>
        <v>3.725863013306676E-2</v>
      </c>
      <c r="I71" t="s">
        <v>1661</v>
      </c>
      <c r="J71">
        <v>6.752516938913466</v>
      </c>
      <c r="K71">
        <v>3.725863013306676E-2</v>
      </c>
    </row>
    <row r="73" spans="2:11" x14ac:dyDescent="0.25">
      <c r="B73" t="s">
        <v>1662</v>
      </c>
      <c r="C73">
        <v>6.25</v>
      </c>
      <c r="D73">
        <v>6.25</v>
      </c>
      <c r="E73">
        <f t="shared" si="2"/>
        <v>6.25</v>
      </c>
      <c r="F73">
        <f t="shared" si="3"/>
        <v>0</v>
      </c>
      <c r="I73" t="s">
        <v>1662</v>
      </c>
      <c r="J73">
        <v>6.25</v>
      </c>
      <c r="K73">
        <v>0</v>
      </c>
    </row>
    <row r="74" spans="2:11" x14ac:dyDescent="0.25">
      <c r="B74" t="s">
        <v>1663</v>
      </c>
      <c r="C74">
        <v>6.2053490992094087</v>
      </c>
      <c r="D74">
        <v>5.794620143721203</v>
      </c>
      <c r="E74">
        <f t="shared" si="2"/>
        <v>5.9999846214653054</v>
      </c>
      <c r="F74">
        <f t="shared" si="3"/>
        <v>0.29042922965537782</v>
      </c>
      <c r="I74" t="s">
        <v>1663</v>
      </c>
      <c r="J74">
        <v>5.9999846214653054</v>
      </c>
      <c r="K74">
        <v>0.29042922965537782</v>
      </c>
    </row>
    <row r="75" spans="2:11" x14ac:dyDescent="0.25">
      <c r="B75" t="s">
        <v>1664</v>
      </c>
      <c r="C75">
        <v>5.7937257009592038</v>
      </c>
      <c r="D75">
        <v>5.7886232318934976</v>
      </c>
      <c r="E75">
        <f t="shared" si="2"/>
        <v>5.7911744664263507</v>
      </c>
      <c r="F75">
        <f t="shared" si="3"/>
        <v>3.6079904771554533E-3</v>
      </c>
      <c r="I75" t="s">
        <v>1664</v>
      </c>
      <c r="J75">
        <v>5.7911744664263507</v>
      </c>
      <c r="K75">
        <v>3.6079904771554533E-3</v>
      </c>
    </row>
    <row r="76" spans="2:11" x14ac:dyDescent="0.25">
      <c r="B76" t="s">
        <v>1665</v>
      </c>
      <c r="C76">
        <v>5.7976647232811329</v>
      </c>
      <c r="D76">
        <v>5.7469526661157042</v>
      </c>
      <c r="E76">
        <f t="shared" si="2"/>
        <v>5.7723086946984186</v>
      </c>
      <c r="F76">
        <f t="shared" si="3"/>
        <v>3.5858839509594481E-2</v>
      </c>
      <c r="I76" t="s">
        <v>1665</v>
      </c>
      <c r="J76">
        <v>5.7723086946984186</v>
      </c>
      <c r="K76">
        <v>3.5858839509594481E-2</v>
      </c>
    </row>
    <row r="77" spans="2:11" x14ac:dyDescent="0.25">
      <c r="B77" t="s">
        <v>1666</v>
      </c>
      <c r="C77">
        <v>5.7808811931186446</v>
      </c>
      <c r="D77">
        <v>5.7357961446893446</v>
      </c>
      <c r="E77">
        <f t="shared" si="2"/>
        <v>5.7583386689039946</v>
      </c>
      <c r="F77">
        <f t="shared" si="3"/>
        <v>3.1879943474481892E-2</v>
      </c>
      <c r="I77" t="s">
        <v>1666</v>
      </c>
      <c r="J77">
        <v>5.7583386689039946</v>
      </c>
      <c r="K77">
        <v>3.1879943474481892E-2</v>
      </c>
    </row>
    <row r="78" spans="2:11" x14ac:dyDescent="0.25">
      <c r="B78" t="s">
        <v>1667</v>
      </c>
      <c r="C78">
        <v>5.8428577733532476</v>
      </c>
      <c r="D78">
        <v>5.77380319471912</v>
      </c>
      <c r="E78">
        <f t="shared" si="2"/>
        <v>5.8083304840361833</v>
      </c>
      <c r="F78">
        <f t="shared" si="3"/>
        <v>4.8828960824171354E-2</v>
      </c>
      <c r="I78" t="s">
        <v>1667</v>
      </c>
      <c r="J78">
        <v>5.8083304840361833</v>
      </c>
      <c r="K78">
        <v>4.8828960824171354E-2</v>
      </c>
    </row>
    <row r="79" spans="2:11" x14ac:dyDescent="0.25">
      <c r="B79" t="s">
        <v>1668</v>
      </c>
      <c r="C79">
        <v>5.7944531849055387</v>
      </c>
      <c r="D79">
        <v>5.7660110635481834</v>
      </c>
      <c r="E79">
        <f t="shared" si="2"/>
        <v>5.7802321242268615</v>
      </c>
      <c r="F79">
        <f t="shared" si="3"/>
        <v>2.0111616883116704E-2</v>
      </c>
      <c r="I79" t="s">
        <v>1668</v>
      </c>
      <c r="J79">
        <v>5.7802321242268615</v>
      </c>
      <c r="K79">
        <v>2.0111616883116704E-2</v>
      </c>
    </row>
    <row r="80" spans="2:11" x14ac:dyDescent="0.25">
      <c r="B80" t="s">
        <v>1669</v>
      </c>
      <c r="C80">
        <v>5.8228754281676416</v>
      </c>
      <c r="D80">
        <v>5.779386110278641</v>
      </c>
      <c r="E80">
        <f t="shared" si="2"/>
        <v>5.8011307692231409</v>
      </c>
      <c r="F80">
        <f t="shared" si="3"/>
        <v>3.0751591588489731E-2</v>
      </c>
      <c r="I80" t="s">
        <v>1669</v>
      </c>
      <c r="J80">
        <v>5.8011307692231409</v>
      </c>
      <c r="K80">
        <v>3.0751591588489731E-2</v>
      </c>
    </row>
    <row r="81" spans="2:11" x14ac:dyDescent="0.25">
      <c r="B81" t="s">
        <v>1670</v>
      </c>
      <c r="C81">
        <v>5.9729227725526712</v>
      </c>
      <c r="D81">
        <v>5.8897643279874821</v>
      </c>
      <c r="E81">
        <f t="shared" si="2"/>
        <v>5.9313435502700766</v>
      </c>
      <c r="F81">
        <f t="shared" si="3"/>
        <v>5.8801900064970859E-2</v>
      </c>
      <c r="I81" t="s">
        <v>1670</v>
      </c>
      <c r="J81">
        <v>5.9313435502700766</v>
      </c>
      <c r="K81">
        <v>5.8801900064970859E-2</v>
      </c>
    </row>
    <row r="83" spans="2:11" x14ac:dyDescent="0.25">
      <c r="B83" t="s">
        <v>1671</v>
      </c>
      <c r="C83">
        <v>6.25</v>
      </c>
      <c r="D83">
        <v>6.25</v>
      </c>
      <c r="E83">
        <f t="shared" si="2"/>
        <v>6.25</v>
      </c>
      <c r="F83">
        <f t="shared" si="3"/>
        <v>0</v>
      </c>
      <c r="I83" t="s">
        <v>1671</v>
      </c>
      <c r="J83">
        <v>6.25</v>
      </c>
      <c r="K83">
        <v>0</v>
      </c>
    </row>
    <row r="84" spans="2:11" x14ac:dyDescent="0.25">
      <c r="B84" t="s">
        <v>1672</v>
      </c>
      <c r="C84">
        <v>6.2515865484468387</v>
      </c>
      <c r="D84">
        <v>6.4709874384644452</v>
      </c>
      <c r="E84">
        <f t="shared" si="2"/>
        <v>6.361286993455642</v>
      </c>
      <c r="F84">
        <f t="shared" si="3"/>
        <v>0.15513985712981349</v>
      </c>
      <c r="I84" t="s">
        <v>1672</v>
      </c>
      <c r="J84">
        <v>6.361286993455642</v>
      </c>
      <c r="K84">
        <v>0.15513985712981349</v>
      </c>
    </row>
    <row r="85" spans="2:11" x14ac:dyDescent="0.25">
      <c r="B85" t="s">
        <v>1673</v>
      </c>
      <c r="C85">
        <v>6.4196838777052863</v>
      </c>
      <c r="D85">
        <v>6.4694227880444846</v>
      </c>
      <c r="E85">
        <f t="shared" si="2"/>
        <v>6.4445533328748859</v>
      </c>
      <c r="F85">
        <f t="shared" si="3"/>
        <v>3.5170720789676799E-2</v>
      </c>
      <c r="I85" t="s">
        <v>1673</v>
      </c>
      <c r="J85">
        <v>6.4445533328748859</v>
      </c>
      <c r="K85">
        <v>3.5170720789676799E-2</v>
      </c>
    </row>
    <row r="86" spans="2:11" x14ac:dyDescent="0.25">
      <c r="B86" t="s">
        <v>1674</v>
      </c>
      <c r="C86">
        <v>6.4011586309327404</v>
      </c>
      <c r="D86">
        <v>6.4800762721992795</v>
      </c>
      <c r="E86">
        <f t="shared" si="2"/>
        <v>6.44061745156601</v>
      </c>
      <c r="F86">
        <f t="shared" si="3"/>
        <v>5.580319929481712E-2</v>
      </c>
      <c r="I86" t="s">
        <v>1674</v>
      </c>
      <c r="J86">
        <v>6.44061745156601</v>
      </c>
      <c r="K86">
        <v>5.580319929481712E-2</v>
      </c>
    </row>
    <row r="87" spans="2:11" x14ac:dyDescent="0.25">
      <c r="B87" t="s">
        <v>1675</v>
      </c>
      <c r="C87">
        <v>6.4092922376032995</v>
      </c>
      <c r="D87">
        <v>6.4799003181107819</v>
      </c>
      <c r="E87">
        <f t="shared" si="2"/>
        <v>6.4445962778570411</v>
      </c>
      <c r="F87">
        <f t="shared" si="3"/>
        <v>4.9927452533406531E-2</v>
      </c>
      <c r="I87" t="s">
        <v>1675</v>
      </c>
      <c r="J87">
        <v>6.4445962778570411</v>
      </c>
      <c r="K87">
        <v>4.9927452533406531E-2</v>
      </c>
    </row>
    <row r="88" spans="2:11" x14ac:dyDescent="0.25">
      <c r="B88" t="s">
        <v>1676</v>
      </c>
      <c r="C88">
        <v>6.3898540465921405</v>
      </c>
      <c r="D88">
        <v>6.462357399395259</v>
      </c>
      <c r="E88">
        <f t="shared" si="2"/>
        <v>6.4261057229937002</v>
      </c>
      <c r="F88">
        <f t="shared" si="3"/>
        <v>5.1267612425845759E-2</v>
      </c>
      <c r="I88" t="s">
        <v>1676</v>
      </c>
      <c r="J88">
        <v>6.4261057229937002</v>
      </c>
      <c r="K88">
        <v>5.1267612425845759E-2</v>
      </c>
    </row>
    <row r="89" spans="2:11" x14ac:dyDescent="0.25">
      <c r="B89" t="s">
        <v>1677</v>
      </c>
      <c r="C89">
        <v>6.4272307806485101</v>
      </c>
      <c r="D89">
        <v>6.4781203124877145</v>
      </c>
      <c r="E89">
        <f t="shared" si="2"/>
        <v>6.4526755465681127</v>
      </c>
      <c r="F89">
        <f t="shared" si="3"/>
        <v>3.598433305491016E-2</v>
      </c>
      <c r="I89" t="s">
        <v>1677</v>
      </c>
      <c r="J89">
        <v>6.4526755465681127</v>
      </c>
      <c r="K89">
        <v>3.598433305491016E-2</v>
      </c>
    </row>
    <row r="90" spans="2:11" x14ac:dyDescent="0.25">
      <c r="B90" t="s">
        <v>1678</v>
      </c>
      <c r="C90">
        <v>6.3980716876083381</v>
      </c>
      <c r="D90">
        <v>6.4606107977429881</v>
      </c>
      <c r="E90">
        <f t="shared" si="2"/>
        <v>6.4293412426756635</v>
      </c>
      <c r="F90">
        <f t="shared" si="3"/>
        <v>4.4221828865583332E-2</v>
      </c>
      <c r="I90" t="s">
        <v>1678</v>
      </c>
      <c r="J90">
        <v>6.4293412426756635</v>
      </c>
      <c r="K90">
        <v>4.4221828865583332E-2</v>
      </c>
    </row>
    <row r="91" spans="2:11" x14ac:dyDescent="0.25">
      <c r="B91" t="s">
        <v>1679</v>
      </c>
      <c r="C91">
        <v>6.3685752262833892</v>
      </c>
      <c r="D91">
        <v>6.4324198074314278</v>
      </c>
      <c r="E91">
        <f t="shared" si="2"/>
        <v>6.4004975168574081</v>
      </c>
      <c r="F91">
        <f t="shared" si="3"/>
        <v>4.5144936271792904E-2</v>
      </c>
      <c r="I91" t="s">
        <v>1679</v>
      </c>
      <c r="J91">
        <v>6.4004975168574081</v>
      </c>
      <c r="K91">
        <v>4.5144936271792904E-2</v>
      </c>
    </row>
    <row r="93" spans="2:11" x14ac:dyDescent="0.25">
      <c r="B93" t="s">
        <v>1680</v>
      </c>
      <c r="C93">
        <v>6.25</v>
      </c>
      <c r="D93">
        <v>6.25</v>
      </c>
      <c r="E93">
        <f t="shared" si="2"/>
        <v>6.25</v>
      </c>
      <c r="F93">
        <f t="shared" si="3"/>
        <v>0</v>
      </c>
      <c r="I93" t="s">
        <v>1680</v>
      </c>
      <c r="J93">
        <v>6.25</v>
      </c>
      <c r="K93">
        <v>0</v>
      </c>
    </row>
    <row r="94" spans="2:11" x14ac:dyDescent="0.25">
      <c r="B94" t="s">
        <v>1681</v>
      </c>
      <c r="C94">
        <v>6.270255359358333</v>
      </c>
      <c r="D94">
        <v>6.4778473990214209</v>
      </c>
      <c r="E94">
        <f t="shared" si="2"/>
        <v>6.3740513791898774</v>
      </c>
      <c r="F94">
        <f t="shared" si="3"/>
        <v>0.14678973896611622</v>
      </c>
      <c r="I94" t="s">
        <v>1681</v>
      </c>
      <c r="J94">
        <v>6.3740513791898774</v>
      </c>
      <c r="K94">
        <v>0.14678973896611622</v>
      </c>
    </row>
    <row r="95" spans="2:11" x14ac:dyDescent="0.25">
      <c r="B95" t="s">
        <v>1682</v>
      </c>
      <c r="C95">
        <v>6.5130289531510401</v>
      </c>
      <c r="D95">
        <v>6.4887334822966158</v>
      </c>
      <c r="E95">
        <f t="shared" si="2"/>
        <v>6.500881217723828</v>
      </c>
      <c r="F95">
        <f t="shared" si="3"/>
        <v>1.7179492193283543E-2</v>
      </c>
      <c r="I95" t="s">
        <v>1682</v>
      </c>
      <c r="J95">
        <v>6.500881217723828</v>
      </c>
      <c r="K95">
        <v>1.7179492193283543E-2</v>
      </c>
    </row>
    <row r="96" spans="2:11" x14ac:dyDescent="0.25">
      <c r="B96" t="s">
        <v>1683</v>
      </c>
      <c r="C96">
        <v>6.5000708271559491</v>
      </c>
      <c r="D96">
        <v>6.493744937732064</v>
      </c>
      <c r="E96">
        <f t="shared" si="2"/>
        <v>6.4969078824440061</v>
      </c>
      <c r="F96">
        <f t="shared" si="3"/>
        <v>4.4730793086654322E-3</v>
      </c>
      <c r="I96" t="s">
        <v>1683</v>
      </c>
      <c r="J96">
        <v>6.4969078824440061</v>
      </c>
      <c r="K96">
        <v>4.4730793086654322E-3</v>
      </c>
    </row>
    <row r="97" spans="2:11" x14ac:dyDescent="0.25">
      <c r="B97" t="s">
        <v>1684</v>
      </c>
      <c r="C97">
        <v>6.4877560071272447</v>
      </c>
      <c r="D97">
        <v>6.4876291210686805</v>
      </c>
      <c r="E97">
        <f t="shared" si="2"/>
        <v>6.4876925640979621</v>
      </c>
      <c r="F97">
        <f t="shared" si="3"/>
        <v>8.972199244874122E-5</v>
      </c>
      <c r="I97" t="s">
        <v>1684</v>
      </c>
      <c r="J97">
        <v>6.4876925640979621</v>
      </c>
      <c r="K97">
        <v>8.972199244874122E-5</v>
      </c>
    </row>
    <row r="98" spans="2:11" x14ac:dyDescent="0.25">
      <c r="B98" t="s">
        <v>1685</v>
      </c>
      <c r="C98">
        <v>6.4193682985310874</v>
      </c>
      <c r="D98">
        <v>6.4339627833409523</v>
      </c>
      <c r="E98">
        <f t="shared" si="2"/>
        <v>6.4266655409360194</v>
      </c>
      <c r="F98">
        <f t="shared" si="3"/>
        <v>1.0319859176979543E-2</v>
      </c>
      <c r="I98" t="s">
        <v>1685</v>
      </c>
      <c r="J98">
        <v>6.4266655409360194</v>
      </c>
      <c r="K98">
        <v>1.0319859176979543E-2</v>
      </c>
    </row>
    <row r="99" spans="2:11" x14ac:dyDescent="0.25">
      <c r="B99" t="s">
        <v>1686</v>
      </c>
      <c r="C99">
        <v>6.481819709131365</v>
      </c>
      <c r="D99">
        <v>6.4811132337333222</v>
      </c>
      <c r="E99">
        <f t="shared" si="2"/>
        <v>6.4814664714323431</v>
      </c>
      <c r="F99">
        <f t="shared" si="3"/>
        <v>4.9955354469753287E-4</v>
      </c>
      <c r="I99" t="s">
        <v>1686</v>
      </c>
      <c r="J99">
        <v>6.4814664714323431</v>
      </c>
      <c r="K99">
        <v>4.9955354469753287E-4</v>
      </c>
    </row>
    <row r="100" spans="2:11" x14ac:dyDescent="0.25">
      <c r="B100" t="s">
        <v>1687</v>
      </c>
      <c r="C100">
        <v>6.4716646487190621</v>
      </c>
      <c r="D100">
        <v>6.4642668757653103</v>
      </c>
      <c r="E100">
        <f t="shared" si="2"/>
        <v>6.4679657622421862</v>
      </c>
      <c r="F100">
        <f t="shared" si="3"/>
        <v>5.231015421276311E-3</v>
      </c>
      <c r="I100" t="s">
        <v>1687</v>
      </c>
      <c r="J100">
        <v>6.4679657622421862</v>
      </c>
      <c r="K100">
        <v>5.231015421276311E-3</v>
      </c>
    </row>
    <row r="101" spans="2:11" x14ac:dyDescent="0.25">
      <c r="B101" t="s">
        <v>1688</v>
      </c>
      <c r="C101">
        <v>6.382979723934346</v>
      </c>
      <c r="D101">
        <v>6.3847276137340412</v>
      </c>
      <c r="E101">
        <f t="shared" si="2"/>
        <v>6.3838536688341936</v>
      </c>
      <c r="F101">
        <f t="shared" si="3"/>
        <v>1.2359447301312733E-3</v>
      </c>
      <c r="I101" t="s">
        <v>1688</v>
      </c>
      <c r="J101">
        <v>6.3838536688341936</v>
      </c>
      <c r="K101">
        <v>1.2359447301312733E-3</v>
      </c>
    </row>
    <row r="103" spans="2:11" x14ac:dyDescent="0.25">
      <c r="B103" t="s">
        <v>1689</v>
      </c>
      <c r="C103">
        <v>6.25</v>
      </c>
      <c r="D103">
        <v>6.25</v>
      </c>
      <c r="E103">
        <f t="shared" si="2"/>
        <v>6.25</v>
      </c>
      <c r="F103">
        <f t="shared" si="3"/>
        <v>0</v>
      </c>
      <c r="I103" t="s">
        <v>1689</v>
      </c>
      <c r="J103">
        <v>6.25</v>
      </c>
      <c r="K103">
        <v>0</v>
      </c>
    </row>
    <row r="104" spans="2:11" x14ac:dyDescent="0.25">
      <c r="B104" t="s">
        <v>1690</v>
      </c>
      <c r="C104">
        <v>6.246188376471018</v>
      </c>
      <c r="D104">
        <v>6.9857687803143715</v>
      </c>
      <c r="E104">
        <f t="shared" si="2"/>
        <v>6.6159785783926948</v>
      </c>
      <c r="F104">
        <f t="shared" si="3"/>
        <v>0.52296231879032062</v>
      </c>
      <c r="I104" t="s">
        <v>1690</v>
      </c>
      <c r="J104">
        <v>6.6159785783926948</v>
      </c>
      <c r="K104">
        <v>0.52296231879032062</v>
      </c>
    </row>
    <row r="105" spans="2:11" x14ac:dyDescent="0.25">
      <c r="B105" t="s">
        <v>1691</v>
      </c>
      <c r="C105">
        <v>7.0477105213284084</v>
      </c>
      <c r="D105">
        <v>7.0197137028643262</v>
      </c>
      <c r="E105">
        <f t="shared" si="2"/>
        <v>7.0337121120963673</v>
      </c>
      <c r="F105">
        <f t="shared" si="3"/>
        <v>1.9796740187601265E-2</v>
      </c>
      <c r="I105" t="s">
        <v>1691</v>
      </c>
      <c r="J105">
        <v>7.0337121120963673</v>
      </c>
      <c r="K105">
        <v>1.9796740187601265E-2</v>
      </c>
    </row>
    <row r="106" spans="2:11" x14ac:dyDescent="0.25">
      <c r="B106" t="s">
        <v>1692</v>
      </c>
      <c r="C106">
        <v>7.033482394237013</v>
      </c>
      <c r="D106">
        <v>7.0512904020784912</v>
      </c>
      <c r="E106">
        <f t="shared" si="2"/>
        <v>7.0423863981577526</v>
      </c>
      <c r="F106">
        <f t="shared" si="3"/>
        <v>1.2592163104132434E-2</v>
      </c>
      <c r="I106" t="s">
        <v>1692</v>
      </c>
      <c r="J106">
        <v>7.0423863981577526</v>
      </c>
      <c r="K106">
        <v>1.2592163104132434E-2</v>
      </c>
    </row>
    <row r="107" spans="2:11" x14ac:dyDescent="0.25">
      <c r="B107" t="s">
        <v>1693</v>
      </c>
      <c r="C107">
        <v>7.0424735180936029</v>
      </c>
      <c r="D107">
        <v>7.0841102332587687</v>
      </c>
      <c r="E107">
        <f t="shared" si="2"/>
        <v>7.0632918756761853</v>
      </c>
      <c r="F107">
        <f t="shared" si="3"/>
        <v>2.9441603639621471E-2</v>
      </c>
      <c r="I107" t="s">
        <v>1693</v>
      </c>
      <c r="J107">
        <v>7.0632918756761853</v>
      </c>
      <c r="K107">
        <v>2.9441603639621471E-2</v>
      </c>
    </row>
    <row r="108" spans="2:11" x14ac:dyDescent="0.25">
      <c r="B108" t="s">
        <v>1694</v>
      </c>
      <c r="C108">
        <v>6.9141268194015222</v>
      </c>
      <c r="D108">
        <v>7.0260596960708872</v>
      </c>
      <c r="E108">
        <f t="shared" si="2"/>
        <v>6.9700932577362043</v>
      </c>
      <c r="F108">
        <f t="shared" si="3"/>
        <v>7.9148496130625495E-2</v>
      </c>
      <c r="I108" t="s">
        <v>1694</v>
      </c>
      <c r="J108">
        <v>6.9700932577362043</v>
      </c>
      <c r="K108">
        <v>7.9148496130625495E-2</v>
      </c>
    </row>
    <row r="109" spans="2:11" x14ac:dyDescent="0.25">
      <c r="B109" t="s">
        <v>1695</v>
      </c>
      <c r="C109">
        <v>6.98743116253089</v>
      </c>
      <c r="D109">
        <v>7.0296069990690508</v>
      </c>
      <c r="E109">
        <f t="shared" si="2"/>
        <v>7.0085190807999709</v>
      </c>
      <c r="F109">
        <f t="shared" si="3"/>
        <v>2.9822820018348878E-2</v>
      </c>
      <c r="I109" t="s">
        <v>1695</v>
      </c>
      <c r="J109">
        <v>7.0085190807999709</v>
      </c>
      <c r="K109">
        <v>2.9822820018348878E-2</v>
      </c>
    </row>
    <row r="110" spans="2:11" x14ac:dyDescent="0.25">
      <c r="B110" t="s">
        <v>1696</v>
      </c>
      <c r="C110">
        <v>6.9904642495524527</v>
      </c>
      <c r="D110">
        <v>7.0410664144574531</v>
      </c>
      <c r="E110">
        <f t="shared" si="2"/>
        <v>7.0157653320049533</v>
      </c>
      <c r="F110">
        <f t="shared" si="3"/>
        <v>3.5781133947045685E-2</v>
      </c>
      <c r="I110" t="s">
        <v>1696</v>
      </c>
      <c r="J110">
        <v>7.0157653320049533</v>
      </c>
      <c r="K110">
        <v>3.5781133947045685E-2</v>
      </c>
    </row>
    <row r="111" spans="2:11" x14ac:dyDescent="0.25">
      <c r="B111" t="s">
        <v>1697</v>
      </c>
      <c r="C111">
        <v>6.7215780692837832</v>
      </c>
      <c r="D111">
        <v>6.822371824062194</v>
      </c>
      <c r="E111">
        <f t="shared" si="2"/>
        <v>6.771974946672989</v>
      </c>
      <c r="F111">
        <f t="shared" si="3"/>
        <v>7.1271947505068253E-2</v>
      </c>
      <c r="I111" t="s">
        <v>1697</v>
      </c>
      <c r="J111">
        <v>6.771974946672989</v>
      </c>
      <c r="K111">
        <v>7.1271947505068253E-2</v>
      </c>
    </row>
    <row r="113" spans="2:11" x14ac:dyDescent="0.25">
      <c r="B113" t="s">
        <v>1698</v>
      </c>
      <c r="C113">
        <v>6.25</v>
      </c>
      <c r="D113">
        <v>6.25</v>
      </c>
      <c r="E113">
        <f t="shared" si="2"/>
        <v>6.25</v>
      </c>
      <c r="F113">
        <f t="shared" si="3"/>
        <v>0</v>
      </c>
      <c r="I113" t="s">
        <v>1698</v>
      </c>
      <c r="J113">
        <v>6.25</v>
      </c>
      <c r="K113">
        <v>0</v>
      </c>
    </row>
    <row r="114" spans="2:11" x14ac:dyDescent="0.25">
      <c r="B114" t="s">
        <v>1699</v>
      </c>
      <c r="C114">
        <v>6.2802922721626384</v>
      </c>
      <c r="D114">
        <v>6.1692676964778794</v>
      </c>
      <c r="E114">
        <f t="shared" si="2"/>
        <v>6.2247799843202589</v>
      </c>
      <c r="F114">
        <f t="shared" si="3"/>
        <v>7.8506230345052164E-2</v>
      </c>
      <c r="I114" t="s">
        <v>1699</v>
      </c>
      <c r="J114">
        <v>6.2247799843202589</v>
      </c>
      <c r="K114">
        <v>7.8506230345052164E-2</v>
      </c>
    </row>
    <row r="115" spans="2:11" x14ac:dyDescent="0.25">
      <c r="B115" t="s">
        <v>1700</v>
      </c>
      <c r="C115">
        <v>6.2534118112336365</v>
      </c>
      <c r="D115">
        <v>6.1737161103431299</v>
      </c>
      <c r="E115">
        <f t="shared" si="2"/>
        <v>6.2135639607883828</v>
      </c>
      <c r="F115">
        <f t="shared" si="3"/>
        <v>5.635337053109199E-2</v>
      </c>
      <c r="I115" t="s">
        <v>1700</v>
      </c>
      <c r="J115">
        <v>6.2135639607883828</v>
      </c>
      <c r="K115">
        <v>5.635337053109199E-2</v>
      </c>
    </row>
    <row r="116" spans="2:11" x14ac:dyDescent="0.25">
      <c r="B116" t="s">
        <v>1701</v>
      </c>
      <c r="C116">
        <v>6.2419171142690226</v>
      </c>
      <c r="D116">
        <v>6.144381509228535</v>
      </c>
      <c r="E116">
        <f t="shared" si="2"/>
        <v>6.1931493117487788</v>
      </c>
      <c r="F116">
        <f t="shared" si="3"/>
        <v>6.8968087731261618E-2</v>
      </c>
      <c r="I116" t="s">
        <v>1701</v>
      </c>
      <c r="J116">
        <v>6.1931493117487788</v>
      </c>
      <c r="K116">
        <v>6.8968087731261618E-2</v>
      </c>
    </row>
    <row r="117" spans="2:11" x14ac:dyDescent="0.25">
      <c r="B117" t="s">
        <v>1702</v>
      </c>
      <c r="C117">
        <v>6.2490108065803369</v>
      </c>
      <c r="D117">
        <v>6.1482722262895226</v>
      </c>
      <c r="E117">
        <f t="shared" si="2"/>
        <v>6.1986415164349298</v>
      </c>
      <c r="F117">
        <f t="shared" si="3"/>
        <v>7.123293325074026E-2</v>
      </c>
      <c r="I117" t="s">
        <v>1702</v>
      </c>
      <c r="J117">
        <v>6.1986415164349298</v>
      </c>
      <c r="K117">
        <v>7.123293325074026E-2</v>
      </c>
    </row>
    <row r="118" spans="2:11" x14ac:dyDescent="0.25">
      <c r="B118" t="s">
        <v>1703</v>
      </c>
      <c r="C118">
        <v>6.244299286587732</v>
      </c>
      <c r="D118">
        <v>6.1146101074005319</v>
      </c>
      <c r="E118">
        <f t="shared" si="2"/>
        <v>6.1794546969941315</v>
      </c>
      <c r="F118">
        <f t="shared" si="3"/>
        <v>9.1704098049786478E-2</v>
      </c>
      <c r="I118" t="s">
        <v>1703</v>
      </c>
      <c r="J118">
        <v>6.1794546969941315</v>
      </c>
      <c r="K118">
        <v>9.1704098049786478E-2</v>
      </c>
    </row>
    <row r="119" spans="2:11" x14ac:dyDescent="0.25">
      <c r="B119" t="s">
        <v>1704</v>
      </c>
      <c r="C119">
        <v>6.2365502016882459</v>
      </c>
      <c r="D119">
        <v>6.1383041551058888</v>
      </c>
      <c r="E119">
        <f t="shared" si="2"/>
        <v>6.1874271783970674</v>
      </c>
      <c r="F119">
        <f t="shared" si="3"/>
        <v>6.9470445763154171E-2</v>
      </c>
      <c r="I119" t="s">
        <v>1704</v>
      </c>
      <c r="J119">
        <v>6.1874271783970674</v>
      </c>
      <c r="K119">
        <v>6.9470445763154171E-2</v>
      </c>
    </row>
    <row r="120" spans="2:11" x14ac:dyDescent="0.25">
      <c r="B120" t="s">
        <v>1705</v>
      </c>
      <c r="C120">
        <v>6.2764001352227385</v>
      </c>
      <c r="D120">
        <v>6.1841206943284348</v>
      </c>
      <c r="E120">
        <f t="shared" si="2"/>
        <v>6.2302604147755867</v>
      </c>
      <c r="F120">
        <f t="shared" si="3"/>
        <v>6.5251418420465376E-2</v>
      </c>
      <c r="I120" t="s">
        <v>1705</v>
      </c>
      <c r="J120">
        <v>6.2302604147755867</v>
      </c>
      <c r="K120">
        <v>6.5251418420465376E-2</v>
      </c>
    </row>
    <row r="121" spans="2:11" x14ac:dyDescent="0.25">
      <c r="B121" t="s">
        <v>1706</v>
      </c>
      <c r="C121">
        <v>6.3122969923644092</v>
      </c>
      <c r="D121">
        <v>6.2071684663875146</v>
      </c>
      <c r="E121">
        <f t="shared" si="2"/>
        <v>6.2597327293759619</v>
      </c>
      <c r="F121">
        <f t="shared" si="3"/>
        <v>7.4337093614408281E-2</v>
      </c>
      <c r="I121" t="s">
        <v>1706</v>
      </c>
      <c r="J121">
        <v>6.2597327293759619</v>
      </c>
      <c r="K121">
        <v>7.4337093614408281E-2</v>
      </c>
    </row>
    <row r="123" spans="2:11" x14ac:dyDescent="0.25">
      <c r="B123" t="s">
        <v>1707</v>
      </c>
      <c r="C123">
        <v>6.25</v>
      </c>
      <c r="D123">
        <v>6.25</v>
      </c>
      <c r="E123">
        <f t="shared" si="2"/>
        <v>6.25</v>
      </c>
      <c r="F123">
        <f t="shared" si="3"/>
        <v>0</v>
      </c>
      <c r="I123" t="s">
        <v>1707</v>
      </c>
      <c r="J123">
        <v>6.25</v>
      </c>
      <c r="K123">
        <v>0</v>
      </c>
    </row>
    <row r="124" spans="2:11" x14ac:dyDescent="0.25">
      <c r="B124" t="s">
        <v>1708</v>
      </c>
      <c r="C124">
        <v>6.3182289224354271</v>
      </c>
      <c r="D124">
        <v>6.2569973503451228</v>
      </c>
      <c r="E124">
        <f t="shared" si="2"/>
        <v>6.2876131363902754</v>
      </c>
      <c r="F124">
        <f t="shared" si="3"/>
        <v>4.3297259847767097E-2</v>
      </c>
      <c r="I124" t="s">
        <v>1708</v>
      </c>
      <c r="J124">
        <v>6.2876131363902754</v>
      </c>
      <c r="K124">
        <v>4.3297259847767097E-2</v>
      </c>
    </row>
    <row r="125" spans="2:11" x14ac:dyDescent="0.25">
      <c r="B125" t="s">
        <v>1709</v>
      </c>
      <c r="C125">
        <v>6.251628629788641</v>
      </c>
      <c r="D125">
        <v>6.2455738113469632</v>
      </c>
      <c r="E125">
        <f t="shared" si="2"/>
        <v>6.2486012205678021</v>
      </c>
      <c r="F125">
        <f t="shared" si="3"/>
        <v>4.2814031789637141E-3</v>
      </c>
      <c r="I125" t="s">
        <v>1709</v>
      </c>
      <c r="J125">
        <v>6.2486012205678021</v>
      </c>
      <c r="K125">
        <v>4.2814031789637141E-3</v>
      </c>
    </row>
    <row r="126" spans="2:11" x14ac:dyDescent="0.25">
      <c r="B126" t="s">
        <v>1710</v>
      </c>
      <c r="C126">
        <v>6.2376230904611729</v>
      </c>
      <c r="D126">
        <v>6.2448371250087407</v>
      </c>
      <c r="E126">
        <f t="shared" si="2"/>
        <v>6.2412301077349568</v>
      </c>
      <c r="F126">
        <f t="shared" si="3"/>
        <v>5.1010927482991828E-3</v>
      </c>
      <c r="I126" t="s">
        <v>1710</v>
      </c>
      <c r="J126">
        <v>6.2412301077349568</v>
      </c>
      <c r="K126">
        <v>5.1010927482991828E-3</v>
      </c>
    </row>
    <row r="127" spans="2:11" x14ac:dyDescent="0.25">
      <c r="B127" t="s">
        <v>1711</v>
      </c>
      <c r="C127">
        <v>6.2529124158208385</v>
      </c>
      <c r="D127">
        <v>6.2486051433649461</v>
      </c>
      <c r="E127">
        <f t="shared" si="2"/>
        <v>6.2507587795928927</v>
      </c>
      <c r="F127">
        <f t="shared" si="3"/>
        <v>3.0457015619795168E-3</v>
      </c>
      <c r="I127" t="s">
        <v>1711</v>
      </c>
      <c r="J127">
        <v>6.2507587795928927</v>
      </c>
      <c r="K127">
        <v>3.0457015619795168E-3</v>
      </c>
    </row>
    <row r="128" spans="2:11" x14ac:dyDescent="0.25">
      <c r="B128" t="s">
        <v>1712</v>
      </c>
      <c r="C128">
        <v>6.2434114321666527</v>
      </c>
      <c r="D128">
        <v>6.2381517974637468</v>
      </c>
      <c r="E128">
        <f t="shared" si="2"/>
        <v>6.2407816148151998</v>
      </c>
      <c r="F128">
        <f t="shared" si="3"/>
        <v>3.7191233649888633E-3</v>
      </c>
      <c r="I128" t="s">
        <v>1712</v>
      </c>
      <c r="J128">
        <v>6.2407816148151998</v>
      </c>
      <c r="K128">
        <v>3.7191233649888633E-3</v>
      </c>
    </row>
    <row r="129" spans="2:11" x14ac:dyDescent="0.25">
      <c r="B129" t="s">
        <v>1713</v>
      </c>
      <c r="C129">
        <v>6.2716041332873838</v>
      </c>
      <c r="D129">
        <v>6.2617464657710507</v>
      </c>
      <c r="E129">
        <f t="shared" si="2"/>
        <v>6.2666752995292168</v>
      </c>
      <c r="F129">
        <f t="shared" si="3"/>
        <v>6.970423547481488E-3</v>
      </c>
      <c r="I129" t="s">
        <v>1713</v>
      </c>
      <c r="J129">
        <v>6.2666752995292168</v>
      </c>
      <c r="K129">
        <v>6.970423547481488E-3</v>
      </c>
    </row>
    <row r="130" spans="2:11" x14ac:dyDescent="0.25">
      <c r="B130" t="s">
        <v>1714</v>
      </c>
      <c r="C130">
        <v>6.247923946648994</v>
      </c>
      <c r="D130">
        <v>6.2330287107301992</v>
      </c>
      <c r="E130">
        <f t="shared" si="2"/>
        <v>6.2404763286895966</v>
      </c>
      <c r="F130">
        <f t="shared" si="3"/>
        <v>1.0532522325553255E-2</v>
      </c>
      <c r="I130" t="s">
        <v>1714</v>
      </c>
      <c r="J130">
        <v>6.2404763286895966</v>
      </c>
      <c r="K130">
        <v>1.0532522325553255E-2</v>
      </c>
    </row>
    <row r="131" spans="2:11" x14ac:dyDescent="0.25">
      <c r="B131" t="s">
        <v>1715</v>
      </c>
      <c r="C131">
        <v>6.2540932960650677</v>
      </c>
      <c r="D131">
        <v>6.2398036558917447</v>
      </c>
      <c r="E131">
        <f t="shared" si="2"/>
        <v>6.2469484759784066</v>
      </c>
      <c r="F131">
        <f t="shared" si="3"/>
        <v>1.0104301467272417E-2</v>
      </c>
      <c r="I131" t="s">
        <v>1715</v>
      </c>
      <c r="J131">
        <v>6.2469484759784066</v>
      </c>
      <c r="K131">
        <v>1.0104301467272417E-2</v>
      </c>
    </row>
    <row r="133" spans="2:11" x14ac:dyDescent="0.25">
      <c r="B133" t="s">
        <v>1716</v>
      </c>
      <c r="C133">
        <v>6.25</v>
      </c>
      <c r="D133">
        <v>6.25</v>
      </c>
      <c r="E133">
        <f t="shared" ref="E133:E161" si="4">AVERAGE(C133:D133)</f>
        <v>6.25</v>
      </c>
      <c r="F133">
        <f t="shared" ref="F133:F161" si="5">_xlfn.STDEV.S(C133:D133)</f>
        <v>0</v>
      </c>
      <c r="I133" t="s">
        <v>1716</v>
      </c>
      <c r="J133">
        <v>6.25</v>
      </c>
      <c r="K133">
        <v>0</v>
      </c>
    </row>
    <row r="134" spans="2:11" x14ac:dyDescent="0.25">
      <c r="B134" t="s">
        <v>1717</v>
      </c>
      <c r="C134">
        <v>6.161374310771798</v>
      </c>
      <c r="D134">
        <v>6.0429942297960357</v>
      </c>
      <c r="E134">
        <f t="shared" si="4"/>
        <v>6.1021842702839173</v>
      </c>
      <c r="F134">
        <f t="shared" si="5"/>
        <v>8.37073580153741E-2</v>
      </c>
      <c r="I134" t="s">
        <v>1717</v>
      </c>
      <c r="J134">
        <v>6.1021842702839173</v>
      </c>
      <c r="K134">
        <v>8.37073580153741E-2</v>
      </c>
    </row>
    <row r="135" spans="2:11" x14ac:dyDescent="0.25">
      <c r="B135" t="s">
        <v>1718</v>
      </c>
      <c r="C135">
        <v>6.0056746217861674</v>
      </c>
      <c r="D135">
        <v>6.0445625499106148</v>
      </c>
      <c r="E135">
        <f t="shared" si="4"/>
        <v>6.0251185858483911</v>
      </c>
      <c r="F135">
        <f t="shared" si="5"/>
        <v>2.7497917683091823E-2</v>
      </c>
      <c r="I135" t="s">
        <v>1718</v>
      </c>
      <c r="J135">
        <v>6.0251185858483911</v>
      </c>
      <c r="K135">
        <v>2.7497917683091823E-2</v>
      </c>
    </row>
    <row r="136" spans="2:11" x14ac:dyDescent="0.25">
      <c r="B136" t="s">
        <v>1719</v>
      </c>
      <c r="C136">
        <v>6.0059199749221568</v>
      </c>
      <c r="D136">
        <v>6.0267814830266238</v>
      </c>
      <c r="E136">
        <f t="shared" si="4"/>
        <v>6.0163507289743903</v>
      </c>
      <c r="F136">
        <f t="shared" si="5"/>
        <v>1.475131384644671E-2</v>
      </c>
      <c r="I136" t="s">
        <v>1719</v>
      </c>
      <c r="J136">
        <v>6.0163507289743903</v>
      </c>
      <c r="K136">
        <v>1.475131384644671E-2</v>
      </c>
    </row>
    <row r="137" spans="2:11" x14ac:dyDescent="0.25">
      <c r="B137" t="s">
        <v>1720</v>
      </c>
      <c r="C137">
        <v>5.9987347890021239</v>
      </c>
      <c r="D137">
        <v>6.0273291150791772</v>
      </c>
      <c r="E137">
        <f t="shared" si="4"/>
        <v>6.0130319520406506</v>
      </c>
      <c r="F137">
        <f t="shared" si="5"/>
        <v>2.0219241872543765E-2</v>
      </c>
      <c r="I137" t="s">
        <v>1720</v>
      </c>
      <c r="J137">
        <v>6.0130319520406506</v>
      </c>
      <c r="K137">
        <v>2.0219241872543765E-2</v>
      </c>
    </row>
    <row r="138" spans="2:11" x14ac:dyDescent="0.25">
      <c r="B138" t="s">
        <v>1721</v>
      </c>
      <c r="C138">
        <v>5.9726258335287898</v>
      </c>
      <c r="D138">
        <v>6.0006418437591291</v>
      </c>
      <c r="E138">
        <f t="shared" si="4"/>
        <v>5.986633838643959</v>
      </c>
      <c r="F138">
        <f t="shared" si="5"/>
        <v>1.9810310815664596E-2</v>
      </c>
      <c r="I138" t="s">
        <v>1721</v>
      </c>
      <c r="J138">
        <v>5.986633838643959</v>
      </c>
      <c r="K138">
        <v>1.9810310815664596E-2</v>
      </c>
    </row>
    <row r="139" spans="2:11" x14ac:dyDescent="0.25">
      <c r="B139" t="s">
        <v>1722</v>
      </c>
      <c r="C139">
        <v>5.9900896798687135</v>
      </c>
      <c r="D139">
        <v>6.0324188129394685</v>
      </c>
      <c r="E139">
        <f t="shared" si="4"/>
        <v>6.011254246404091</v>
      </c>
      <c r="F139">
        <f t="shared" si="5"/>
        <v>2.9931217036078553E-2</v>
      </c>
      <c r="I139" t="s">
        <v>1722</v>
      </c>
      <c r="J139">
        <v>6.011254246404091</v>
      </c>
      <c r="K139">
        <v>2.9931217036078553E-2</v>
      </c>
    </row>
    <row r="140" spans="2:11" x14ac:dyDescent="0.25">
      <c r="B140" t="s">
        <v>1723</v>
      </c>
      <c r="C140">
        <v>6.0124827244427337</v>
      </c>
      <c r="D140">
        <v>6.0326349680715037</v>
      </c>
      <c r="E140">
        <f t="shared" si="4"/>
        <v>6.0225588462571187</v>
      </c>
      <c r="F140">
        <f t="shared" si="5"/>
        <v>1.4249788126026661E-2</v>
      </c>
      <c r="I140" t="s">
        <v>1723</v>
      </c>
      <c r="J140">
        <v>6.0225588462571187</v>
      </c>
      <c r="K140">
        <v>1.4249788126026661E-2</v>
      </c>
    </row>
    <row r="141" spans="2:11" x14ac:dyDescent="0.25">
      <c r="B141" t="s">
        <v>1724</v>
      </c>
      <c r="C141">
        <v>6.0332267427896085</v>
      </c>
      <c r="D141">
        <v>6.0292273292047236</v>
      </c>
      <c r="E141">
        <f t="shared" si="4"/>
        <v>6.0312270359971656</v>
      </c>
      <c r="F141">
        <f t="shared" si="5"/>
        <v>2.8280124666416914E-3</v>
      </c>
      <c r="I141" t="s">
        <v>1724</v>
      </c>
      <c r="J141">
        <v>6.0312270359971656</v>
      </c>
      <c r="K141">
        <v>2.8280124666416914E-3</v>
      </c>
    </row>
    <row r="143" spans="2:11" x14ac:dyDescent="0.25">
      <c r="B143" t="s">
        <v>1725</v>
      </c>
      <c r="C143">
        <v>6.25</v>
      </c>
      <c r="D143">
        <v>6.25</v>
      </c>
      <c r="E143">
        <f t="shared" si="4"/>
        <v>6.25</v>
      </c>
      <c r="F143">
        <f t="shared" si="5"/>
        <v>0</v>
      </c>
      <c r="I143" t="s">
        <v>1725</v>
      </c>
      <c r="J143">
        <v>6.25</v>
      </c>
      <c r="K143">
        <v>0</v>
      </c>
    </row>
    <row r="144" spans="2:11" x14ac:dyDescent="0.25">
      <c r="B144" t="s">
        <v>1726</v>
      </c>
      <c r="C144">
        <v>6.2983670377644536</v>
      </c>
      <c r="D144">
        <v>6.7987317964100509</v>
      </c>
      <c r="E144">
        <f t="shared" si="4"/>
        <v>6.5485494170872522</v>
      </c>
      <c r="F144">
        <f t="shared" si="5"/>
        <v>0.35381131390507198</v>
      </c>
      <c r="I144" t="s">
        <v>1726</v>
      </c>
      <c r="J144">
        <v>6.5485494170872522</v>
      </c>
      <c r="K144">
        <v>0.35381131390507198</v>
      </c>
    </row>
    <row r="145" spans="2:11" x14ac:dyDescent="0.25">
      <c r="B145" t="s">
        <v>1727</v>
      </c>
      <c r="C145">
        <v>6.9649094828404854</v>
      </c>
      <c r="D145">
        <v>6.8312823085004553</v>
      </c>
      <c r="E145">
        <f t="shared" si="4"/>
        <v>6.8980958956704708</v>
      </c>
      <c r="F145">
        <f t="shared" si="5"/>
        <v>9.4488681126632321E-2</v>
      </c>
      <c r="I145" t="s">
        <v>1727</v>
      </c>
      <c r="J145">
        <v>6.8980958956704708</v>
      </c>
      <c r="K145">
        <v>9.4488681126632321E-2</v>
      </c>
    </row>
    <row r="146" spans="2:11" x14ac:dyDescent="0.25">
      <c r="B146" t="s">
        <v>1728</v>
      </c>
      <c r="C146">
        <v>6.9784932596482969</v>
      </c>
      <c r="D146">
        <v>6.872086806684397</v>
      </c>
      <c r="E146">
        <f t="shared" si="4"/>
        <v>6.9252900331663465</v>
      </c>
      <c r="F146">
        <f t="shared" si="5"/>
        <v>7.5240724452781058E-2</v>
      </c>
      <c r="I146" t="s">
        <v>1728</v>
      </c>
      <c r="J146">
        <v>6.9252900331663465</v>
      </c>
      <c r="K146">
        <v>7.5240724452781058E-2</v>
      </c>
    </row>
    <row r="147" spans="2:11" x14ac:dyDescent="0.25">
      <c r="B147" t="s">
        <v>1729</v>
      </c>
      <c r="C147">
        <v>6.9703050991692201</v>
      </c>
      <c r="D147">
        <v>6.8899329170250958</v>
      </c>
      <c r="E147">
        <f t="shared" si="4"/>
        <v>6.930119008097158</v>
      </c>
      <c r="F147">
        <f t="shared" si="5"/>
        <v>5.6831715012870675E-2</v>
      </c>
      <c r="I147" t="s">
        <v>1729</v>
      </c>
      <c r="J147">
        <v>6.930119008097158</v>
      </c>
      <c r="K147">
        <v>5.6831715012870675E-2</v>
      </c>
    </row>
    <row r="148" spans="2:11" x14ac:dyDescent="0.25">
      <c r="B148" t="s">
        <v>1730</v>
      </c>
      <c r="C148">
        <v>6.8167878499658663</v>
      </c>
      <c r="D148">
        <v>6.8099442014009828</v>
      </c>
      <c r="E148">
        <f t="shared" si="4"/>
        <v>6.8133660256834245</v>
      </c>
      <c r="F148">
        <f t="shared" si="5"/>
        <v>4.8391903082867132E-3</v>
      </c>
      <c r="I148" t="s">
        <v>1730</v>
      </c>
      <c r="J148">
        <v>6.8133660256834245</v>
      </c>
      <c r="K148">
        <v>4.8391903082867132E-3</v>
      </c>
    </row>
    <row r="149" spans="2:11" x14ac:dyDescent="0.25">
      <c r="B149" t="s">
        <v>1731</v>
      </c>
      <c r="C149">
        <v>6.8976897864624114</v>
      </c>
      <c r="D149">
        <v>6.8354871087733322</v>
      </c>
      <c r="E149">
        <f t="shared" si="4"/>
        <v>6.8665884476178718</v>
      </c>
      <c r="F149">
        <f t="shared" si="5"/>
        <v>4.3983935201909047E-2</v>
      </c>
      <c r="I149" t="s">
        <v>1731</v>
      </c>
      <c r="J149">
        <v>6.8665884476178718</v>
      </c>
      <c r="K149">
        <v>4.3983935201909047E-2</v>
      </c>
    </row>
    <row r="150" spans="2:11" x14ac:dyDescent="0.25">
      <c r="B150" t="s">
        <v>1732</v>
      </c>
      <c r="C150">
        <v>6.9232348883243517</v>
      </c>
      <c r="D150">
        <v>6.8537222312159667</v>
      </c>
      <c r="E150">
        <f t="shared" si="4"/>
        <v>6.8884785597701592</v>
      </c>
      <c r="F150">
        <f t="shared" si="5"/>
        <v>4.9152871219634339E-2</v>
      </c>
      <c r="I150" t="s">
        <v>1732</v>
      </c>
      <c r="J150">
        <v>6.8884785597701592</v>
      </c>
      <c r="K150">
        <v>4.9152871219634339E-2</v>
      </c>
    </row>
    <row r="151" spans="2:11" x14ac:dyDescent="0.25">
      <c r="B151" t="s">
        <v>1733</v>
      </c>
      <c r="C151">
        <v>6.6505812774118827</v>
      </c>
      <c r="D151">
        <v>6.6337890987920662</v>
      </c>
      <c r="E151">
        <f t="shared" si="4"/>
        <v>6.6421851881019744</v>
      </c>
      <c r="F151">
        <f t="shared" si="5"/>
        <v>1.1873863372967945E-2</v>
      </c>
      <c r="I151" t="s">
        <v>1733</v>
      </c>
      <c r="J151">
        <v>6.6421851881019744</v>
      </c>
      <c r="K151">
        <v>1.1873863372967945E-2</v>
      </c>
    </row>
    <row r="153" spans="2:11" x14ac:dyDescent="0.25">
      <c r="B153" t="s">
        <v>1734</v>
      </c>
      <c r="C153">
        <v>6.25</v>
      </c>
      <c r="D153">
        <v>6.25</v>
      </c>
      <c r="E153">
        <f t="shared" si="4"/>
        <v>6.25</v>
      </c>
      <c r="F153">
        <f t="shared" si="5"/>
        <v>0</v>
      </c>
      <c r="I153" t="s">
        <v>1734</v>
      </c>
      <c r="J153">
        <v>6.25</v>
      </c>
      <c r="K153">
        <v>0</v>
      </c>
    </row>
    <row r="154" spans="2:11" x14ac:dyDescent="0.25">
      <c r="B154" t="s">
        <v>1735</v>
      </c>
      <c r="C154">
        <v>6.119481595538538</v>
      </c>
      <c r="D154">
        <v>5.5699208596731626</v>
      </c>
      <c r="E154">
        <f t="shared" si="4"/>
        <v>5.8447012276058503</v>
      </c>
      <c r="F154">
        <f t="shared" si="5"/>
        <v>0.38859812300427604</v>
      </c>
      <c r="I154" t="s">
        <v>1735</v>
      </c>
      <c r="J154">
        <v>5.8447012276058503</v>
      </c>
      <c r="K154">
        <v>0.38859812300427604</v>
      </c>
    </row>
    <row r="155" spans="2:11" x14ac:dyDescent="0.25">
      <c r="B155" t="s">
        <v>1736</v>
      </c>
      <c r="C155">
        <v>5.5131581058228418</v>
      </c>
      <c r="D155">
        <v>5.5623274514152738</v>
      </c>
      <c r="E155">
        <f t="shared" si="4"/>
        <v>5.5377427786190578</v>
      </c>
      <c r="F155">
        <f t="shared" si="5"/>
        <v>3.476797769491357E-2</v>
      </c>
      <c r="I155" t="s">
        <v>1736</v>
      </c>
      <c r="J155">
        <v>5.5377427786190578</v>
      </c>
      <c r="K155">
        <v>3.476797769491357E-2</v>
      </c>
    </row>
    <row r="156" spans="2:11" x14ac:dyDescent="0.25">
      <c r="B156" t="s">
        <v>1737</v>
      </c>
      <c r="C156">
        <v>5.5230062590545472</v>
      </c>
      <c r="D156">
        <v>5.4951263884509807</v>
      </c>
      <c r="E156">
        <f t="shared" si="4"/>
        <v>5.5090663237527639</v>
      </c>
      <c r="F156">
        <f t="shared" si="5"/>
        <v>1.9714045562385398E-2</v>
      </c>
      <c r="I156" t="s">
        <v>1737</v>
      </c>
      <c r="J156">
        <v>5.5090663237527639</v>
      </c>
      <c r="K156">
        <v>1.9714045562385398E-2</v>
      </c>
    </row>
    <row r="157" spans="2:11" x14ac:dyDescent="0.25">
      <c r="B157" t="s">
        <v>1738</v>
      </c>
      <c r="C157">
        <v>5.5158423918136776</v>
      </c>
      <c r="D157">
        <v>5.4959979079780164</v>
      </c>
      <c r="E157">
        <f t="shared" si="4"/>
        <v>5.5059201498958465</v>
      </c>
      <c r="F157">
        <f t="shared" si="5"/>
        <v>1.4032169089342924E-2</v>
      </c>
      <c r="I157" t="s">
        <v>1738</v>
      </c>
      <c r="J157">
        <v>5.5059201498958465</v>
      </c>
      <c r="K157">
        <v>1.4032169089342924E-2</v>
      </c>
    </row>
    <row r="158" spans="2:11" x14ac:dyDescent="0.25">
      <c r="B158" t="s">
        <v>1739</v>
      </c>
      <c r="C158">
        <v>5.6065018071053228</v>
      </c>
      <c r="D158">
        <v>5.5382624184329456</v>
      </c>
      <c r="E158">
        <f t="shared" si="4"/>
        <v>5.5723821127691338</v>
      </c>
      <c r="F158">
        <f t="shared" si="5"/>
        <v>4.825253447426233E-2</v>
      </c>
      <c r="I158" t="s">
        <v>1739</v>
      </c>
      <c r="J158">
        <v>5.5723821127691338</v>
      </c>
      <c r="K158">
        <v>4.825253447426233E-2</v>
      </c>
    </row>
    <row r="159" spans="2:11" x14ac:dyDescent="0.25">
      <c r="B159" t="s">
        <v>1740</v>
      </c>
      <c r="C159">
        <v>5.5253266722110981</v>
      </c>
      <c r="D159">
        <v>5.5186775463207045</v>
      </c>
      <c r="E159">
        <f t="shared" si="4"/>
        <v>5.5220021092659017</v>
      </c>
      <c r="F159">
        <f t="shared" si="5"/>
        <v>4.7016420060603343E-3</v>
      </c>
      <c r="I159" t="s">
        <v>1740</v>
      </c>
      <c r="J159">
        <v>5.5220021092659017</v>
      </c>
      <c r="K159">
        <v>4.7016420060603343E-3</v>
      </c>
    </row>
    <row r="160" spans="2:11" x14ac:dyDescent="0.25">
      <c r="B160" t="s">
        <v>1741</v>
      </c>
      <c r="C160">
        <v>5.5914853939748426</v>
      </c>
      <c r="D160">
        <v>5.5772851399068513</v>
      </c>
      <c r="E160">
        <f t="shared" si="4"/>
        <v>5.5843852669408474</v>
      </c>
      <c r="F160">
        <f t="shared" si="5"/>
        <v>1.0041095946048507E-2</v>
      </c>
      <c r="I160" t="s">
        <v>1741</v>
      </c>
      <c r="J160">
        <v>5.5843852669408474</v>
      </c>
      <c r="K160">
        <v>1.0041095946048507E-2</v>
      </c>
    </row>
    <row r="161" spans="2:11" x14ac:dyDescent="0.25">
      <c r="B161" t="s">
        <v>1742</v>
      </c>
      <c r="C161">
        <v>5.809827262260101</v>
      </c>
      <c r="D161">
        <v>5.7380548211400519</v>
      </c>
      <c r="E161">
        <f t="shared" si="4"/>
        <v>5.7739410417000769</v>
      </c>
      <c r="F161">
        <f t="shared" si="5"/>
        <v>5.0750779818298924E-2</v>
      </c>
      <c r="I161" t="s">
        <v>1742</v>
      </c>
      <c r="J161">
        <v>5.7739410417000769</v>
      </c>
      <c r="K161">
        <v>5.0750779818298924E-2</v>
      </c>
    </row>
    <row r="165" spans="2:11" x14ac:dyDescent="0.25">
      <c r="D165" t="s">
        <v>1913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5A79-A901-4964-A21F-D7D688567A91}">
  <dimension ref="B3:K162"/>
  <sheetViews>
    <sheetView topLeftCell="A113" workbookViewId="0">
      <selection activeCell="J124" sqref="J124:J162"/>
    </sheetView>
  </sheetViews>
  <sheetFormatPr defaultRowHeight="15" x14ac:dyDescent="0.25"/>
  <sheetData>
    <row r="3" spans="2:11" x14ac:dyDescent="0.25">
      <c r="B3" t="s">
        <v>1596</v>
      </c>
      <c r="C3" t="s">
        <v>1888</v>
      </c>
      <c r="D3" t="s">
        <v>1892</v>
      </c>
      <c r="E3" t="s">
        <v>1890</v>
      </c>
      <c r="F3" t="s">
        <v>1891</v>
      </c>
      <c r="I3" t="s">
        <v>1596</v>
      </c>
      <c r="J3" t="s">
        <v>1890</v>
      </c>
      <c r="K3" t="s">
        <v>1891</v>
      </c>
    </row>
    <row r="4" spans="2:11" x14ac:dyDescent="0.25">
      <c r="B4" t="s">
        <v>1599</v>
      </c>
      <c r="C4">
        <v>6.25</v>
      </c>
      <c r="D4">
        <v>6.25</v>
      </c>
      <c r="E4">
        <f>AVERAGE(C4:D4)</f>
        <v>6.25</v>
      </c>
      <c r="F4">
        <f>_xlfn.STDEV.S(C4:D4)</f>
        <v>0</v>
      </c>
      <c r="I4" t="s">
        <v>1599</v>
      </c>
      <c r="J4">
        <v>6.25</v>
      </c>
      <c r="K4">
        <v>0</v>
      </c>
    </row>
    <row r="5" spans="2:11" x14ac:dyDescent="0.25">
      <c r="B5" t="s">
        <v>1600</v>
      </c>
      <c r="C5">
        <v>6.3489165737379425</v>
      </c>
      <c r="D5">
        <v>5.7812699364112659</v>
      </c>
      <c r="E5">
        <f t="shared" ref="E5:E68" si="0">AVERAGE(C5:D5)</f>
        <v>6.0650932550746042</v>
      </c>
      <c r="F5">
        <f t="shared" ref="F5:F68" si="1">_xlfn.STDEV.S(C5:D5)</f>
        <v>0.40138678657143384</v>
      </c>
      <c r="I5" t="s">
        <v>1600</v>
      </c>
      <c r="J5">
        <v>6.0650932550746042</v>
      </c>
      <c r="K5">
        <v>0.40138678657143384</v>
      </c>
    </row>
    <row r="6" spans="2:11" x14ac:dyDescent="0.25">
      <c r="B6" t="s">
        <v>1601</v>
      </c>
      <c r="C6">
        <v>5.6425147286231931</v>
      </c>
      <c r="D6">
        <v>5.7249908421146634</v>
      </c>
      <c r="E6">
        <f t="shared" si="0"/>
        <v>5.6837527853689283</v>
      </c>
      <c r="F6">
        <f t="shared" si="1"/>
        <v>5.831941913572989E-2</v>
      </c>
      <c r="I6" t="s">
        <v>1601</v>
      </c>
      <c r="J6">
        <v>5.6837527853689283</v>
      </c>
      <c r="K6">
        <v>5.831941913572989E-2</v>
      </c>
    </row>
    <row r="7" spans="2:11" x14ac:dyDescent="0.25">
      <c r="B7" t="s">
        <v>1602</v>
      </c>
      <c r="C7">
        <v>5.6668700648747832</v>
      </c>
      <c r="D7">
        <v>5.7600849679231123</v>
      </c>
      <c r="E7">
        <f t="shared" si="0"/>
        <v>5.7134775163989477</v>
      </c>
      <c r="F7">
        <f t="shared" si="1"/>
        <v>6.5912890053120107E-2</v>
      </c>
      <c r="I7" t="s">
        <v>1602</v>
      </c>
      <c r="J7">
        <v>5.7134775163989477</v>
      </c>
      <c r="K7">
        <v>6.5912890053120107E-2</v>
      </c>
    </row>
    <row r="8" spans="2:11" x14ac:dyDescent="0.25">
      <c r="B8" t="s">
        <v>1603</v>
      </c>
      <c r="C8">
        <v>5.7030762911009854</v>
      </c>
      <c r="D8">
        <v>5.7468480206765387</v>
      </c>
      <c r="E8">
        <f t="shared" si="0"/>
        <v>5.724962155888762</v>
      </c>
      <c r="F8">
        <f t="shared" si="1"/>
        <v>3.0951286807137504E-2</v>
      </c>
      <c r="I8" t="s">
        <v>1603</v>
      </c>
      <c r="J8">
        <v>5.724962155888762</v>
      </c>
      <c r="K8">
        <v>3.0951286807137504E-2</v>
      </c>
    </row>
    <row r="9" spans="2:11" x14ac:dyDescent="0.25">
      <c r="B9" t="s">
        <v>1604</v>
      </c>
      <c r="C9">
        <v>5.9502100242279887</v>
      </c>
      <c r="D9">
        <v>5.923928202512406</v>
      </c>
      <c r="E9">
        <f t="shared" si="0"/>
        <v>5.9370691133701978</v>
      </c>
      <c r="F9">
        <f t="shared" si="1"/>
        <v>1.8584054357024381E-2</v>
      </c>
      <c r="I9" t="s">
        <v>1604</v>
      </c>
      <c r="J9">
        <v>5.9370691133701978</v>
      </c>
      <c r="K9">
        <v>1.8584054357024381E-2</v>
      </c>
    </row>
    <row r="10" spans="2:11" x14ac:dyDescent="0.25">
      <c r="B10" t="s">
        <v>1605</v>
      </c>
      <c r="C10">
        <v>5.7819702140272833</v>
      </c>
      <c r="D10">
        <v>5.7874106223052788</v>
      </c>
      <c r="E10">
        <f t="shared" si="0"/>
        <v>5.7846904181662815</v>
      </c>
      <c r="F10">
        <f t="shared" si="1"/>
        <v>3.8469495857940622E-3</v>
      </c>
      <c r="I10" t="s">
        <v>1605</v>
      </c>
      <c r="J10">
        <v>5.7846904181662815</v>
      </c>
      <c r="K10">
        <v>3.8469495857940622E-3</v>
      </c>
    </row>
    <row r="11" spans="2:11" x14ac:dyDescent="0.25">
      <c r="B11" t="s">
        <v>1606</v>
      </c>
      <c r="C11">
        <v>5.6976231690195815</v>
      </c>
      <c r="D11">
        <v>5.7341562892930664</v>
      </c>
      <c r="E11">
        <f t="shared" si="0"/>
        <v>5.7158897291563235</v>
      </c>
      <c r="F11">
        <f t="shared" si="1"/>
        <v>2.5832817083284894E-2</v>
      </c>
      <c r="I11" t="s">
        <v>1606</v>
      </c>
      <c r="J11">
        <v>5.7158897291563235</v>
      </c>
      <c r="K11">
        <v>2.5832817083284894E-2</v>
      </c>
    </row>
    <row r="12" spans="2:11" x14ac:dyDescent="0.25">
      <c r="B12" t="s">
        <v>1607</v>
      </c>
      <c r="C12">
        <v>5.96475397171751</v>
      </c>
      <c r="D12">
        <v>5.9693518733660431</v>
      </c>
      <c r="E12">
        <f t="shared" si="0"/>
        <v>5.967052922541777</v>
      </c>
      <c r="F12">
        <f t="shared" si="1"/>
        <v>3.2512074349065833E-3</v>
      </c>
      <c r="I12" t="s">
        <v>1607</v>
      </c>
      <c r="J12">
        <v>5.967052922541777</v>
      </c>
      <c r="K12">
        <v>3.2512074349065833E-3</v>
      </c>
    </row>
    <row r="14" spans="2:11" x14ac:dyDescent="0.25">
      <c r="B14" t="s">
        <v>1608</v>
      </c>
      <c r="C14">
        <v>6.25</v>
      </c>
      <c r="D14">
        <v>6.25</v>
      </c>
      <c r="E14">
        <f t="shared" si="0"/>
        <v>6.25</v>
      </c>
      <c r="F14">
        <f t="shared" si="1"/>
        <v>0</v>
      </c>
      <c r="I14" t="s">
        <v>1608</v>
      </c>
      <c r="J14">
        <v>6.25</v>
      </c>
      <c r="K14">
        <v>0</v>
      </c>
    </row>
    <row r="15" spans="2:11" x14ac:dyDescent="0.25">
      <c r="B15" t="s">
        <v>1609</v>
      </c>
      <c r="C15">
        <v>6.2973128858045095</v>
      </c>
      <c r="D15">
        <v>6.515532119565691</v>
      </c>
      <c r="E15">
        <f t="shared" si="0"/>
        <v>6.4064225026850998</v>
      </c>
      <c r="F15">
        <f t="shared" si="1"/>
        <v>0.1543042999778638</v>
      </c>
      <c r="I15" t="s">
        <v>1609</v>
      </c>
      <c r="J15">
        <v>6.4064225026850998</v>
      </c>
      <c r="K15">
        <v>0.1543042999778638</v>
      </c>
    </row>
    <row r="16" spans="2:11" x14ac:dyDescent="0.25">
      <c r="B16" t="s">
        <v>1610</v>
      </c>
      <c r="C16">
        <v>6.4428180554347652</v>
      </c>
      <c r="D16">
        <v>6.5121346390465105</v>
      </c>
      <c r="E16">
        <f t="shared" si="0"/>
        <v>6.4774763472406374</v>
      </c>
      <c r="F16">
        <f t="shared" si="1"/>
        <v>4.9014226320549414E-2</v>
      </c>
      <c r="I16" t="s">
        <v>1610</v>
      </c>
      <c r="J16">
        <v>6.4774763472406374</v>
      </c>
      <c r="K16">
        <v>4.9014226320549414E-2</v>
      </c>
    </row>
    <row r="17" spans="2:11" x14ac:dyDescent="0.25">
      <c r="B17" t="s">
        <v>1611</v>
      </c>
      <c r="C17">
        <v>6.4367805583853368</v>
      </c>
      <c r="D17">
        <v>6.5309902010857233</v>
      </c>
      <c r="E17">
        <f t="shared" si="0"/>
        <v>6.48388537973553</v>
      </c>
      <c r="F17">
        <f t="shared" si="1"/>
        <v>6.6616277206604985E-2</v>
      </c>
      <c r="I17" t="s">
        <v>1611</v>
      </c>
      <c r="J17">
        <v>6.48388537973553</v>
      </c>
      <c r="K17">
        <v>6.6616277206604985E-2</v>
      </c>
    </row>
    <row r="18" spans="2:11" x14ac:dyDescent="0.25">
      <c r="B18" t="s">
        <v>1612</v>
      </c>
      <c r="C18">
        <v>6.4369290603126714</v>
      </c>
      <c r="D18">
        <v>6.5300850321117316</v>
      </c>
      <c r="E18">
        <f t="shared" si="0"/>
        <v>6.4835070462122015</v>
      </c>
      <c r="F18">
        <f t="shared" si="1"/>
        <v>6.5871219367138259E-2</v>
      </c>
      <c r="I18" t="s">
        <v>1612</v>
      </c>
      <c r="J18">
        <v>6.4835070462122015</v>
      </c>
      <c r="K18">
        <v>6.5871219367138259E-2</v>
      </c>
    </row>
    <row r="19" spans="2:11" x14ac:dyDescent="0.25">
      <c r="B19" t="s">
        <v>1613</v>
      </c>
      <c r="C19">
        <v>6.4044411057010642</v>
      </c>
      <c r="D19">
        <v>6.5338128215539859</v>
      </c>
      <c r="E19">
        <f t="shared" si="0"/>
        <v>6.4691269636275255</v>
      </c>
      <c r="F19">
        <f t="shared" si="1"/>
        <v>9.1479617573340125E-2</v>
      </c>
      <c r="I19" t="s">
        <v>1613</v>
      </c>
      <c r="J19">
        <v>6.4691269636275255</v>
      </c>
      <c r="K19">
        <v>9.1479617573340125E-2</v>
      </c>
    </row>
    <row r="20" spans="2:11" x14ac:dyDescent="0.25">
      <c r="B20" t="s">
        <v>1614</v>
      </c>
      <c r="C20">
        <v>6.4530888627939706</v>
      </c>
      <c r="D20">
        <v>6.5464534962412353</v>
      </c>
      <c r="E20">
        <f t="shared" si="0"/>
        <v>6.4997711795176034</v>
      </c>
      <c r="F20">
        <f t="shared" si="1"/>
        <v>6.6018765433557169E-2</v>
      </c>
      <c r="I20" t="s">
        <v>1614</v>
      </c>
      <c r="J20">
        <v>6.4997711795176034</v>
      </c>
      <c r="K20">
        <v>6.6018765433557169E-2</v>
      </c>
    </row>
    <row r="21" spans="2:11" x14ac:dyDescent="0.25">
      <c r="B21" t="s">
        <v>1615</v>
      </c>
      <c r="C21">
        <v>6.3993830778923648</v>
      </c>
      <c r="D21">
        <v>6.4852314541766845</v>
      </c>
      <c r="E21">
        <f t="shared" si="0"/>
        <v>6.4423072660345246</v>
      </c>
      <c r="F21">
        <f t="shared" si="1"/>
        <v>6.070396902449679E-2</v>
      </c>
      <c r="I21" t="s">
        <v>1615</v>
      </c>
      <c r="J21">
        <v>6.4423072660345246</v>
      </c>
      <c r="K21">
        <v>6.070396902449679E-2</v>
      </c>
    </row>
    <row r="22" spans="2:11" x14ac:dyDescent="0.25">
      <c r="B22" t="s">
        <v>1616</v>
      </c>
      <c r="C22">
        <v>6.3233587423916742</v>
      </c>
      <c r="D22">
        <v>6.4274777608178884</v>
      </c>
      <c r="E22">
        <f t="shared" si="0"/>
        <v>6.3754182516047813</v>
      </c>
      <c r="F22">
        <f t="shared" si="1"/>
        <v>7.3623263979663151E-2</v>
      </c>
      <c r="I22" t="s">
        <v>1616</v>
      </c>
      <c r="J22">
        <v>6.3754182516047813</v>
      </c>
      <c r="K22">
        <v>7.3623263979663151E-2</v>
      </c>
    </row>
    <row r="24" spans="2:11" x14ac:dyDescent="0.25">
      <c r="B24" t="s">
        <v>1617</v>
      </c>
      <c r="C24">
        <v>6.25</v>
      </c>
      <c r="D24">
        <v>6.25</v>
      </c>
      <c r="E24">
        <f t="shared" si="0"/>
        <v>6.25</v>
      </c>
      <c r="F24">
        <f t="shared" si="1"/>
        <v>0</v>
      </c>
      <c r="I24" t="s">
        <v>1617</v>
      </c>
      <c r="J24">
        <v>6.25</v>
      </c>
      <c r="K24">
        <v>0</v>
      </c>
    </row>
    <row r="25" spans="2:11" x14ac:dyDescent="0.25">
      <c r="B25" t="s">
        <v>1618</v>
      </c>
      <c r="C25">
        <v>6.338982247291157</v>
      </c>
      <c r="D25">
        <v>6.5136334421349691</v>
      </c>
      <c r="E25">
        <f t="shared" si="0"/>
        <v>6.4263078447130635</v>
      </c>
      <c r="F25">
        <f t="shared" si="1"/>
        <v>0.12349704421639252</v>
      </c>
      <c r="I25" t="s">
        <v>1618</v>
      </c>
      <c r="J25">
        <v>6.4263078447130635</v>
      </c>
      <c r="K25">
        <v>0.12349704421639252</v>
      </c>
    </row>
    <row r="26" spans="2:11" x14ac:dyDescent="0.25">
      <c r="B26" t="s">
        <v>1619</v>
      </c>
      <c r="C26">
        <v>6.5536156214015522</v>
      </c>
      <c r="D26">
        <v>6.5132468960240484</v>
      </c>
      <c r="E26">
        <f t="shared" si="0"/>
        <v>6.5334312587128007</v>
      </c>
      <c r="F26">
        <f t="shared" si="1"/>
        <v>2.8544999462290405E-2</v>
      </c>
      <c r="I26" t="s">
        <v>1619</v>
      </c>
      <c r="J26">
        <v>6.5334312587128007</v>
      </c>
      <c r="K26">
        <v>2.8544999462290405E-2</v>
      </c>
    </row>
    <row r="27" spans="2:11" x14ac:dyDescent="0.25">
      <c r="B27" t="s">
        <v>1620</v>
      </c>
      <c r="C27">
        <v>6.5745395912027789</v>
      </c>
      <c r="D27">
        <v>6.5647772228413874</v>
      </c>
      <c r="E27">
        <f t="shared" si="0"/>
        <v>6.5696584070220831</v>
      </c>
      <c r="F27">
        <f t="shared" si="1"/>
        <v>6.9030368687808905E-3</v>
      </c>
      <c r="I27" t="s">
        <v>1620</v>
      </c>
      <c r="J27">
        <v>6.5696584070220831</v>
      </c>
      <c r="K27">
        <v>6.9030368687808905E-3</v>
      </c>
    </row>
    <row r="28" spans="2:11" x14ac:dyDescent="0.25">
      <c r="B28" t="s">
        <v>1621</v>
      </c>
      <c r="C28">
        <v>6.5819771488603243</v>
      </c>
      <c r="D28">
        <v>6.5714928188069486</v>
      </c>
      <c r="E28">
        <f t="shared" si="0"/>
        <v>6.5767349838336369</v>
      </c>
      <c r="F28">
        <f t="shared" si="1"/>
        <v>7.4135408769398599E-3</v>
      </c>
      <c r="I28" t="s">
        <v>1621</v>
      </c>
      <c r="J28">
        <v>6.5767349838336369</v>
      </c>
      <c r="K28">
        <v>7.4135408769398599E-3</v>
      </c>
    </row>
    <row r="29" spans="2:11" x14ac:dyDescent="0.25">
      <c r="B29" t="s">
        <v>1622</v>
      </c>
      <c r="C29">
        <v>6.5402139926542873</v>
      </c>
      <c r="D29">
        <v>6.5740067480549769</v>
      </c>
      <c r="E29">
        <f t="shared" si="0"/>
        <v>6.5571103703546321</v>
      </c>
      <c r="F29">
        <f t="shared" si="1"/>
        <v>2.3895086498805944E-2</v>
      </c>
      <c r="I29" t="s">
        <v>1622</v>
      </c>
      <c r="J29">
        <v>6.5571103703546321</v>
      </c>
      <c r="K29">
        <v>2.3895086498805944E-2</v>
      </c>
    </row>
    <row r="30" spans="2:11" x14ac:dyDescent="0.25">
      <c r="B30" t="s">
        <v>1623</v>
      </c>
      <c r="C30">
        <v>6.5688600382382525</v>
      </c>
      <c r="D30">
        <v>6.5532637397565789</v>
      </c>
      <c r="E30">
        <f t="shared" si="0"/>
        <v>6.5610618889974157</v>
      </c>
      <c r="F30">
        <f t="shared" si="1"/>
        <v>1.1028248417800817E-2</v>
      </c>
      <c r="I30" t="s">
        <v>1623</v>
      </c>
      <c r="J30">
        <v>6.5610618889974157</v>
      </c>
      <c r="K30">
        <v>1.1028248417800817E-2</v>
      </c>
    </row>
    <row r="31" spans="2:11" x14ac:dyDescent="0.25">
      <c r="B31" t="s">
        <v>1624</v>
      </c>
      <c r="C31">
        <v>6.542562009347848</v>
      </c>
      <c r="D31">
        <v>6.531623154089683</v>
      </c>
      <c r="E31">
        <f t="shared" si="0"/>
        <v>6.5370925817187651</v>
      </c>
      <c r="F31">
        <f t="shared" si="1"/>
        <v>7.7349387314666427E-3</v>
      </c>
      <c r="I31" t="s">
        <v>1624</v>
      </c>
      <c r="J31">
        <v>6.5370925817187651</v>
      </c>
      <c r="K31">
        <v>7.7349387314666427E-3</v>
      </c>
    </row>
    <row r="32" spans="2:11" x14ac:dyDescent="0.25">
      <c r="B32" t="s">
        <v>1625</v>
      </c>
      <c r="C32">
        <v>6.427035618759966</v>
      </c>
      <c r="D32">
        <v>6.4511169984110746</v>
      </c>
      <c r="E32">
        <f t="shared" si="0"/>
        <v>6.4390763085855198</v>
      </c>
      <c r="F32">
        <f t="shared" si="1"/>
        <v>1.7028106851626604E-2</v>
      </c>
      <c r="I32" t="s">
        <v>1625</v>
      </c>
      <c r="J32">
        <v>6.4390763085855198</v>
      </c>
      <c r="K32">
        <v>1.7028106851626604E-2</v>
      </c>
    </row>
    <row r="34" spans="2:11" x14ac:dyDescent="0.25">
      <c r="B34" t="s">
        <v>1626</v>
      </c>
      <c r="C34">
        <v>6.25</v>
      </c>
      <c r="D34">
        <v>6.25</v>
      </c>
      <c r="E34">
        <f t="shared" si="0"/>
        <v>6.25</v>
      </c>
      <c r="F34">
        <f t="shared" si="1"/>
        <v>0</v>
      </c>
      <c r="I34" t="s">
        <v>1626</v>
      </c>
      <c r="J34">
        <v>6.25</v>
      </c>
      <c r="K34">
        <v>0</v>
      </c>
    </row>
    <row r="35" spans="2:11" x14ac:dyDescent="0.25">
      <c r="B35" t="s">
        <v>1627</v>
      </c>
      <c r="C35">
        <v>6.4670846861591551</v>
      </c>
      <c r="D35">
        <v>6.3830630534132267</v>
      </c>
      <c r="E35">
        <f t="shared" si="0"/>
        <v>6.4250738697861909</v>
      </c>
      <c r="F35">
        <f t="shared" si="1"/>
        <v>5.9412266281011678E-2</v>
      </c>
      <c r="I35" t="s">
        <v>1627</v>
      </c>
      <c r="J35">
        <v>6.4250738697861909</v>
      </c>
      <c r="K35">
        <v>5.9412266281011678E-2</v>
      </c>
    </row>
    <row r="36" spans="2:11" x14ac:dyDescent="0.25">
      <c r="B36" t="s">
        <v>1628</v>
      </c>
      <c r="C36">
        <v>6.4451992050312059</v>
      </c>
      <c r="D36">
        <v>6.3716331412089673</v>
      </c>
      <c r="E36">
        <f t="shared" si="0"/>
        <v>6.4084161731200862</v>
      </c>
      <c r="F36">
        <f t="shared" si="1"/>
        <v>5.2019062593907275E-2</v>
      </c>
      <c r="I36" t="s">
        <v>1628</v>
      </c>
      <c r="J36">
        <v>6.4084161731200862</v>
      </c>
      <c r="K36">
        <v>5.2019062593907275E-2</v>
      </c>
    </row>
    <row r="37" spans="2:11" x14ac:dyDescent="0.25">
      <c r="B37" t="s">
        <v>1629</v>
      </c>
      <c r="C37">
        <v>6.4310459957514885</v>
      </c>
      <c r="D37">
        <v>6.3613117239538788</v>
      </c>
      <c r="E37">
        <f t="shared" si="0"/>
        <v>6.3961788598526841</v>
      </c>
      <c r="F37">
        <f t="shared" si="1"/>
        <v>4.9309576469195641E-2</v>
      </c>
      <c r="I37" t="s">
        <v>1629</v>
      </c>
      <c r="J37">
        <v>6.3961788598526841</v>
      </c>
      <c r="K37">
        <v>4.9309576469195641E-2</v>
      </c>
    </row>
    <row r="38" spans="2:11" x14ac:dyDescent="0.25">
      <c r="B38" t="s">
        <v>1630</v>
      </c>
      <c r="C38">
        <v>6.4681946861974104</v>
      </c>
      <c r="D38">
        <v>6.3867788298903241</v>
      </c>
      <c r="E38">
        <f t="shared" si="0"/>
        <v>6.4274867580438677</v>
      </c>
      <c r="F38">
        <f t="shared" si="1"/>
        <v>5.7569704090850313E-2</v>
      </c>
      <c r="I38" t="s">
        <v>1630</v>
      </c>
      <c r="J38">
        <v>6.4274867580438677</v>
      </c>
      <c r="K38">
        <v>5.7569704090850313E-2</v>
      </c>
    </row>
    <row r="39" spans="2:11" x14ac:dyDescent="0.25">
      <c r="B39" t="s">
        <v>1631</v>
      </c>
      <c r="C39">
        <v>6.445938988424456</v>
      </c>
      <c r="D39">
        <v>6.3739996175317355</v>
      </c>
      <c r="E39">
        <f t="shared" si="0"/>
        <v>6.4099693029780962</v>
      </c>
      <c r="F39">
        <f t="shared" si="1"/>
        <v>5.0868816992536814E-2</v>
      </c>
      <c r="I39" t="s">
        <v>1631</v>
      </c>
      <c r="J39">
        <v>6.4099693029780962</v>
      </c>
      <c r="K39">
        <v>5.0868816992536814E-2</v>
      </c>
    </row>
    <row r="40" spans="2:11" x14ac:dyDescent="0.25">
      <c r="B40" t="s">
        <v>1632</v>
      </c>
      <c r="C40">
        <v>6.481571478247063</v>
      </c>
      <c r="D40">
        <v>6.3966065642006988</v>
      </c>
      <c r="E40">
        <f t="shared" si="0"/>
        <v>6.4390890212238805</v>
      </c>
      <c r="F40">
        <f t="shared" si="1"/>
        <v>6.0079266885116264E-2</v>
      </c>
      <c r="I40" t="s">
        <v>1632</v>
      </c>
      <c r="J40">
        <v>6.4390890212238805</v>
      </c>
      <c r="K40">
        <v>6.0079266885116264E-2</v>
      </c>
    </row>
    <row r="41" spans="2:11" x14ac:dyDescent="0.25">
      <c r="B41" t="s">
        <v>1633</v>
      </c>
      <c r="C41">
        <v>6.4581142948283699</v>
      </c>
      <c r="D41">
        <v>6.3707281405905549</v>
      </c>
      <c r="E41">
        <f t="shared" si="0"/>
        <v>6.4144212177094619</v>
      </c>
      <c r="F41">
        <f t="shared" si="1"/>
        <v>6.1791342243372495E-2</v>
      </c>
      <c r="I41" t="s">
        <v>1633</v>
      </c>
      <c r="J41">
        <v>6.4144212177094619</v>
      </c>
      <c r="K41">
        <v>6.1791342243372495E-2</v>
      </c>
    </row>
    <row r="42" spans="2:11" x14ac:dyDescent="0.25">
      <c r="B42" t="s">
        <v>1634</v>
      </c>
      <c r="C42">
        <v>6.4081714774743936</v>
      </c>
      <c r="D42">
        <v>6.3422263922015496</v>
      </c>
      <c r="E42">
        <f t="shared" si="0"/>
        <v>6.3751989348379716</v>
      </c>
      <c r="F42">
        <f t="shared" si="1"/>
        <v>4.6630216982353145E-2</v>
      </c>
      <c r="I42" t="s">
        <v>1634</v>
      </c>
      <c r="J42">
        <v>6.3751989348379716</v>
      </c>
      <c r="K42">
        <v>4.6630216982353145E-2</v>
      </c>
    </row>
    <row r="44" spans="2:11" x14ac:dyDescent="0.25">
      <c r="B44" t="s">
        <v>1635</v>
      </c>
      <c r="C44">
        <v>6.25</v>
      </c>
      <c r="D44">
        <v>6.25</v>
      </c>
      <c r="E44">
        <f t="shared" si="0"/>
        <v>6.25</v>
      </c>
      <c r="F44">
        <f t="shared" si="1"/>
        <v>0</v>
      </c>
      <c r="I44" t="s">
        <v>1635</v>
      </c>
      <c r="J44">
        <v>6.25</v>
      </c>
      <c r="K44">
        <v>0</v>
      </c>
    </row>
    <row r="45" spans="2:11" x14ac:dyDescent="0.25">
      <c r="B45" t="s">
        <v>1636</v>
      </c>
      <c r="C45">
        <v>6.2494101795986117</v>
      </c>
      <c r="D45">
        <v>6.1854224768933754</v>
      </c>
      <c r="E45">
        <f t="shared" si="0"/>
        <v>6.217416328245994</v>
      </c>
      <c r="F45">
        <f t="shared" si="1"/>
        <v>4.5246138495421334E-2</v>
      </c>
      <c r="I45" t="s">
        <v>1636</v>
      </c>
      <c r="J45">
        <v>6.217416328245994</v>
      </c>
      <c r="K45">
        <v>4.5246138495421334E-2</v>
      </c>
    </row>
    <row r="46" spans="2:11" x14ac:dyDescent="0.25">
      <c r="B46" t="s">
        <v>1637</v>
      </c>
      <c r="C46">
        <v>6.0965774419079928</v>
      </c>
      <c r="D46">
        <v>6.1717265525715517</v>
      </c>
      <c r="E46">
        <f t="shared" si="0"/>
        <v>6.1341519972397727</v>
      </c>
      <c r="F46">
        <f t="shared" si="1"/>
        <v>5.3138445750340782E-2</v>
      </c>
      <c r="I46" t="s">
        <v>1637</v>
      </c>
      <c r="J46">
        <v>6.1341519972397727</v>
      </c>
      <c r="K46">
        <v>5.3138445750340782E-2</v>
      </c>
    </row>
    <row r="47" spans="2:11" x14ac:dyDescent="0.25">
      <c r="B47" t="s">
        <v>1638</v>
      </c>
      <c r="C47">
        <v>6.0932363430379777</v>
      </c>
      <c r="D47">
        <v>6.1720990973085126</v>
      </c>
      <c r="E47">
        <f t="shared" si="0"/>
        <v>6.1326677201732451</v>
      </c>
      <c r="F47">
        <f t="shared" si="1"/>
        <v>5.5764388327743594E-2</v>
      </c>
      <c r="I47" t="s">
        <v>1638</v>
      </c>
      <c r="J47">
        <v>6.1326677201732451</v>
      </c>
      <c r="K47">
        <v>5.5764388327743594E-2</v>
      </c>
    </row>
    <row r="48" spans="2:11" x14ac:dyDescent="0.25">
      <c r="B48" t="s">
        <v>1639</v>
      </c>
      <c r="C48">
        <v>6.0844972607003296</v>
      </c>
      <c r="D48">
        <v>6.1501689407297828</v>
      </c>
      <c r="E48">
        <f t="shared" si="0"/>
        <v>6.1173331007150562</v>
      </c>
      <c r="F48">
        <f t="shared" si="1"/>
        <v>4.6436890280739544E-2</v>
      </c>
      <c r="I48" t="s">
        <v>1639</v>
      </c>
      <c r="J48">
        <v>6.1173331007150562</v>
      </c>
      <c r="K48">
        <v>4.6436890280739544E-2</v>
      </c>
    </row>
    <row r="49" spans="2:11" x14ac:dyDescent="0.25">
      <c r="B49" t="s">
        <v>1640</v>
      </c>
      <c r="C49">
        <v>6.107037894585865</v>
      </c>
      <c r="D49">
        <v>6.149661617848861</v>
      </c>
      <c r="E49">
        <f t="shared" si="0"/>
        <v>6.1283497562173626</v>
      </c>
      <c r="F49">
        <f t="shared" si="1"/>
        <v>3.0139523758683277E-2</v>
      </c>
      <c r="I49" t="s">
        <v>1640</v>
      </c>
      <c r="J49">
        <v>6.1283497562173626</v>
      </c>
      <c r="K49">
        <v>3.0139523758683277E-2</v>
      </c>
    </row>
    <row r="50" spans="2:11" x14ac:dyDescent="0.25">
      <c r="B50" t="s">
        <v>1641</v>
      </c>
      <c r="C50">
        <v>6.1149386159386472</v>
      </c>
      <c r="D50">
        <v>6.1747980378103318</v>
      </c>
      <c r="E50">
        <f t="shared" si="0"/>
        <v>6.144868326874489</v>
      </c>
      <c r="F50">
        <f t="shared" si="1"/>
        <v>4.2327003123374507E-2</v>
      </c>
      <c r="I50" t="s">
        <v>1641</v>
      </c>
      <c r="J50">
        <v>6.144868326874489</v>
      </c>
      <c r="K50">
        <v>4.2327003123374507E-2</v>
      </c>
    </row>
    <row r="51" spans="2:11" x14ac:dyDescent="0.25">
      <c r="B51" t="s">
        <v>1642</v>
      </c>
      <c r="C51">
        <v>6.0906409349083139</v>
      </c>
      <c r="D51">
        <v>6.1447126201343867</v>
      </c>
      <c r="E51">
        <f t="shared" si="0"/>
        <v>6.1176767775213499</v>
      </c>
      <c r="F51">
        <f t="shared" si="1"/>
        <v>3.8234455293540498E-2</v>
      </c>
      <c r="I51" t="s">
        <v>1642</v>
      </c>
      <c r="J51">
        <v>6.1176767775213499</v>
      </c>
      <c r="K51">
        <v>3.8234455293540498E-2</v>
      </c>
    </row>
    <row r="52" spans="2:11" x14ac:dyDescent="0.25">
      <c r="B52" t="s">
        <v>1643</v>
      </c>
      <c r="C52">
        <v>6.1521276441615917</v>
      </c>
      <c r="D52">
        <v>6.190565136964131</v>
      </c>
      <c r="E52">
        <f t="shared" si="0"/>
        <v>6.1713463905628618</v>
      </c>
      <c r="F52">
        <f t="shared" si="1"/>
        <v>2.7179411812484632E-2</v>
      </c>
      <c r="I52" t="s">
        <v>1643</v>
      </c>
      <c r="J52">
        <v>6.1713463905628618</v>
      </c>
      <c r="K52">
        <v>2.7179411812484632E-2</v>
      </c>
    </row>
    <row r="54" spans="2:11" x14ac:dyDescent="0.25">
      <c r="B54" t="s">
        <v>1644</v>
      </c>
      <c r="C54">
        <v>6.25</v>
      </c>
      <c r="D54">
        <v>6.25</v>
      </c>
      <c r="E54">
        <f t="shared" si="0"/>
        <v>6.25</v>
      </c>
      <c r="F54">
        <f t="shared" si="1"/>
        <v>0</v>
      </c>
      <c r="I54" t="s">
        <v>1644</v>
      </c>
      <c r="J54">
        <v>6.25</v>
      </c>
      <c r="K54">
        <v>0</v>
      </c>
    </row>
    <row r="55" spans="2:11" x14ac:dyDescent="0.25">
      <c r="B55" t="s">
        <v>1645</v>
      </c>
      <c r="C55">
        <v>6.125587575188387</v>
      </c>
      <c r="D55">
        <v>6.1932801245136924</v>
      </c>
      <c r="E55">
        <f t="shared" si="0"/>
        <v>6.1594338498510393</v>
      </c>
      <c r="F55">
        <f t="shared" si="1"/>
        <v>4.7865860663728249E-2</v>
      </c>
      <c r="I55" t="s">
        <v>1645</v>
      </c>
      <c r="J55">
        <v>6.1594338498510393</v>
      </c>
      <c r="K55">
        <v>4.7865860663728249E-2</v>
      </c>
    </row>
    <row r="56" spans="2:11" x14ac:dyDescent="0.25">
      <c r="B56" t="s">
        <v>1646</v>
      </c>
      <c r="C56">
        <v>6.0539366341680285</v>
      </c>
      <c r="D56">
        <v>6.1961830935244482</v>
      </c>
      <c r="E56">
        <f t="shared" si="0"/>
        <v>6.1250598638462384</v>
      </c>
      <c r="F56">
        <f t="shared" si="1"/>
        <v>0.10058343601070097</v>
      </c>
      <c r="I56" t="s">
        <v>1646</v>
      </c>
      <c r="J56">
        <v>6.1250598638462384</v>
      </c>
      <c r="K56">
        <v>0.10058343601070097</v>
      </c>
    </row>
    <row r="57" spans="2:11" x14ac:dyDescent="0.25">
      <c r="B57" t="s">
        <v>1647</v>
      </c>
      <c r="C57">
        <v>6.0469801823641509</v>
      </c>
      <c r="D57">
        <v>6.1818821788620433</v>
      </c>
      <c r="E57">
        <f t="shared" si="0"/>
        <v>6.1144311806130975</v>
      </c>
      <c r="F57">
        <f t="shared" si="1"/>
        <v>9.5390116519263574E-2</v>
      </c>
      <c r="I57" t="s">
        <v>1647</v>
      </c>
      <c r="J57">
        <v>6.1144311806130975</v>
      </c>
      <c r="K57">
        <v>9.5390116519263574E-2</v>
      </c>
    </row>
    <row r="58" spans="2:11" x14ac:dyDescent="0.25">
      <c r="B58" t="s">
        <v>1648</v>
      </c>
      <c r="C58">
        <v>6.0366770865486101</v>
      </c>
      <c r="D58">
        <v>6.1746112991801176</v>
      </c>
      <c r="E58">
        <f t="shared" si="0"/>
        <v>6.1056441928643643</v>
      </c>
      <c r="F58">
        <f t="shared" si="1"/>
        <v>9.7534217109366106E-2</v>
      </c>
      <c r="I58" t="s">
        <v>1648</v>
      </c>
      <c r="J58">
        <v>6.1056441928643643</v>
      </c>
      <c r="K58">
        <v>9.7534217109366106E-2</v>
      </c>
    </row>
    <row r="59" spans="2:11" x14ac:dyDescent="0.25">
      <c r="B59" t="s">
        <v>1649</v>
      </c>
      <c r="C59">
        <v>6.0336716315398506</v>
      </c>
      <c r="D59">
        <v>6.1729275359948073</v>
      </c>
      <c r="E59">
        <f t="shared" si="0"/>
        <v>6.1032995837673294</v>
      </c>
      <c r="F59">
        <f t="shared" si="1"/>
        <v>9.8468794360365777E-2</v>
      </c>
      <c r="I59" t="s">
        <v>1649</v>
      </c>
      <c r="J59">
        <v>6.1032995837673294</v>
      </c>
      <c r="K59">
        <v>9.8468794360365777E-2</v>
      </c>
    </row>
    <row r="60" spans="2:11" x14ac:dyDescent="0.25">
      <c r="B60" t="s">
        <v>1650</v>
      </c>
      <c r="C60">
        <v>6.0358993202979505</v>
      </c>
      <c r="D60">
        <v>6.1834713539157899</v>
      </c>
      <c r="E60">
        <f t="shared" si="0"/>
        <v>6.1096853371068702</v>
      </c>
      <c r="F60">
        <f t="shared" si="1"/>
        <v>0.10434918568466342</v>
      </c>
      <c r="I60" t="s">
        <v>1650</v>
      </c>
      <c r="J60">
        <v>6.1096853371068702</v>
      </c>
      <c r="K60">
        <v>0.10434918568466342</v>
      </c>
    </row>
    <row r="61" spans="2:11" x14ac:dyDescent="0.25">
      <c r="B61" t="s">
        <v>1651</v>
      </c>
      <c r="C61">
        <v>6.0432273427690797</v>
      </c>
      <c r="D61">
        <v>6.1709225747386203</v>
      </c>
      <c r="E61">
        <f t="shared" si="0"/>
        <v>6.1070749587538504</v>
      </c>
      <c r="F61">
        <f t="shared" si="1"/>
        <v>9.0294164450851352E-2</v>
      </c>
      <c r="I61" t="s">
        <v>1651</v>
      </c>
      <c r="J61">
        <v>6.1070749587538504</v>
      </c>
      <c r="K61">
        <v>9.0294164450851352E-2</v>
      </c>
    </row>
    <row r="62" spans="2:11" x14ac:dyDescent="0.25">
      <c r="B62" t="s">
        <v>1652</v>
      </c>
      <c r="C62">
        <v>6.081862522958625</v>
      </c>
      <c r="D62">
        <v>6.1825431895814065</v>
      </c>
      <c r="E62">
        <f t="shared" si="0"/>
        <v>6.1322028562700162</v>
      </c>
      <c r="F62">
        <f t="shared" si="1"/>
        <v>7.1191982103350912E-2</v>
      </c>
      <c r="I62" t="s">
        <v>1652</v>
      </c>
      <c r="J62">
        <v>6.1322028562700162</v>
      </c>
      <c r="K62">
        <v>7.1191982103350912E-2</v>
      </c>
    </row>
    <row r="64" spans="2:11" x14ac:dyDescent="0.25">
      <c r="B64" t="s">
        <v>1653</v>
      </c>
      <c r="C64">
        <v>6.25</v>
      </c>
      <c r="D64">
        <v>6.25</v>
      </c>
      <c r="E64">
        <f t="shared" si="0"/>
        <v>6.25</v>
      </c>
      <c r="F64">
        <f t="shared" si="1"/>
        <v>0</v>
      </c>
      <c r="I64" t="s">
        <v>1653</v>
      </c>
      <c r="J64">
        <v>6.25</v>
      </c>
      <c r="K64">
        <v>0</v>
      </c>
    </row>
    <row r="65" spans="2:11" x14ac:dyDescent="0.25">
      <c r="B65" t="s">
        <v>1654</v>
      </c>
      <c r="C65">
        <v>6.2373053449592444</v>
      </c>
      <c r="D65">
        <v>6.4975106634777724</v>
      </c>
      <c r="E65">
        <f t="shared" si="0"/>
        <v>6.3674080042185084</v>
      </c>
      <c r="F65">
        <f t="shared" si="1"/>
        <v>0.18399294522525669</v>
      </c>
      <c r="I65" t="s">
        <v>1654</v>
      </c>
      <c r="J65">
        <v>6.3674080042185084</v>
      </c>
      <c r="K65">
        <v>0.18399294522525669</v>
      </c>
    </row>
    <row r="66" spans="2:11" x14ac:dyDescent="0.25">
      <c r="B66" t="s">
        <v>1655</v>
      </c>
      <c r="C66">
        <v>6.5241020298439185</v>
      </c>
      <c r="D66">
        <v>6.5099077909090068</v>
      </c>
      <c r="E66">
        <f t="shared" si="0"/>
        <v>6.5170049103764622</v>
      </c>
      <c r="F66">
        <f t="shared" si="1"/>
        <v>1.0036842604658161E-2</v>
      </c>
      <c r="I66" t="s">
        <v>1655</v>
      </c>
      <c r="J66">
        <v>6.5170049103764622</v>
      </c>
      <c r="K66">
        <v>1.0036842604658161E-2</v>
      </c>
    </row>
    <row r="67" spans="2:11" x14ac:dyDescent="0.25">
      <c r="B67" t="s">
        <v>1656</v>
      </c>
      <c r="C67">
        <v>6.488243501972633</v>
      </c>
      <c r="D67">
        <v>6.4871006256029569</v>
      </c>
      <c r="E67">
        <f t="shared" si="0"/>
        <v>6.4876720637877945</v>
      </c>
      <c r="F67">
        <f t="shared" si="1"/>
        <v>8.0813563105586064E-4</v>
      </c>
      <c r="I67" t="s">
        <v>1656</v>
      </c>
      <c r="J67">
        <v>6.4876720637877945</v>
      </c>
      <c r="K67">
        <v>8.0813563105586064E-4</v>
      </c>
    </row>
    <row r="68" spans="2:11" x14ac:dyDescent="0.25">
      <c r="B68" t="s">
        <v>1657</v>
      </c>
      <c r="C68">
        <v>6.4841941102052312</v>
      </c>
      <c r="D68">
        <v>6.4891828456642404</v>
      </c>
      <c r="E68">
        <f t="shared" si="0"/>
        <v>6.4866884779347362</v>
      </c>
      <c r="F68">
        <f t="shared" si="1"/>
        <v>3.5275686726112185E-3</v>
      </c>
      <c r="I68" t="s">
        <v>1657</v>
      </c>
      <c r="J68">
        <v>6.4866884779347362</v>
      </c>
      <c r="K68">
        <v>3.5275686726112185E-3</v>
      </c>
    </row>
    <row r="69" spans="2:11" x14ac:dyDescent="0.25">
      <c r="B69" t="s">
        <v>1658</v>
      </c>
      <c r="C69">
        <v>6.3968122181410205</v>
      </c>
      <c r="D69">
        <v>6.3981216396637297</v>
      </c>
      <c r="E69">
        <f t="shared" ref="E69:E132" si="2">AVERAGE(C69:D69)</f>
        <v>6.3974669289023751</v>
      </c>
      <c r="F69">
        <f t="shared" ref="F69:F132" si="3">_xlfn.STDEV.S(C69:D69)</f>
        <v>9.2590083813928064E-4</v>
      </c>
      <c r="I69" t="s">
        <v>1658</v>
      </c>
      <c r="J69">
        <v>6.3974669289023751</v>
      </c>
      <c r="K69">
        <v>9.2590083813928064E-4</v>
      </c>
    </row>
    <row r="70" spans="2:11" x14ac:dyDescent="0.25">
      <c r="B70" t="s">
        <v>1659</v>
      </c>
      <c r="C70">
        <v>6.4793295321590421</v>
      </c>
      <c r="D70">
        <v>6.4774112856149992</v>
      </c>
      <c r="E70">
        <f t="shared" si="2"/>
        <v>6.4783704088870202</v>
      </c>
      <c r="F70">
        <f t="shared" si="3"/>
        <v>1.3564051392803396E-3</v>
      </c>
      <c r="I70" t="s">
        <v>1659</v>
      </c>
      <c r="J70">
        <v>6.4783704088870202</v>
      </c>
      <c r="K70">
        <v>1.3564051392803396E-3</v>
      </c>
    </row>
    <row r="71" spans="2:11" x14ac:dyDescent="0.25">
      <c r="B71" t="s">
        <v>1660</v>
      </c>
      <c r="C71">
        <v>6.4877996212203932</v>
      </c>
      <c r="D71">
        <v>6.4825407135424689</v>
      </c>
      <c r="E71">
        <f t="shared" si="2"/>
        <v>6.4851701673814315</v>
      </c>
      <c r="F71">
        <f t="shared" si="3"/>
        <v>3.7186092806943171E-3</v>
      </c>
      <c r="I71" t="s">
        <v>1660</v>
      </c>
      <c r="J71">
        <v>6.4851701673814315</v>
      </c>
      <c r="K71">
        <v>3.7186092806943171E-3</v>
      </c>
    </row>
    <row r="72" spans="2:11" x14ac:dyDescent="0.25">
      <c r="B72" t="s">
        <v>1661</v>
      </c>
      <c r="C72">
        <v>6.4246126928701477</v>
      </c>
      <c r="D72">
        <v>6.399325818217708</v>
      </c>
      <c r="E72">
        <f t="shared" si="2"/>
        <v>6.4119692555439283</v>
      </c>
      <c r="F72">
        <f t="shared" si="3"/>
        <v>1.7880520541754354E-2</v>
      </c>
      <c r="I72" t="s">
        <v>1661</v>
      </c>
      <c r="J72">
        <v>6.4119692555439283</v>
      </c>
      <c r="K72">
        <v>1.7880520541754354E-2</v>
      </c>
    </row>
    <row r="74" spans="2:11" x14ac:dyDescent="0.25">
      <c r="B74" t="s">
        <v>1662</v>
      </c>
      <c r="C74">
        <v>6.25</v>
      </c>
      <c r="D74">
        <v>6.25</v>
      </c>
      <c r="E74">
        <f t="shared" si="2"/>
        <v>6.25</v>
      </c>
      <c r="F74">
        <f t="shared" si="3"/>
        <v>0</v>
      </c>
      <c r="I74" t="s">
        <v>1662</v>
      </c>
      <c r="J74">
        <v>6.25</v>
      </c>
      <c r="K74">
        <v>0</v>
      </c>
    </row>
    <row r="75" spans="2:11" x14ac:dyDescent="0.25">
      <c r="B75" t="s">
        <v>1663</v>
      </c>
      <c r="C75">
        <v>6.1414082089408062</v>
      </c>
      <c r="D75">
        <v>6.0057129536414067</v>
      </c>
      <c r="E75">
        <f t="shared" si="2"/>
        <v>6.0735605812911064</v>
      </c>
      <c r="F75">
        <f t="shared" si="3"/>
        <v>9.5951035197045204E-2</v>
      </c>
      <c r="I75" t="s">
        <v>1663</v>
      </c>
      <c r="J75">
        <v>6.0735605812911064</v>
      </c>
      <c r="K75">
        <v>9.5951035197045204E-2</v>
      </c>
    </row>
    <row r="76" spans="2:11" x14ac:dyDescent="0.25">
      <c r="B76" t="s">
        <v>1664</v>
      </c>
      <c r="C76">
        <v>5.9381657309289091</v>
      </c>
      <c r="D76">
        <v>6.0057791120725046</v>
      </c>
      <c r="E76">
        <f t="shared" si="2"/>
        <v>5.9719724215007073</v>
      </c>
      <c r="F76">
        <f t="shared" si="3"/>
        <v>4.7809880305587013E-2</v>
      </c>
      <c r="I76" t="s">
        <v>1664</v>
      </c>
      <c r="J76">
        <v>5.9719724215007073</v>
      </c>
      <c r="K76">
        <v>4.7809880305587013E-2</v>
      </c>
    </row>
    <row r="77" spans="2:11" x14ac:dyDescent="0.25">
      <c r="B77" t="s">
        <v>1665</v>
      </c>
      <c r="C77">
        <v>5.9416626652683018</v>
      </c>
      <c r="D77">
        <v>5.9887146268439126</v>
      </c>
      <c r="E77">
        <f t="shared" si="2"/>
        <v>5.9651886460561077</v>
      </c>
      <c r="F77">
        <f t="shared" si="3"/>
        <v>3.3270761098243312E-2</v>
      </c>
      <c r="I77" t="s">
        <v>1665</v>
      </c>
      <c r="J77">
        <v>5.9651886460561077</v>
      </c>
      <c r="K77">
        <v>3.3270761098243312E-2</v>
      </c>
    </row>
    <row r="78" spans="2:11" x14ac:dyDescent="0.25">
      <c r="B78" t="s">
        <v>1666</v>
      </c>
      <c r="C78">
        <v>5.9333795891733887</v>
      </c>
      <c r="D78">
        <v>5.9840046774712681</v>
      </c>
      <c r="E78">
        <f t="shared" si="2"/>
        <v>5.9586921333223284</v>
      </c>
      <c r="F78">
        <f t="shared" si="3"/>
        <v>3.5797343233598233E-2</v>
      </c>
      <c r="I78" t="s">
        <v>1666</v>
      </c>
      <c r="J78">
        <v>5.9586921333223284</v>
      </c>
      <c r="K78">
        <v>3.5797343233598233E-2</v>
      </c>
    </row>
    <row r="79" spans="2:11" x14ac:dyDescent="0.25">
      <c r="B79" t="s">
        <v>1667</v>
      </c>
      <c r="C79">
        <v>5.9181890018944134</v>
      </c>
      <c r="D79">
        <v>5.9639924850567168</v>
      </c>
      <c r="E79">
        <f t="shared" si="2"/>
        <v>5.9410907434755647</v>
      </c>
      <c r="F79">
        <f t="shared" si="3"/>
        <v>3.2387953546028525E-2</v>
      </c>
      <c r="I79" t="s">
        <v>1667</v>
      </c>
      <c r="J79">
        <v>5.9410907434755647</v>
      </c>
      <c r="K79">
        <v>3.2387953546028525E-2</v>
      </c>
    </row>
    <row r="80" spans="2:11" x14ac:dyDescent="0.25">
      <c r="B80" t="s">
        <v>1668</v>
      </c>
      <c r="C80">
        <v>5.9257531843601638</v>
      </c>
      <c r="D80">
        <v>5.9901608444569456</v>
      </c>
      <c r="E80">
        <f t="shared" si="2"/>
        <v>5.9579570144085547</v>
      </c>
      <c r="F80">
        <f t="shared" si="3"/>
        <v>4.5543093214792607E-2</v>
      </c>
      <c r="I80" t="s">
        <v>1668</v>
      </c>
      <c r="J80">
        <v>5.9579570144085547</v>
      </c>
      <c r="K80">
        <v>4.5543093214792607E-2</v>
      </c>
    </row>
    <row r="81" spans="2:11" x14ac:dyDescent="0.25">
      <c r="B81" t="s">
        <v>1669</v>
      </c>
      <c r="C81">
        <v>5.9516309222795307</v>
      </c>
      <c r="D81">
        <v>5.9967095641705432</v>
      </c>
      <c r="E81">
        <f t="shared" si="2"/>
        <v>5.9741702432250374</v>
      </c>
      <c r="F81">
        <f t="shared" si="3"/>
        <v>3.1875413367814923E-2</v>
      </c>
      <c r="I81" t="s">
        <v>1669</v>
      </c>
      <c r="J81">
        <v>5.9741702432250374</v>
      </c>
      <c r="K81">
        <v>3.1875413367814923E-2</v>
      </c>
    </row>
    <row r="82" spans="2:11" x14ac:dyDescent="0.25">
      <c r="B82" t="s">
        <v>1670</v>
      </c>
      <c r="C82">
        <v>5.9844423118090004</v>
      </c>
      <c r="D82">
        <v>6.0040506898534787</v>
      </c>
      <c r="E82">
        <f t="shared" si="2"/>
        <v>5.99424650083124</v>
      </c>
      <c r="F82">
        <f t="shared" si="3"/>
        <v>1.3865217083319975E-2</v>
      </c>
      <c r="I82" t="s">
        <v>1670</v>
      </c>
      <c r="J82">
        <v>5.99424650083124</v>
      </c>
      <c r="K82">
        <v>1.3865217083319975E-2</v>
      </c>
    </row>
    <row r="84" spans="2:11" x14ac:dyDescent="0.25">
      <c r="B84" t="s">
        <v>1671</v>
      </c>
      <c r="C84">
        <v>6.25</v>
      </c>
      <c r="D84">
        <v>6.25</v>
      </c>
      <c r="E84">
        <f t="shared" si="2"/>
        <v>6.25</v>
      </c>
      <c r="F84">
        <f t="shared" si="3"/>
        <v>0</v>
      </c>
      <c r="I84" t="s">
        <v>1671</v>
      </c>
      <c r="J84">
        <v>6.25</v>
      </c>
      <c r="K84">
        <v>0</v>
      </c>
    </row>
    <row r="85" spans="2:11" x14ac:dyDescent="0.25">
      <c r="B85" t="s">
        <v>1672</v>
      </c>
      <c r="C85">
        <v>6.2999744942735862</v>
      </c>
      <c r="D85">
        <v>6.5674754949937224</v>
      </c>
      <c r="E85">
        <f t="shared" si="2"/>
        <v>6.4337249946336543</v>
      </c>
      <c r="F85">
        <f t="shared" si="3"/>
        <v>0.1891517715833958</v>
      </c>
      <c r="I85" t="s">
        <v>1672</v>
      </c>
      <c r="J85">
        <v>6.4337249946336543</v>
      </c>
      <c r="K85">
        <v>0.1891517715833958</v>
      </c>
    </row>
    <row r="86" spans="2:11" x14ac:dyDescent="0.25">
      <c r="B86" t="s">
        <v>1673</v>
      </c>
      <c r="C86">
        <v>6.5845320568587065</v>
      </c>
      <c r="D86">
        <v>6.5726549431012371</v>
      </c>
      <c r="E86">
        <f t="shared" si="2"/>
        <v>6.5785934999799718</v>
      </c>
      <c r="F86">
        <f t="shared" si="3"/>
        <v>8.3983876788306187E-3</v>
      </c>
      <c r="I86" t="s">
        <v>1673</v>
      </c>
      <c r="J86">
        <v>6.5785934999799718</v>
      </c>
      <c r="K86">
        <v>8.3983876788306187E-3</v>
      </c>
    </row>
    <row r="87" spans="2:11" x14ac:dyDescent="0.25">
      <c r="B87" t="s">
        <v>1674</v>
      </c>
      <c r="C87">
        <v>6.5820186184866927</v>
      </c>
      <c r="D87">
        <v>6.605807173922301</v>
      </c>
      <c r="E87">
        <f t="shared" si="2"/>
        <v>6.5939128962044968</v>
      </c>
      <c r="F87">
        <f t="shared" si="3"/>
        <v>1.6821048863150743E-2</v>
      </c>
      <c r="I87" t="s">
        <v>1674</v>
      </c>
      <c r="J87">
        <v>6.5939128962044968</v>
      </c>
      <c r="K87">
        <v>1.6821048863150743E-2</v>
      </c>
    </row>
    <row r="88" spans="2:11" x14ac:dyDescent="0.25">
      <c r="B88" t="s">
        <v>1675</v>
      </c>
      <c r="C88">
        <v>6.5750159223412847</v>
      </c>
      <c r="D88">
        <v>6.5951037194148325</v>
      </c>
      <c r="E88">
        <f t="shared" si="2"/>
        <v>6.5850598208780582</v>
      </c>
      <c r="F88">
        <f t="shared" si="3"/>
        <v>1.4204217529804932E-2</v>
      </c>
      <c r="I88" t="s">
        <v>1675</v>
      </c>
      <c r="J88">
        <v>6.5850598208780582</v>
      </c>
      <c r="K88">
        <v>1.4204217529804932E-2</v>
      </c>
    </row>
    <row r="89" spans="2:11" x14ac:dyDescent="0.25">
      <c r="B89" t="s">
        <v>1676</v>
      </c>
      <c r="C89">
        <v>6.5519514984147849</v>
      </c>
      <c r="D89">
        <v>6.5804905628109225</v>
      </c>
      <c r="E89">
        <f t="shared" si="2"/>
        <v>6.5662210306128532</v>
      </c>
      <c r="F89">
        <f t="shared" si="3"/>
        <v>2.0180165963228476E-2</v>
      </c>
      <c r="I89" t="s">
        <v>1676</v>
      </c>
      <c r="J89">
        <v>6.5662210306128532</v>
      </c>
      <c r="K89">
        <v>2.0180165963228476E-2</v>
      </c>
    </row>
    <row r="90" spans="2:11" x14ac:dyDescent="0.25">
      <c r="B90" t="s">
        <v>1677</v>
      </c>
      <c r="C90">
        <v>6.5880194569214403</v>
      </c>
      <c r="D90">
        <v>6.5871713562130711</v>
      </c>
      <c r="E90">
        <f t="shared" si="2"/>
        <v>6.5875954065672557</v>
      </c>
      <c r="F90">
        <f t="shared" si="3"/>
        <v>5.996977620169471E-4</v>
      </c>
      <c r="I90" t="s">
        <v>1677</v>
      </c>
      <c r="J90">
        <v>6.5875954065672557</v>
      </c>
      <c r="K90">
        <v>5.996977620169471E-4</v>
      </c>
    </row>
    <row r="91" spans="2:11" x14ac:dyDescent="0.25">
      <c r="B91" t="s">
        <v>1678</v>
      </c>
      <c r="C91">
        <v>6.5509841928822974</v>
      </c>
      <c r="D91">
        <v>6.5683824794565595</v>
      </c>
      <c r="E91">
        <f t="shared" si="2"/>
        <v>6.559683336169428</v>
      </c>
      <c r="F91">
        <f t="shared" si="3"/>
        <v>1.2302446417687615E-2</v>
      </c>
      <c r="I91" t="s">
        <v>1678</v>
      </c>
      <c r="J91">
        <v>6.559683336169428</v>
      </c>
      <c r="K91">
        <v>1.2302446417687615E-2</v>
      </c>
    </row>
    <row r="92" spans="2:11" x14ac:dyDescent="0.25">
      <c r="B92" t="s">
        <v>1679</v>
      </c>
      <c r="C92">
        <v>6.4633139867330049</v>
      </c>
      <c r="D92">
        <v>6.5017513647890466</v>
      </c>
      <c r="E92">
        <f t="shared" si="2"/>
        <v>6.4825326757610258</v>
      </c>
      <c r="F92">
        <f t="shared" si="3"/>
        <v>2.7179330674458036E-2</v>
      </c>
      <c r="I92" t="s">
        <v>1679</v>
      </c>
      <c r="J92">
        <v>6.4825326757610258</v>
      </c>
      <c r="K92">
        <v>2.7179330674458036E-2</v>
      </c>
    </row>
    <row r="94" spans="2:11" x14ac:dyDescent="0.25">
      <c r="B94" t="s">
        <v>1680</v>
      </c>
      <c r="C94">
        <v>6.25</v>
      </c>
      <c r="D94">
        <v>6.25</v>
      </c>
      <c r="E94">
        <f t="shared" si="2"/>
        <v>6.25</v>
      </c>
      <c r="F94">
        <f t="shared" si="3"/>
        <v>0</v>
      </c>
      <c r="I94" t="s">
        <v>1680</v>
      </c>
      <c r="J94">
        <v>6.25</v>
      </c>
      <c r="K94">
        <v>0</v>
      </c>
    </row>
    <row r="95" spans="2:11" x14ac:dyDescent="0.25">
      <c r="B95" t="s">
        <v>1681</v>
      </c>
      <c r="C95">
        <v>6.3483131261869898</v>
      </c>
      <c r="D95">
        <v>6.9928657199441577</v>
      </c>
      <c r="E95">
        <f t="shared" si="2"/>
        <v>6.6705894230655733</v>
      </c>
      <c r="F95">
        <f t="shared" si="3"/>
        <v>0.45576750987707138</v>
      </c>
      <c r="I95" t="s">
        <v>1681</v>
      </c>
      <c r="J95">
        <v>6.6705894230655733</v>
      </c>
      <c r="K95">
        <v>0.45576750987707138</v>
      </c>
    </row>
    <row r="96" spans="2:11" x14ac:dyDescent="0.25">
      <c r="B96" t="s">
        <v>1682</v>
      </c>
      <c r="C96">
        <v>7.1342758091124283</v>
      </c>
      <c r="D96">
        <v>7.0254778703157301</v>
      </c>
      <c r="E96">
        <f t="shared" si="2"/>
        <v>7.0798768397140792</v>
      </c>
      <c r="F96">
        <f t="shared" si="3"/>
        <v>7.6931760302264257E-2</v>
      </c>
      <c r="I96" t="s">
        <v>1682</v>
      </c>
      <c r="J96">
        <v>7.0798768397140792</v>
      </c>
      <c r="K96">
        <v>7.6931760302264257E-2</v>
      </c>
    </row>
    <row r="97" spans="2:11" x14ac:dyDescent="0.25">
      <c r="B97" t="s">
        <v>1683</v>
      </c>
      <c r="C97">
        <v>7.1417872998130241</v>
      </c>
      <c r="D97">
        <v>7.0737309302755413</v>
      </c>
      <c r="E97">
        <f t="shared" si="2"/>
        <v>7.1077591150442831</v>
      </c>
      <c r="F97">
        <f t="shared" si="3"/>
        <v>4.8123120402891621E-2</v>
      </c>
      <c r="I97" t="s">
        <v>1683</v>
      </c>
      <c r="J97">
        <v>7.1077591150442831</v>
      </c>
      <c r="K97">
        <v>4.8123120402891621E-2</v>
      </c>
    </row>
    <row r="98" spans="2:11" x14ac:dyDescent="0.25">
      <c r="B98" t="s">
        <v>1684</v>
      </c>
      <c r="C98">
        <v>7.1143076630728235</v>
      </c>
      <c r="D98">
        <v>7.0746677442903305</v>
      </c>
      <c r="E98">
        <f t="shared" si="2"/>
        <v>7.094487703681577</v>
      </c>
      <c r="F98">
        <f t="shared" si="3"/>
        <v>2.802965537678476E-2</v>
      </c>
      <c r="I98" t="s">
        <v>1684</v>
      </c>
      <c r="J98">
        <v>7.094487703681577</v>
      </c>
      <c r="K98">
        <v>2.802965537678476E-2</v>
      </c>
    </row>
    <row r="99" spans="2:11" x14ac:dyDescent="0.25">
      <c r="B99" t="s">
        <v>1685</v>
      </c>
      <c r="C99">
        <v>6.9656084171851624</v>
      </c>
      <c r="D99">
        <v>7.0243616031401874</v>
      </c>
      <c r="E99">
        <f t="shared" si="2"/>
        <v>6.9949850101626749</v>
      </c>
      <c r="F99">
        <f t="shared" si="3"/>
        <v>4.1544776205112391E-2</v>
      </c>
      <c r="I99" t="s">
        <v>1685</v>
      </c>
      <c r="J99">
        <v>6.9949850101626749</v>
      </c>
      <c r="K99">
        <v>4.1544776205112391E-2</v>
      </c>
    </row>
    <row r="100" spans="2:11" x14ac:dyDescent="0.25">
      <c r="B100" t="s">
        <v>1686</v>
      </c>
      <c r="C100">
        <v>7.0724886224625374</v>
      </c>
      <c r="D100">
        <v>7.0542317327923305</v>
      </c>
      <c r="E100">
        <f t="shared" si="2"/>
        <v>7.063360177627434</v>
      </c>
      <c r="F100">
        <f t="shared" si="3"/>
        <v>1.2909570489177921E-2</v>
      </c>
      <c r="I100" t="s">
        <v>1686</v>
      </c>
      <c r="J100">
        <v>7.063360177627434</v>
      </c>
      <c r="K100">
        <v>1.2909570489177921E-2</v>
      </c>
    </row>
    <row r="101" spans="2:11" x14ac:dyDescent="0.25">
      <c r="B101" t="s">
        <v>1687</v>
      </c>
      <c r="C101">
        <v>7.0390387544041966</v>
      </c>
      <c r="D101">
        <v>7.0066261773596148</v>
      </c>
      <c r="E101">
        <f t="shared" si="2"/>
        <v>7.0228324658819057</v>
      </c>
      <c r="F101">
        <f t="shared" si="3"/>
        <v>2.2919153023955204E-2</v>
      </c>
      <c r="I101" t="s">
        <v>1687</v>
      </c>
      <c r="J101">
        <v>7.0228324658819057</v>
      </c>
      <c r="K101">
        <v>2.2919153023955204E-2</v>
      </c>
    </row>
    <row r="102" spans="2:11" x14ac:dyDescent="0.25">
      <c r="B102" t="s">
        <v>1688</v>
      </c>
      <c r="C102">
        <v>6.7192290010635443</v>
      </c>
      <c r="D102">
        <v>6.7533362682219416</v>
      </c>
      <c r="E102">
        <f t="shared" si="2"/>
        <v>6.7362826346427429</v>
      </c>
      <c r="F102">
        <f t="shared" si="3"/>
        <v>2.4117479895443952E-2</v>
      </c>
      <c r="I102" t="s">
        <v>1688</v>
      </c>
      <c r="J102">
        <v>6.7362826346427429</v>
      </c>
      <c r="K102">
        <v>2.4117479895443952E-2</v>
      </c>
    </row>
    <row r="104" spans="2:11" x14ac:dyDescent="0.25">
      <c r="B104" t="s">
        <v>1689</v>
      </c>
      <c r="C104">
        <v>6.25</v>
      </c>
      <c r="D104">
        <v>6.25</v>
      </c>
      <c r="E104">
        <f t="shared" si="2"/>
        <v>6.25</v>
      </c>
      <c r="F104">
        <f t="shared" si="3"/>
        <v>0</v>
      </c>
      <c r="I104" t="s">
        <v>1689</v>
      </c>
      <c r="J104">
        <v>6.25</v>
      </c>
      <c r="K104">
        <v>0</v>
      </c>
    </row>
    <row r="105" spans="2:11" x14ac:dyDescent="0.25">
      <c r="B105" t="s">
        <v>1690</v>
      </c>
      <c r="C105">
        <v>6.2295810906085434</v>
      </c>
      <c r="D105">
        <v>6.9777007331464675</v>
      </c>
      <c r="E105">
        <f t="shared" si="2"/>
        <v>6.6036409118775055</v>
      </c>
      <c r="F105">
        <f t="shared" si="3"/>
        <v>0.52900047237742209</v>
      </c>
      <c r="I105" t="s">
        <v>1690</v>
      </c>
      <c r="J105">
        <v>6.6036409118775055</v>
      </c>
      <c r="K105">
        <v>0.52900047237742209</v>
      </c>
    </row>
    <row r="106" spans="2:11" x14ac:dyDescent="0.25">
      <c r="B106" t="s">
        <v>1691</v>
      </c>
      <c r="C106">
        <v>7.0843028503916576</v>
      </c>
      <c r="D106">
        <v>7.0192564301966724</v>
      </c>
      <c r="E106">
        <f t="shared" si="2"/>
        <v>7.051779640294165</v>
      </c>
      <c r="F106">
        <f t="shared" si="3"/>
        <v>4.599476481178362E-2</v>
      </c>
      <c r="I106" t="s">
        <v>1691</v>
      </c>
      <c r="J106">
        <v>7.051779640294165</v>
      </c>
      <c r="K106">
        <v>4.599476481178362E-2</v>
      </c>
    </row>
    <row r="107" spans="2:11" x14ac:dyDescent="0.25">
      <c r="B107" t="s">
        <v>1692</v>
      </c>
      <c r="C107">
        <v>7.0684192709297697</v>
      </c>
      <c r="D107">
        <v>7.0473589145572602</v>
      </c>
      <c r="E107">
        <f t="shared" si="2"/>
        <v>7.0578890927435154</v>
      </c>
      <c r="F107">
        <f t="shared" si="3"/>
        <v>1.4891920805206843E-2</v>
      </c>
      <c r="I107" t="s">
        <v>1692</v>
      </c>
      <c r="J107">
        <v>7.0578890927435154</v>
      </c>
      <c r="K107">
        <v>1.4891920805206843E-2</v>
      </c>
    </row>
    <row r="108" spans="2:11" x14ac:dyDescent="0.25">
      <c r="B108" t="s">
        <v>1693</v>
      </c>
      <c r="C108">
        <v>7.0576995086325534</v>
      </c>
      <c r="D108">
        <v>7.0658983488311593</v>
      </c>
      <c r="E108">
        <f t="shared" si="2"/>
        <v>7.0617989287318563</v>
      </c>
      <c r="F108">
        <f t="shared" si="3"/>
        <v>5.7974555022991276E-3</v>
      </c>
      <c r="I108" t="s">
        <v>1693</v>
      </c>
      <c r="J108">
        <v>7.0617989287318563</v>
      </c>
      <c r="K108">
        <v>5.7974555022991276E-3</v>
      </c>
    </row>
    <row r="109" spans="2:11" x14ac:dyDescent="0.25">
      <c r="B109" t="s">
        <v>1694</v>
      </c>
      <c r="C109">
        <v>6.924589928111696</v>
      </c>
      <c r="D109">
        <v>6.9977067984747734</v>
      </c>
      <c r="E109">
        <f t="shared" si="2"/>
        <v>6.9611483632932352</v>
      </c>
      <c r="F109">
        <f t="shared" si="3"/>
        <v>5.1701434852869696E-2</v>
      </c>
      <c r="I109" t="s">
        <v>1694</v>
      </c>
      <c r="J109">
        <v>6.9611483632932352</v>
      </c>
      <c r="K109">
        <v>5.1701434852869696E-2</v>
      </c>
    </row>
    <row r="110" spans="2:11" x14ac:dyDescent="0.25">
      <c r="B110" t="s">
        <v>1695</v>
      </c>
      <c r="C110">
        <v>7.0048671803963085</v>
      </c>
      <c r="D110">
        <v>7.0134157167496989</v>
      </c>
      <c r="E110">
        <f t="shared" si="2"/>
        <v>7.0091414485730041</v>
      </c>
      <c r="F110">
        <f t="shared" si="3"/>
        <v>6.0447280247020495E-3</v>
      </c>
      <c r="I110" t="s">
        <v>1695</v>
      </c>
      <c r="J110">
        <v>7.0091414485730041</v>
      </c>
      <c r="K110">
        <v>6.0447280247020495E-3</v>
      </c>
    </row>
    <row r="111" spans="2:11" x14ac:dyDescent="0.25">
      <c r="B111" t="s">
        <v>1696</v>
      </c>
      <c r="C111">
        <v>7.009222714818657</v>
      </c>
      <c r="D111">
        <v>7.0246567281621735</v>
      </c>
      <c r="E111">
        <f t="shared" si="2"/>
        <v>7.0169397214904148</v>
      </c>
      <c r="F111">
        <f t="shared" si="3"/>
        <v>1.0913495496124149E-2</v>
      </c>
      <c r="I111" t="s">
        <v>1696</v>
      </c>
      <c r="J111">
        <v>7.0169397214904148</v>
      </c>
      <c r="K111">
        <v>1.0913495496124149E-2</v>
      </c>
    </row>
    <row r="112" spans="2:11" x14ac:dyDescent="0.25">
      <c r="B112" t="s">
        <v>1697</v>
      </c>
      <c r="C112">
        <v>6.7517707275087808</v>
      </c>
      <c r="D112">
        <v>6.8119298946784159</v>
      </c>
      <c r="E112">
        <f t="shared" si="2"/>
        <v>6.7818503110935984</v>
      </c>
      <c r="F112">
        <f t="shared" si="3"/>
        <v>4.2538955056184095E-2</v>
      </c>
      <c r="I112" t="s">
        <v>1697</v>
      </c>
      <c r="J112">
        <v>6.7818503110935984</v>
      </c>
      <c r="K112">
        <v>4.2538955056184095E-2</v>
      </c>
    </row>
    <row r="114" spans="2:11" x14ac:dyDescent="0.25">
      <c r="B114" t="s">
        <v>1698</v>
      </c>
      <c r="C114">
        <v>6.25</v>
      </c>
      <c r="D114">
        <v>6.25</v>
      </c>
      <c r="E114">
        <f t="shared" si="2"/>
        <v>6.25</v>
      </c>
      <c r="F114">
        <f t="shared" si="3"/>
        <v>0</v>
      </c>
      <c r="I114" t="s">
        <v>1698</v>
      </c>
      <c r="J114">
        <v>6.25</v>
      </c>
      <c r="K114">
        <v>0</v>
      </c>
    </row>
    <row r="115" spans="2:11" x14ac:dyDescent="0.25">
      <c r="B115" t="s">
        <v>1699</v>
      </c>
      <c r="C115">
        <v>6.3194550617893102</v>
      </c>
      <c r="D115">
        <v>6.6821201540384525</v>
      </c>
      <c r="E115">
        <f t="shared" si="2"/>
        <v>6.5007876079138818</v>
      </c>
      <c r="F115">
        <f t="shared" si="3"/>
        <v>0.25644294602901335</v>
      </c>
      <c r="I115" t="s">
        <v>1699</v>
      </c>
      <c r="J115">
        <v>6.5007876079138818</v>
      </c>
      <c r="K115">
        <v>0.25644294602901335</v>
      </c>
    </row>
    <row r="116" spans="2:11" x14ac:dyDescent="0.25">
      <c r="B116" t="s">
        <v>1700</v>
      </c>
      <c r="C116">
        <v>6.9029778459833908</v>
      </c>
      <c r="D116">
        <v>6.7103569773513643</v>
      </c>
      <c r="E116">
        <f t="shared" si="2"/>
        <v>6.8066674116673775</v>
      </c>
      <c r="F116">
        <f t="shared" si="3"/>
        <v>0.13620352240774911</v>
      </c>
      <c r="I116" t="s">
        <v>1700</v>
      </c>
      <c r="J116">
        <v>6.8066674116673775</v>
      </c>
      <c r="K116">
        <v>0.13620352240774911</v>
      </c>
    </row>
    <row r="117" spans="2:11" x14ac:dyDescent="0.25">
      <c r="B117" t="s">
        <v>1701</v>
      </c>
      <c r="C117">
        <v>6.9127340283805241</v>
      </c>
      <c r="D117">
        <v>6.7483848137223843</v>
      </c>
      <c r="E117">
        <f t="shared" si="2"/>
        <v>6.8305594210514542</v>
      </c>
      <c r="F117">
        <f t="shared" si="3"/>
        <v>0.11621244416745417</v>
      </c>
      <c r="I117" t="s">
        <v>1701</v>
      </c>
      <c r="J117">
        <v>6.8305594210514542</v>
      </c>
      <c r="K117">
        <v>0.11621244416745417</v>
      </c>
    </row>
    <row r="118" spans="2:11" x14ac:dyDescent="0.25">
      <c r="B118" t="s">
        <v>1702</v>
      </c>
      <c r="C118">
        <v>6.9063536630282156</v>
      </c>
      <c r="D118">
        <v>6.7634396147300029</v>
      </c>
      <c r="E118">
        <f t="shared" si="2"/>
        <v>6.8348966388791093</v>
      </c>
      <c r="F118">
        <f t="shared" si="3"/>
        <v>0.101055492678488</v>
      </c>
      <c r="I118" t="s">
        <v>1702</v>
      </c>
      <c r="J118">
        <v>6.8348966388791093</v>
      </c>
      <c r="K118">
        <v>0.101055492678488</v>
      </c>
    </row>
    <row r="119" spans="2:11" x14ac:dyDescent="0.25">
      <c r="B119" t="s">
        <v>1703</v>
      </c>
      <c r="C119">
        <v>6.7781744300638005</v>
      </c>
      <c r="D119">
        <v>6.6935727405473422</v>
      </c>
      <c r="E119">
        <f t="shared" si="2"/>
        <v>6.7358735853055709</v>
      </c>
      <c r="F119">
        <f t="shared" si="3"/>
        <v>5.9822428356926513E-2</v>
      </c>
      <c r="I119" t="s">
        <v>1703</v>
      </c>
      <c r="J119">
        <v>6.7358735853055709</v>
      </c>
      <c r="K119">
        <v>5.9822428356926513E-2</v>
      </c>
    </row>
    <row r="120" spans="2:11" x14ac:dyDescent="0.25">
      <c r="B120" t="s">
        <v>1704</v>
      </c>
      <c r="C120">
        <v>6.8403942127873822</v>
      </c>
      <c r="D120">
        <v>6.7112887486163935</v>
      </c>
      <c r="E120">
        <f t="shared" si="2"/>
        <v>6.7758414807018879</v>
      </c>
      <c r="F120">
        <f t="shared" si="3"/>
        <v>9.1291349203543024E-2</v>
      </c>
      <c r="I120" t="s">
        <v>1704</v>
      </c>
      <c r="J120">
        <v>6.7758414807018879</v>
      </c>
      <c r="K120">
        <v>9.1291349203543024E-2</v>
      </c>
    </row>
    <row r="121" spans="2:11" x14ac:dyDescent="0.25">
      <c r="B121" t="s">
        <v>1705</v>
      </c>
      <c r="C121">
        <v>6.859311197242544</v>
      </c>
      <c r="D121">
        <v>6.7260442597699477</v>
      </c>
      <c r="E121">
        <f t="shared" si="2"/>
        <v>6.7926777285062458</v>
      </c>
      <c r="F121">
        <f t="shared" si="3"/>
        <v>9.4233955194836475E-2</v>
      </c>
      <c r="I121" t="s">
        <v>1705</v>
      </c>
      <c r="J121">
        <v>6.7926777285062458</v>
      </c>
      <c r="K121">
        <v>9.4233955194836475E-2</v>
      </c>
    </row>
    <row r="122" spans="2:11" x14ac:dyDescent="0.25">
      <c r="B122" t="s">
        <v>1706</v>
      </c>
      <c r="C122">
        <v>6.6225247672236076</v>
      </c>
      <c r="D122">
        <v>6.544581873333839</v>
      </c>
      <c r="E122">
        <f t="shared" si="2"/>
        <v>6.5835533202787229</v>
      </c>
      <c r="F122">
        <f t="shared" si="3"/>
        <v>5.5113948814758902E-2</v>
      </c>
      <c r="I122" t="s">
        <v>1706</v>
      </c>
      <c r="J122">
        <v>6.5835533202787229</v>
      </c>
      <c r="K122">
        <v>5.5113948814758902E-2</v>
      </c>
    </row>
    <row r="124" spans="2:11" x14ac:dyDescent="0.25">
      <c r="B124" t="s">
        <v>1707</v>
      </c>
      <c r="C124">
        <v>6.25</v>
      </c>
      <c r="D124">
        <v>6.25</v>
      </c>
      <c r="E124">
        <f t="shared" si="2"/>
        <v>6.25</v>
      </c>
      <c r="F124">
        <f t="shared" si="3"/>
        <v>0</v>
      </c>
      <c r="I124" t="s">
        <v>1707</v>
      </c>
      <c r="J124">
        <v>6.25</v>
      </c>
      <c r="K124">
        <v>0</v>
      </c>
    </row>
    <row r="125" spans="2:11" x14ac:dyDescent="0.25">
      <c r="B125" t="s">
        <v>1708</v>
      </c>
      <c r="C125">
        <v>6.1984935312117129</v>
      </c>
      <c r="D125">
        <v>5.6745199972369944</v>
      </c>
      <c r="E125">
        <f t="shared" si="2"/>
        <v>5.9365067642243536</v>
      </c>
      <c r="F125">
        <f t="shared" si="3"/>
        <v>0.37050523903580329</v>
      </c>
      <c r="I125" t="s">
        <v>1708</v>
      </c>
      <c r="J125">
        <v>5.9365067642243536</v>
      </c>
      <c r="K125">
        <v>0.37050523903580329</v>
      </c>
    </row>
    <row r="126" spans="2:11" x14ac:dyDescent="0.25">
      <c r="B126" t="s">
        <v>1709</v>
      </c>
      <c r="C126">
        <v>5.5606774223262834</v>
      </c>
      <c r="D126">
        <v>5.6433305257467126</v>
      </c>
      <c r="E126">
        <f t="shared" si="2"/>
        <v>5.6020039740364975</v>
      </c>
      <c r="F126">
        <f t="shared" si="3"/>
        <v>5.8444569914698513E-2</v>
      </c>
      <c r="I126" t="s">
        <v>1709</v>
      </c>
      <c r="J126">
        <v>5.6020039740364975</v>
      </c>
      <c r="K126">
        <v>5.8444569914698513E-2</v>
      </c>
    </row>
    <row r="127" spans="2:11" x14ac:dyDescent="0.25">
      <c r="B127" t="s">
        <v>1710</v>
      </c>
      <c r="C127">
        <v>5.5703148453576015</v>
      </c>
      <c r="D127">
        <v>5.6222426840057089</v>
      </c>
      <c r="E127">
        <f t="shared" si="2"/>
        <v>5.5962787646816547</v>
      </c>
      <c r="F127">
        <f t="shared" si="3"/>
        <v>3.6718526840437672E-2</v>
      </c>
      <c r="I127" t="s">
        <v>1710</v>
      </c>
      <c r="J127">
        <v>5.5962787646816547</v>
      </c>
      <c r="K127">
        <v>3.6718526840437672E-2</v>
      </c>
    </row>
    <row r="128" spans="2:11" x14ac:dyDescent="0.25">
      <c r="B128" t="s">
        <v>1711</v>
      </c>
      <c r="C128">
        <v>5.576075114318356</v>
      </c>
      <c r="D128">
        <v>5.6027504947315832</v>
      </c>
      <c r="E128">
        <f t="shared" si="2"/>
        <v>5.5894128045249696</v>
      </c>
      <c r="F128">
        <f t="shared" si="3"/>
        <v>1.8862342380923724E-2</v>
      </c>
      <c r="I128" t="s">
        <v>1711</v>
      </c>
      <c r="J128">
        <v>5.5894128045249696</v>
      </c>
      <c r="K128">
        <v>1.8862342380923724E-2</v>
      </c>
    </row>
    <row r="129" spans="2:11" x14ac:dyDescent="0.25">
      <c r="B129" t="s">
        <v>1712</v>
      </c>
      <c r="C129">
        <v>5.7261493506497843</v>
      </c>
      <c r="D129">
        <v>5.6966959372420147</v>
      </c>
      <c r="E129">
        <f t="shared" si="2"/>
        <v>5.7114226439458999</v>
      </c>
      <c r="F129">
        <f t="shared" si="3"/>
        <v>2.082670834972461E-2</v>
      </c>
      <c r="I129" t="s">
        <v>1712</v>
      </c>
      <c r="J129">
        <v>5.7114226439458999</v>
      </c>
      <c r="K129">
        <v>2.082670834972461E-2</v>
      </c>
    </row>
    <row r="130" spans="2:11" x14ac:dyDescent="0.25">
      <c r="B130" t="s">
        <v>1713</v>
      </c>
      <c r="C130">
        <v>5.6264816682318184</v>
      </c>
      <c r="D130">
        <v>5.6502978478665318</v>
      </c>
      <c r="E130">
        <f t="shared" si="2"/>
        <v>5.6383897580491755</v>
      </c>
      <c r="F130">
        <f t="shared" si="3"/>
        <v>1.6840582121662787E-2</v>
      </c>
      <c r="I130" t="s">
        <v>1713</v>
      </c>
      <c r="J130">
        <v>5.6383897580491755</v>
      </c>
      <c r="K130">
        <v>1.6840582121662787E-2</v>
      </c>
    </row>
    <row r="131" spans="2:11" x14ac:dyDescent="0.25">
      <c r="B131" t="s">
        <v>1714</v>
      </c>
      <c r="C131">
        <v>5.615968639632837</v>
      </c>
      <c r="D131">
        <v>5.6456183176052406</v>
      </c>
      <c r="E131">
        <f t="shared" si="2"/>
        <v>5.6307934786190383</v>
      </c>
      <c r="F131">
        <f t="shared" si="3"/>
        <v>2.0965488354283981E-2</v>
      </c>
      <c r="I131" t="s">
        <v>1714</v>
      </c>
      <c r="J131">
        <v>5.6307934786190383</v>
      </c>
      <c r="K131">
        <v>2.0965488354283981E-2</v>
      </c>
    </row>
    <row r="132" spans="2:11" x14ac:dyDescent="0.25">
      <c r="B132" t="s">
        <v>1715</v>
      </c>
      <c r="C132">
        <v>5.8516505633730374</v>
      </c>
      <c r="D132">
        <v>5.8572237937250833</v>
      </c>
      <c r="E132">
        <f t="shared" si="2"/>
        <v>5.8544371785490608</v>
      </c>
      <c r="F132">
        <f t="shared" si="3"/>
        <v>3.9408689750463684E-3</v>
      </c>
      <c r="I132" t="s">
        <v>1715</v>
      </c>
      <c r="J132">
        <v>5.8544371785490608</v>
      </c>
      <c r="K132">
        <v>3.9408689750463684E-3</v>
      </c>
    </row>
    <row r="134" spans="2:11" x14ac:dyDescent="0.25">
      <c r="B134" t="s">
        <v>1716</v>
      </c>
      <c r="C134">
        <v>6.25</v>
      </c>
      <c r="D134">
        <v>6.25</v>
      </c>
      <c r="E134">
        <f t="shared" ref="E134:E162" si="4">AVERAGE(C134:D134)</f>
        <v>6.25</v>
      </c>
      <c r="F134">
        <f t="shared" ref="F134:F162" si="5">_xlfn.STDEV.S(C134:D134)</f>
        <v>0</v>
      </c>
      <c r="I134" t="s">
        <v>1716</v>
      </c>
      <c r="J134">
        <v>6.25</v>
      </c>
      <c r="K134">
        <v>0</v>
      </c>
    </row>
    <row r="135" spans="2:11" x14ac:dyDescent="0.25">
      <c r="B135" t="s">
        <v>1717</v>
      </c>
      <c r="C135">
        <v>6.0986928448124518</v>
      </c>
      <c r="D135">
        <v>5.7578900866322194</v>
      </c>
      <c r="E135">
        <f t="shared" si="4"/>
        <v>5.9282914657223351</v>
      </c>
      <c r="F135">
        <f t="shared" si="5"/>
        <v>0.24098394135632148</v>
      </c>
      <c r="I135" t="s">
        <v>1717</v>
      </c>
      <c r="J135">
        <v>5.9282914657223351</v>
      </c>
      <c r="K135">
        <v>0.24098394135632148</v>
      </c>
    </row>
    <row r="136" spans="2:11" x14ac:dyDescent="0.25">
      <c r="B136" t="s">
        <v>1718</v>
      </c>
      <c r="C136">
        <v>5.6747328931570049</v>
      </c>
      <c r="D136">
        <v>5.7523724451213196</v>
      </c>
      <c r="E136">
        <f t="shared" si="4"/>
        <v>5.7135526691391618</v>
      </c>
      <c r="F136">
        <f t="shared" si="5"/>
        <v>5.4899453682252269E-2</v>
      </c>
      <c r="I136" t="s">
        <v>1718</v>
      </c>
      <c r="J136">
        <v>5.7135526691391618</v>
      </c>
      <c r="K136">
        <v>5.4899453682252269E-2</v>
      </c>
    </row>
    <row r="137" spans="2:11" x14ac:dyDescent="0.25">
      <c r="B137" t="s">
        <v>1719</v>
      </c>
      <c r="C137">
        <v>5.678516338963334</v>
      </c>
      <c r="D137">
        <v>5.7059369195847154</v>
      </c>
      <c r="E137">
        <f t="shared" si="4"/>
        <v>5.6922266292740247</v>
      </c>
      <c r="F137">
        <f t="shared" si="5"/>
        <v>1.9389278501451238E-2</v>
      </c>
      <c r="I137" t="s">
        <v>1719</v>
      </c>
      <c r="J137">
        <v>5.6922266292740247</v>
      </c>
      <c r="K137">
        <v>1.9389278501451238E-2</v>
      </c>
    </row>
    <row r="138" spans="2:11" x14ac:dyDescent="0.25">
      <c r="B138" t="s">
        <v>1720</v>
      </c>
      <c r="C138">
        <v>5.6614278567128924</v>
      </c>
      <c r="D138">
        <v>5.6926162199969728</v>
      </c>
      <c r="E138">
        <f t="shared" si="4"/>
        <v>5.6770220383549326</v>
      </c>
      <c r="F138">
        <f t="shared" si="5"/>
        <v>2.205350317228277E-2</v>
      </c>
      <c r="I138" t="s">
        <v>1720</v>
      </c>
      <c r="J138">
        <v>5.6770220383549326</v>
      </c>
      <c r="K138">
        <v>2.205350317228277E-2</v>
      </c>
    </row>
    <row r="139" spans="2:11" x14ac:dyDescent="0.25">
      <c r="B139" t="s">
        <v>1721</v>
      </c>
      <c r="C139">
        <v>5.7232424037723399</v>
      </c>
      <c r="D139">
        <v>5.7248361421951781</v>
      </c>
      <c r="E139">
        <f t="shared" si="4"/>
        <v>5.7240392729837595</v>
      </c>
      <c r="F139">
        <f t="shared" si="5"/>
        <v>1.1269432462264195E-3</v>
      </c>
      <c r="I139" t="s">
        <v>1721</v>
      </c>
      <c r="J139">
        <v>5.7240392729837595</v>
      </c>
      <c r="K139">
        <v>1.1269432462264195E-3</v>
      </c>
    </row>
    <row r="140" spans="2:11" x14ac:dyDescent="0.25">
      <c r="B140" t="s">
        <v>1722</v>
      </c>
      <c r="C140">
        <v>5.6709756959970283</v>
      </c>
      <c r="D140">
        <v>5.7208833836229624</v>
      </c>
      <c r="E140">
        <f t="shared" si="4"/>
        <v>5.6959295398099954</v>
      </c>
      <c r="F140">
        <f t="shared" si="5"/>
        <v>3.5290064353637962E-2</v>
      </c>
      <c r="I140" t="s">
        <v>1722</v>
      </c>
      <c r="J140">
        <v>5.6959295398099954</v>
      </c>
      <c r="K140">
        <v>3.5290064353637962E-2</v>
      </c>
    </row>
    <row r="141" spans="2:11" x14ac:dyDescent="0.25">
      <c r="B141" t="s">
        <v>1723</v>
      </c>
      <c r="C141">
        <v>5.7127857433485749</v>
      </c>
      <c r="D141">
        <v>5.7480345044535035</v>
      </c>
      <c r="E141">
        <f t="shared" si="4"/>
        <v>5.7304101239010397</v>
      </c>
      <c r="F141">
        <f t="shared" si="5"/>
        <v>2.4924638005719622E-2</v>
      </c>
      <c r="I141" t="s">
        <v>1723</v>
      </c>
      <c r="J141">
        <v>5.7304101239010397</v>
      </c>
      <c r="K141">
        <v>2.4924638005719622E-2</v>
      </c>
    </row>
    <row r="142" spans="2:11" x14ac:dyDescent="0.25">
      <c r="B142" t="s">
        <v>1724</v>
      </c>
      <c r="C142">
        <v>5.8839593813066902</v>
      </c>
      <c r="D142">
        <v>5.8694971818046273</v>
      </c>
      <c r="E142">
        <f t="shared" si="4"/>
        <v>5.8767282815556587</v>
      </c>
      <c r="F142">
        <f t="shared" si="5"/>
        <v>1.0226319338781348E-2</v>
      </c>
      <c r="I142" t="s">
        <v>1724</v>
      </c>
      <c r="J142">
        <v>5.8767282815556587</v>
      </c>
      <c r="K142">
        <v>1.0226319338781348E-2</v>
      </c>
    </row>
    <row r="144" spans="2:11" x14ac:dyDescent="0.25">
      <c r="B144" t="s">
        <v>1725</v>
      </c>
      <c r="C144">
        <v>6.25</v>
      </c>
      <c r="D144">
        <v>6.25</v>
      </c>
      <c r="E144">
        <f t="shared" si="4"/>
        <v>6.25</v>
      </c>
      <c r="F144">
        <f t="shared" si="5"/>
        <v>0</v>
      </c>
      <c r="I144" t="s">
        <v>1725</v>
      </c>
      <c r="J144">
        <v>6.25</v>
      </c>
      <c r="K144">
        <v>0</v>
      </c>
    </row>
    <row r="145" spans="2:11" x14ac:dyDescent="0.25">
      <c r="B145" t="s">
        <v>1726</v>
      </c>
      <c r="C145">
        <v>6.2325280581523375</v>
      </c>
      <c r="D145">
        <v>6.1484540924833508</v>
      </c>
      <c r="E145">
        <f t="shared" si="4"/>
        <v>6.1904910753178441</v>
      </c>
      <c r="F145">
        <f t="shared" si="5"/>
        <v>5.9449271245785425E-2</v>
      </c>
      <c r="I145" t="s">
        <v>1726</v>
      </c>
      <c r="J145">
        <v>6.1904910753178441</v>
      </c>
      <c r="K145">
        <v>5.9449271245785425E-2</v>
      </c>
    </row>
    <row r="146" spans="2:11" x14ac:dyDescent="0.25">
      <c r="B146" t="s">
        <v>1727</v>
      </c>
      <c r="C146">
        <v>6.2468542908641291</v>
      </c>
      <c r="D146">
        <v>6.1569212967686946</v>
      </c>
      <c r="E146">
        <f t="shared" si="4"/>
        <v>6.2018877938164119</v>
      </c>
      <c r="F146">
        <f t="shared" si="5"/>
        <v>6.3592229977291498E-2</v>
      </c>
      <c r="I146" t="s">
        <v>1727</v>
      </c>
      <c r="J146">
        <v>6.2018877938164119</v>
      </c>
      <c r="K146">
        <v>6.3592229977291498E-2</v>
      </c>
    </row>
    <row r="147" spans="2:11" x14ac:dyDescent="0.25">
      <c r="B147" t="s">
        <v>1728</v>
      </c>
      <c r="C147">
        <v>6.225759284867185</v>
      </c>
      <c r="D147">
        <v>6.1268615377110489</v>
      </c>
      <c r="E147">
        <f t="shared" si="4"/>
        <v>6.1763104112891174</v>
      </c>
      <c r="F147">
        <f t="shared" si="5"/>
        <v>6.9931267658176421E-2</v>
      </c>
      <c r="I147" t="s">
        <v>1728</v>
      </c>
      <c r="J147">
        <v>6.1763104112891174</v>
      </c>
      <c r="K147">
        <v>6.9931267658176421E-2</v>
      </c>
    </row>
    <row r="148" spans="2:11" x14ac:dyDescent="0.25">
      <c r="B148" t="s">
        <v>1729</v>
      </c>
      <c r="C148">
        <v>6.2275557798175205</v>
      </c>
      <c r="D148">
        <v>6.1271265287297654</v>
      </c>
      <c r="E148">
        <f t="shared" si="4"/>
        <v>6.1773411542736429</v>
      </c>
      <c r="F148">
        <f t="shared" si="5"/>
        <v>7.1014204473638112E-2</v>
      </c>
      <c r="I148" t="s">
        <v>1729</v>
      </c>
      <c r="J148">
        <v>6.1773411542736429</v>
      </c>
      <c r="K148">
        <v>7.1014204473638112E-2</v>
      </c>
    </row>
    <row r="149" spans="2:11" x14ac:dyDescent="0.25">
      <c r="B149" t="s">
        <v>1730</v>
      </c>
      <c r="C149">
        <v>6.2079801050209253</v>
      </c>
      <c r="D149">
        <v>6.0728873775445935</v>
      </c>
      <c r="E149">
        <f t="shared" si="4"/>
        <v>6.1404337412827594</v>
      </c>
      <c r="F149">
        <f t="shared" si="5"/>
        <v>9.5524983687500467E-2</v>
      </c>
      <c r="I149" t="s">
        <v>1730</v>
      </c>
      <c r="J149">
        <v>6.1404337412827594</v>
      </c>
      <c r="K149">
        <v>9.5524983687500467E-2</v>
      </c>
    </row>
    <row r="150" spans="2:11" x14ac:dyDescent="0.25">
      <c r="B150" t="s">
        <v>1731</v>
      </c>
      <c r="C150">
        <v>6.2120547727480204</v>
      </c>
      <c r="D150">
        <v>6.111677484698645</v>
      </c>
      <c r="E150">
        <f t="shared" si="4"/>
        <v>6.1618661287233323</v>
      </c>
      <c r="F150">
        <f t="shared" si="5"/>
        <v>7.0977461056828742E-2</v>
      </c>
      <c r="I150" t="s">
        <v>1731</v>
      </c>
      <c r="J150">
        <v>6.1618661287233323</v>
      </c>
      <c r="K150">
        <v>7.0977461056828742E-2</v>
      </c>
    </row>
    <row r="151" spans="2:11" x14ac:dyDescent="0.25">
      <c r="B151" t="s">
        <v>1732</v>
      </c>
      <c r="C151">
        <v>6.2601376171819254</v>
      </c>
      <c r="D151">
        <v>6.1649244927635234</v>
      </c>
      <c r="E151">
        <f t="shared" si="4"/>
        <v>6.2125310549727244</v>
      </c>
      <c r="F151">
        <f t="shared" si="5"/>
        <v>6.7325845934210524E-2</v>
      </c>
      <c r="I151" t="s">
        <v>1732</v>
      </c>
      <c r="J151">
        <v>6.2125310549727244</v>
      </c>
      <c r="K151">
        <v>6.7325845934210524E-2</v>
      </c>
    </row>
    <row r="152" spans="2:11" x14ac:dyDescent="0.25">
      <c r="B152" t="s">
        <v>1733</v>
      </c>
      <c r="C152">
        <v>6.3013371287076234</v>
      </c>
      <c r="D152">
        <v>6.1832244802315603</v>
      </c>
      <c r="E152">
        <f t="shared" si="4"/>
        <v>6.2422808044695923</v>
      </c>
      <c r="F152">
        <f t="shared" si="5"/>
        <v>8.3518254681327134E-2</v>
      </c>
      <c r="I152" t="s">
        <v>1733</v>
      </c>
      <c r="J152">
        <v>6.2422808044695923</v>
      </c>
      <c r="K152">
        <v>8.3518254681327134E-2</v>
      </c>
    </row>
    <row r="154" spans="2:11" x14ac:dyDescent="0.25">
      <c r="B154" t="s">
        <v>1734</v>
      </c>
      <c r="C154">
        <v>6.25</v>
      </c>
      <c r="D154">
        <v>6.25</v>
      </c>
      <c r="E154">
        <f t="shared" si="4"/>
        <v>6.25</v>
      </c>
      <c r="F154">
        <f t="shared" si="5"/>
        <v>0</v>
      </c>
      <c r="I154" t="s">
        <v>1734</v>
      </c>
      <c r="J154">
        <v>6.25</v>
      </c>
      <c r="K154">
        <v>0</v>
      </c>
    </row>
    <row r="155" spans="2:11" x14ac:dyDescent="0.25">
      <c r="B155" t="s">
        <v>1735</v>
      </c>
      <c r="C155">
        <v>6.0652576934208975</v>
      </c>
      <c r="D155">
        <v>5.5142619931649151</v>
      </c>
      <c r="E155">
        <f t="shared" si="4"/>
        <v>5.7897598432929058</v>
      </c>
      <c r="F155">
        <f t="shared" si="5"/>
        <v>0.38961279605563548</v>
      </c>
      <c r="I155" t="s">
        <v>1735</v>
      </c>
      <c r="J155">
        <v>5.7897598432929058</v>
      </c>
      <c r="K155">
        <v>0.38961279605563548</v>
      </c>
    </row>
    <row r="156" spans="2:11" x14ac:dyDescent="0.25">
      <c r="B156" t="s">
        <v>1736</v>
      </c>
      <c r="C156">
        <v>5.4173153030834857</v>
      </c>
      <c r="D156">
        <v>5.5050433997799413</v>
      </c>
      <c r="E156">
        <f t="shared" si="4"/>
        <v>5.4611793514317135</v>
      </c>
      <c r="F156">
        <f t="shared" si="5"/>
        <v>6.2033132074652865E-2</v>
      </c>
      <c r="I156" t="s">
        <v>1736</v>
      </c>
      <c r="J156">
        <v>5.4611793514317135</v>
      </c>
      <c r="K156">
        <v>6.2033132074652865E-2</v>
      </c>
    </row>
    <row r="157" spans="2:11" x14ac:dyDescent="0.25">
      <c r="B157" t="s">
        <v>1737</v>
      </c>
      <c r="C157">
        <v>5.4306779256952469</v>
      </c>
      <c r="D157">
        <v>5.4414755615789741</v>
      </c>
      <c r="E157">
        <f t="shared" si="4"/>
        <v>5.4360767436371109</v>
      </c>
      <c r="F157">
        <f t="shared" si="5"/>
        <v>7.6350815541666849E-3</v>
      </c>
      <c r="I157" t="s">
        <v>1737</v>
      </c>
      <c r="J157">
        <v>5.4360767436371109</v>
      </c>
      <c r="K157">
        <v>7.6350815541666849E-3</v>
      </c>
    </row>
    <row r="158" spans="2:11" x14ac:dyDescent="0.25">
      <c r="B158" t="s">
        <v>1738</v>
      </c>
      <c r="C158">
        <v>5.4214451024666444</v>
      </c>
      <c r="D158">
        <v>5.4398960442042208</v>
      </c>
      <c r="E158">
        <f t="shared" si="4"/>
        <v>5.4306705733354326</v>
      </c>
      <c r="F158">
        <f t="shared" si="5"/>
        <v>1.3046786021918203E-2</v>
      </c>
      <c r="I158" t="s">
        <v>1738</v>
      </c>
      <c r="J158">
        <v>5.4306705733354326</v>
      </c>
      <c r="K158">
        <v>1.3046786021918203E-2</v>
      </c>
    </row>
    <row r="159" spans="2:11" x14ac:dyDescent="0.25">
      <c r="B159" t="s">
        <v>1739</v>
      </c>
      <c r="C159">
        <v>5.5190207114057248</v>
      </c>
      <c r="D159">
        <v>5.4860644877966251</v>
      </c>
      <c r="E159">
        <f t="shared" si="4"/>
        <v>5.502542599601175</v>
      </c>
      <c r="F159">
        <f t="shared" si="5"/>
        <v>2.3303569196294567E-2</v>
      </c>
      <c r="I159" t="s">
        <v>1739</v>
      </c>
      <c r="J159">
        <v>5.502542599601175</v>
      </c>
      <c r="K159">
        <v>2.3303569196294567E-2</v>
      </c>
    </row>
    <row r="160" spans="2:11" x14ac:dyDescent="0.25">
      <c r="B160" t="s">
        <v>1740</v>
      </c>
      <c r="C160">
        <v>5.4292772351404235</v>
      </c>
      <c r="D160">
        <v>5.4597538456219032</v>
      </c>
      <c r="E160">
        <f t="shared" si="4"/>
        <v>5.4445155403811629</v>
      </c>
      <c r="F160">
        <f t="shared" si="5"/>
        <v>2.1550217939035349E-2</v>
      </c>
      <c r="I160" t="s">
        <v>1740</v>
      </c>
      <c r="J160">
        <v>5.4445155403811629</v>
      </c>
      <c r="K160">
        <v>2.1550217939035349E-2</v>
      </c>
    </row>
    <row r="161" spans="2:11" x14ac:dyDescent="0.25">
      <c r="B161" t="s">
        <v>1741</v>
      </c>
      <c r="C161">
        <v>5.4996911171486804</v>
      </c>
      <c r="D161">
        <v>5.5253686493690415</v>
      </c>
      <c r="E161">
        <f t="shared" si="4"/>
        <v>5.5125298832588605</v>
      </c>
      <c r="F161">
        <f t="shared" si="5"/>
        <v>1.8156757157153376E-2</v>
      </c>
      <c r="I161" t="s">
        <v>1741</v>
      </c>
      <c r="J161">
        <v>5.5125298832588605</v>
      </c>
      <c r="K161">
        <v>1.8156757157153376E-2</v>
      </c>
    </row>
    <row r="162" spans="2:11" x14ac:dyDescent="0.25">
      <c r="B162" t="s">
        <v>1742</v>
      </c>
      <c r="C162">
        <v>5.7376404992198502</v>
      </c>
      <c r="D162">
        <v>5.7036992830540072</v>
      </c>
      <c r="E162">
        <f t="shared" si="4"/>
        <v>5.7206698911369287</v>
      </c>
      <c r="F162">
        <f t="shared" si="5"/>
        <v>2.400006411258606E-2</v>
      </c>
      <c r="I162" t="s">
        <v>1742</v>
      </c>
      <c r="J162">
        <v>5.7206698911369287</v>
      </c>
      <c r="K162">
        <v>2.400006411258606E-2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CB38-D7C8-48F4-AE3D-55C338FC0A93}">
  <dimension ref="B1:U642"/>
  <sheetViews>
    <sheetView topLeftCell="I1" workbookViewId="0">
      <selection activeCell="X36" sqref="X36"/>
    </sheetView>
  </sheetViews>
  <sheetFormatPr defaultRowHeight="15" x14ac:dyDescent="0.25"/>
  <sheetData>
    <row r="1" spans="2:14" x14ac:dyDescent="0.25">
      <c r="N1" s="4" t="s">
        <v>2489</v>
      </c>
    </row>
    <row r="2" spans="2:14" x14ac:dyDescent="0.25">
      <c r="B2" s="4" t="s">
        <v>1596</v>
      </c>
      <c r="C2" s="4" t="s">
        <v>1888</v>
      </c>
      <c r="D2" s="4" t="s">
        <v>1892</v>
      </c>
      <c r="E2" s="4" t="s">
        <v>1890</v>
      </c>
      <c r="F2" s="4" t="s">
        <v>1891</v>
      </c>
      <c r="G2" s="4"/>
      <c r="H2" s="4"/>
      <c r="I2" s="4"/>
      <c r="J2" s="4" t="s">
        <v>1596</v>
      </c>
      <c r="K2" s="4" t="s">
        <v>1890</v>
      </c>
      <c r="L2" s="4" t="s">
        <v>1891</v>
      </c>
    </row>
    <row r="3" spans="2:14" x14ac:dyDescent="0.25">
      <c r="B3" t="s">
        <v>1914</v>
      </c>
      <c r="C3">
        <v>1.5625</v>
      </c>
      <c r="D3">
        <v>1.5625</v>
      </c>
      <c r="E3">
        <f>AVERAGE(C3:D3)</f>
        <v>1.5625</v>
      </c>
      <c r="F3">
        <f>_xlfn.STDEV.S(C3:D3)</f>
        <v>0</v>
      </c>
      <c r="J3" t="s">
        <v>1914</v>
      </c>
      <c r="K3">
        <v>1.5625</v>
      </c>
      <c r="L3">
        <v>0</v>
      </c>
    </row>
    <row r="4" spans="2:14" x14ac:dyDescent="0.25">
      <c r="B4" t="s">
        <v>1915</v>
      </c>
      <c r="C4">
        <v>1.5804227077902471</v>
      </c>
      <c r="D4">
        <v>1.3935095133368673</v>
      </c>
      <c r="E4">
        <f t="shared" ref="E4:E67" si="0">AVERAGE(C4:D4)</f>
        <v>1.4869661105635572</v>
      </c>
      <c r="F4">
        <f t="shared" ref="F4:F67" si="1">_xlfn.STDEV.S(C4:D4)</f>
        <v>0.1321675872912246</v>
      </c>
      <c r="J4" t="s">
        <v>1915</v>
      </c>
      <c r="K4">
        <v>1.4869661105635572</v>
      </c>
      <c r="L4">
        <v>0.1321675872912246</v>
      </c>
    </row>
    <row r="5" spans="2:14" x14ac:dyDescent="0.25">
      <c r="B5" t="s">
        <v>1916</v>
      </c>
      <c r="C5">
        <v>1.3219911974392742</v>
      </c>
      <c r="D5">
        <v>1.3737993553394843</v>
      </c>
      <c r="E5">
        <f t="shared" si="0"/>
        <v>1.3478952763893792</v>
      </c>
      <c r="F5">
        <f t="shared" si="1"/>
        <v>3.6633899772021965E-2</v>
      </c>
      <c r="J5" t="s">
        <v>1916</v>
      </c>
      <c r="K5">
        <v>1.3478952763893792</v>
      </c>
      <c r="L5">
        <v>3.6633899772021965E-2</v>
      </c>
    </row>
    <row r="6" spans="2:14" x14ac:dyDescent="0.25">
      <c r="B6" t="s">
        <v>1917</v>
      </c>
      <c r="C6">
        <v>1.3336475405310335</v>
      </c>
      <c r="D6">
        <v>1.3865179659669511</v>
      </c>
      <c r="E6">
        <f t="shared" si="0"/>
        <v>1.3600827532489923</v>
      </c>
      <c r="F6">
        <f t="shared" si="1"/>
        <v>3.7385036349955048E-2</v>
      </c>
      <c r="J6" t="s">
        <v>1917</v>
      </c>
      <c r="K6">
        <v>1.3600827532489923</v>
      </c>
      <c r="L6">
        <v>3.7385036349955048E-2</v>
      </c>
    </row>
    <row r="7" spans="2:14" x14ac:dyDescent="0.25">
      <c r="B7" t="s">
        <v>1918</v>
      </c>
      <c r="C7">
        <v>1.3423635231747477</v>
      </c>
      <c r="D7">
        <v>1.3779606016601542</v>
      </c>
      <c r="E7">
        <f t="shared" si="0"/>
        <v>1.3601620624174511</v>
      </c>
      <c r="F7">
        <f t="shared" si="1"/>
        <v>2.5170935587460693E-2</v>
      </c>
      <c r="J7" t="s">
        <v>1918</v>
      </c>
      <c r="K7">
        <v>1.3601620624174511</v>
      </c>
      <c r="L7">
        <v>2.5170935587460693E-2</v>
      </c>
    </row>
    <row r="8" spans="2:14" x14ac:dyDescent="0.25">
      <c r="B8" t="s">
        <v>1919</v>
      </c>
      <c r="C8">
        <v>1.4209396389324291</v>
      </c>
      <c r="D8">
        <v>1.4322298938379565</v>
      </c>
      <c r="E8">
        <f t="shared" si="0"/>
        <v>1.4265847663851927</v>
      </c>
      <c r="F8">
        <f t="shared" si="1"/>
        <v>7.9834158050230905E-3</v>
      </c>
      <c r="J8" t="s">
        <v>1919</v>
      </c>
      <c r="K8">
        <v>1.4265847663851927</v>
      </c>
      <c r="L8">
        <v>7.9834158050230905E-3</v>
      </c>
    </row>
    <row r="9" spans="2:14" x14ac:dyDescent="0.25">
      <c r="B9" t="s">
        <v>1920</v>
      </c>
      <c r="C9">
        <v>1.367248610729777</v>
      </c>
      <c r="D9">
        <v>1.391483161636395</v>
      </c>
      <c r="E9">
        <f t="shared" si="0"/>
        <v>1.379365886183086</v>
      </c>
      <c r="F9">
        <f t="shared" si="1"/>
        <v>1.7136415285080159E-2</v>
      </c>
      <c r="J9" t="s">
        <v>1920</v>
      </c>
      <c r="K9">
        <v>1.379365886183086</v>
      </c>
      <c r="L9">
        <v>1.7136415285080159E-2</v>
      </c>
    </row>
    <row r="10" spans="2:14" x14ac:dyDescent="0.25">
      <c r="B10" t="s">
        <v>1921</v>
      </c>
      <c r="C10">
        <v>1.3444388506464557</v>
      </c>
      <c r="D10">
        <v>1.3788600620289111</v>
      </c>
      <c r="E10">
        <f t="shared" si="0"/>
        <v>1.3616494563376835</v>
      </c>
      <c r="F10">
        <f t="shared" si="1"/>
        <v>2.4339471985189754E-2</v>
      </c>
      <c r="J10" t="s">
        <v>1921</v>
      </c>
      <c r="K10">
        <v>1.3616494563376835</v>
      </c>
      <c r="L10">
        <v>2.4339471985189754E-2</v>
      </c>
    </row>
    <row r="11" spans="2:14" x14ac:dyDescent="0.25">
      <c r="B11" t="s">
        <v>1922</v>
      </c>
      <c r="C11">
        <v>1.4335624341667932</v>
      </c>
      <c r="D11">
        <v>1.4682059313898801</v>
      </c>
      <c r="E11">
        <f t="shared" si="0"/>
        <v>1.4508841827783368</v>
      </c>
      <c r="F11">
        <f t="shared" si="1"/>
        <v>2.4496651810462077E-2</v>
      </c>
      <c r="J11" t="s">
        <v>1922</v>
      </c>
      <c r="K11">
        <v>1.4508841827783368</v>
      </c>
      <c r="L11">
        <v>2.4496651810462077E-2</v>
      </c>
    </row>
    <row r="13" spans="2:14" x14ac:dyDescent="0.25">
      <c r="B13" t="s">
        <v>1923</v>
      </c>
      <c r="C13">
        <v>1.5625</v>
      </c>
      <c r="D13">
        <v>1.5625</v>
      </c>
      <c r="E13">
        <f t="shared" si="0"/>
        <v>1.5625</v>
      </c>
      <c r="F13">
        <f t="shared" si="1"/>
        <v>0</v>
      </c>
      <c r="J13" t="s">
        <v>1923</v>
      </c>
      <c r="K13">
        <v>1.5625</v>
      </c>
      <c r="L13">
        <v>0</v>
      </c>
    </row>
    <row r="14" spans="2:14" x14ac:dyDescent="0.25">
      <c r="B14" t="s">
        <v>1924</v>
      </c>
      <c r="C14">
        <v>1.5710228570703342</v>
      </c>
      <c r="D14">
        <v>1.4511397914451785</v>
      </c>
      <c r="E14">
        <f t="shared" si="0"/>
        <v>1.5110813242577563</v>
      </c>
      <c r="F14">
        <f t="shared" si="1"/>
        <v>8.4770128652979504E-2</v>
      </c>
      <c r="J14" t="s">
        <v>1924</v>
      </c>
      <c r="K14">
        <v>1.5110813242577563</v>
      </c>
      <c r="L14">
        <v>8.4770128652979504E-2</v>
      </c>
    </row>
    <row r="15" spans="2:14" x14ac:dyDescent="0.25">
      <c r="B15" t="s">
        <v>1925</v>
      </c>
      <c r="C15">
        <v>1.4177501947627766</v>
      </c>
      <c r="D15">
        <v>1.4407658637570335</v>
      </c>
      <c r="E15">
        <f t="shared" si="0"/>
        <v>1.4292580292599051</v>
      </c>
      <c r="F15">
        <f t="shared" si="1"/>
        <v>1.6274535619384013E-2</v>
      </c>
      <c r="J15" t="s">
        <v>1925</v>
      </c>
      <c r="K15">
        <v>1.4292580292599051</v>
      </c>
      <c r="L15">
        <v>1.6274535619384013E-2</v>
      </c>
    </row>
    <row r="16" spans="2:14" x14ac:dyDescent="0.25">
      <c r="B16" t="s">
        <v>1926</v>
      </c>
      <c r="C16">
        <v>1.422570618739416</v>
      </c>
      <c r="D16">
        <v>1.4447580921902485</v>
      </c>
      <c r="E16">
        <f t="shared" si="0"/>
        <v>1.4336643554648323</v>
      </c>
      <c r="F16">
        <f t="shared" si="1"/>
        <v>1.5688912934480145E-2</v>
      </c>
      <c r="J16" t="s">
        <v>1926</v>
      </c>
      <c r="K16">
        <v>1.4336643554648323</v>
      </c>
      <c r="L16">
        <v>1.5688912934480145E-2</v>
      </c>
    </row>
    <row r="17" spans="2:12" x14ac:dyDescent="0.25">
      <c r="B17" t="s">
        <v>1927</v>
      </c>
      <c r="C17">
        <v>1.4212214607862017</v>
      </c>
      <c r="D17">
        <v>1.4347004623412036</v>
      </c>
      <c r="E17">
        <f t="shared" si="0"/>
        <v>1.4279609615637026</v>
      </c>
      <c r="F17">
        <f t="shared" si="1"/>
        <v>9.5310934031658783E-3</v>
      </c>
      <c r="J17" t="s">
        <v>1927</v>
      </c>
      <c r="K17">
        <v>1.4279609615637026</v>
      </c>
      <c r="L17">
        <v>9.5310934031658783E-3</v>
      </c>
    </row>
    <row r="18" spans="2:12" x14ac:dyDescent="0.25">
      <c r="B18" t="s">
        <v>1928</v>
      </c>
      <c r="C18">
        <v>1.4659819629142361</v>
      </c>
      <c r="D18">
        <v>1.4625686631726849</v>
      </c>
      <c r="E18">
        <f t="shared" si="0"/>
        <v>1.4642753130434605</v>
      </c>
      <c r="F18">
        <f t="shared" si="1"/>
        <v>2.4135673934731756E-3</v>
      </c>
      <c r="J18" t="s">
        <v>1928</v>
      </c>
      <c r="K18">
        <v>1.4642753130434605</v>
      </c>
      <c r="L18">
        <v>2.4135673934731756E-3</v>
      </c>
    </row>
    <row r="19" spans="2:12" x14ac:dyDescent="0.25">
      <c r="B19" t="s">
        <v>1929</v>
      </c>
      <c r="C19">
        <v>1.4424731374905648</v>
      </c>
      <c r="D19">
        <v>1.4471189035765368</v>
      </c>
      <c r="E19">
        <f t="shared" si="0"/>
        <v>1.4447960205335508</v>
      </c>
      <c r="F19">
        <f t="shared" si="1"/>
        <v>3.2850527031972887E-3</v>
      </c>
      <c r="J19" t="s">
        <v>1929</v>
      </c>
      <c r="K19">
        <v>1.4447960205335508</v>
      </c>
      <c r="L19">
        <v>3.2850527031972887E-3</v>
      </c>
    </row>
    <row r="20" spans="2:12" x14ac:dyDescent="0.25">
      <c r="B20" t="s">
        <v>1930</v>
      </c>
      <c r="C20">
        <v>1.4234296619166948</v>
      </c>
      <c r="D20">
        <v>1.4345463400836329</v>
      </c>
      <c r="E20">
        <f t="shared" si="0"/>
        <v>1.4289880010001639</v>
      </c>
      <c r="F20">
        <f t="shared" si="1"/>
        <v>7.8606785161103448E-3</v>
      </c>
      <c r="J20" t="s">
        <v>1930</v>
      </c>
      <c r="K20">
        <v>1.4289880010001639</v>
      </c>
      <c r="L20">
        <v>7.8606785161103448E-3</v>
      </c>
    </row>
    <row r="21" spans="2:12" x14ac:dyDescent="0.25">
      <c r="B21" t="s">
        <v>1931</v>
      </c>
      <c r="C21">
        <v>1.4785760830898627</v>
      </c>
      <c r="D21">
        <v>1.4877969147866208</v>
      </c>
      <c r="E21">
        <f t="shared" si="0"/>
        <v>1.4831864989382417</v>
      </c>
      <c r="F21">
        <f t="shared" si="1"/>
        <v>6.5201126209575369E-3</v>
      </c>
      <c r="J21" t="s">
        <v>1931</v>
      </c>
      <c r="K21">
        <v>1.4831864989382417</v>
      </c>
      <c r="L21">
        <v>6.5201126209575369E-3</v>
      </c>
    </row>
    <row r="23" spans="2:12" x14ac:dyDescent="0.25">
      <c r="B23" t="s">
        <v>1932</v>
      </c>
      <c r="C23">
        <v>1.5625</v>
      </c>
      <c r="D23">
        <v>1.5625</v>
      </c>
      <c r="E23">
        <f t="shared" si="0"/>
        <v>1.5625</v>
      </c>
      <c r="F23">
        <f t="shared" si="1"/>
        <v>0</v>
      </c>
      <c r="J23" t="s">
        <v>1932</v>
      </c>
      <c r="K23">
        <v>1.5625</v>
      </c>
      <c r="L23">
        <v>0</v>
      </c>
    </row>
    <row r="24" spans="2:12" x14ac:dyDescent="0.25">
      <c r="B24" t="s">
        <v>1933</v>
      </c>
      <c r="C24">
        <v>1.5732257197601973</v>
      </c>
      <c r="D24">
        <v>1.5535575398349302</v>
      </c>
      <c r="E24">
        <f t="shared" si="0"/>
        <v>1.5633916297975636</v>
      </c>
      <c r="F24">
        <f t="shared" si="1"/>
        <v>1.3907503398753525E-2</v>
      </c>
      <c r="J24" t="s">
        <v>1933</v>
      </c>
      <c r="K24">
        <v>1.5633916297975636</v>
      </c>
      <c r="L24">
        <v>1.3907503398753525E-2</v>
      </c>
    </row>
    <row r="25" spans="2:12" x14ac:dyDescent="0.25">
      <c r="B25" t="s">
        <v>1934</v>
      </c>
      <c r="C25">
        <v>1.5368892835796713</v>
      </c>
      <c r="D25">
        <v>1.5474674421761183</v>
      </c>
      <c r="E25">
        <f t="shared" si="0"/>
        <v>1.5421783628778947</v>
      </c>
      <c r="F25">
        <f t="shared" si="1"/>
        <v>7.4798876760144893E-3</v>
      </c>
      <c r="J25" t="s">
        <v>1934</v>
      </c>
      <c r="K25">
        <v>1.5421783628778947</v>
      </c>
      <c r="L25">
        <v>7.4798876760144893E-3</v>
      </c>
    </row>
    <row r="26" spans="2:12" x14ac:dyDescent="0.25">
      <c r="B26" t="s">
        <v>1935</v>
      </c>
      <c r="C26">
        <v>1.5465823842587756</v>
      </c>
      <c r="D26">
        <v>1.5623364397643649</v>
      </c>
      <c r="E26">
        <f t="shared" si="0"/>
        <v>1.5544594120115702</v>
      </c>
      <c r="F26">
        <f t="shared" si="1"/>
        <v>1.1139799479191444E-2</v>
      </c>
      <c r="J26" t="s">
        <v>1935</v>
      </c>
      <c r="K26">
        <v>1.5544594120115702</v>
      </c>
      <c r="L26">
        <v>1.1139799479191444E-2</v>
      </c>
    </row>
    <row r="27" spans="2:12" x14ac:dyDescent="0.25">
      <c r="B27" t="s">
        <v>1936</v>
      </c>
      <c r="C27">
        <v>1.5454944687640106</v>
      </c>
      <c r="D27">
        <v>1.5557475895816062</v>
      </c>
      <c r="E27">
        <f t="shared" si="0"/>
        <v>1.5506210291728084</v>
      </c>
      <c r="F27">
        <f t="shared" si="1"/>
        <v>7.2500512584467722E-3</v>
      </c>
      <c r="J27" t="s">
        <v>1936</v>
      </c>
      <c r="K27">
        <v>1.5506210291728084</v>
      </c>
      <c r="L27">
        <v>7.2500512584467722E-3</v>
      </c>
    </row>
    <row r="28" spans="2:12" x14ac:dyDescent="0.25">
      <c r="B28" t="s">
        <v>1937</v>
      </c>
      <c r="C28">
        <v>1.5897779854504475</v>
      </c>
      <c r="D28">
        <v>1.5918549303469531</v>
      </c>
      <c r="E28">
        <f t="shared" si="0"/>
        <v>1.5908164578987003</v>
      </c>
      <c r="F28">
        <f t="shared" si="1"/>
        <v>1.4686218204699531E-3</v>
      </c>
      <c r="J28" t="s">
        <v>1937</v>
      </c>
      <c r="K28">
        <v>1.5908164578987003</v>
      </c>
      <c r="L28">
        <v>1.4686218204699531E-3</v>
      </c>
    </row>
    <row r="29" spans="2:12" x14ac:dyDescent="0.25">
      <c r="B29" t="s">
        <v>1938</v>
      </c>
      <c r="C29">
        <v>1.5563142881957348</v>
      </c>
      <c r="D29">
        <v>1.559218004752243</v>
      </c>
      <c r="E29">
        <f t="shared" si="0"/>
        <v>1.5577661464739889</v>
      </c>
      <c r="F29">
        <f t="shared" si="1"/>
        <v>2.0532376677506194E-3</v>
      </c>
      <c r="J29" t="s">
        <v>1938</v>
      </c>
      <c r="K29">
        <v>1.5577661464739889</v>
      </c>
      <c r="L29">
        <v>2.0532376677506194E-3</v>
      </c>
    </row>
    <row r="30" spans="2:12" x14ac:dyDescent="0.25">
      <c r="B30" t="s">
        <v>1939</v>
      </c>
      <c r="C30">
        <v>1.5374726032186088</v>
      </c>
      <c r="D30">
        <v>1.5498446126050744</v>
      </c>
      <c r="E30">
        <f t="shared" si="0"/>
        <v>1.5436586079118415</v>
      </c>
      <c r="F30">
        <f t="shared" si="1"/>
        <v>8.7483317340734806E-3</v>
      </c>
      <c r="J30" t="s">
        <v>1939</v>
      </c>
      <c r="K30">
        <v>1.5436586079118415</v>
      </c>
      <c r="L30">
        <v>8.7483317340734806E-3</v>
      </c>
    </row>
    <row r="31" spans="2:12" x14ac:dyDescent="0.25">
      <c r="B31" t="s">
        <v>1940</v>
      </c>
      <c r="C31">
        <v>1.5655176038868857</v>
      </c>
      <c r="D31">
        <v>1.5855937543603287</v>
      </c>
      <c r="E31">
        <f t="shared" si="0"/>
        <v>1.5755556791236072</v>
      </c>
      <c r="F31">
        <f t="shared" si="1"/>
        <v>1.4195982139893077E-2</v>
      </c>
      <c r="J31" t="s">
        <v>1940</v>
      </c>
      <c r="K31">
        <v>1.5755556791236072</v>
      </c>
      <c r="L31">
        <v>1.4195982139893077E-2</v>
      </c>
    </row>
    <row r="33" spans="2:21" x14ac:dyDescent="0.25">
      <c r="B33" t="s">
        <v>1941</v>
      </c>
      <c r="C33">
        <v>1.5625</v>
      </c>
      <c r="D33">
        <v>1.5625</v>
      </c>
      <c r="E33">
        <f t="shared" si="0"/>
        <v>1.5625</v>
      </c>
      <c r="F33">
        <f t="shared" si="1"/>
        <v>0</v>
      </c>
      <c r="J33" t="s">
        <v>1941</v>
      </c>
      <c r="K33">
        <v>1.5625</v>
      </c>
      <c r="L33">
        <v>0</v>
      </c>
      <c r="T33" t="s">
        <v>66</v>
      </c>
      <c r="U33" t="s">
        <v>23</v>
      </c>
    </row>
    <row r="34" spans="2:21" x14ac:dyDescent="0.25">
      <c r="B34" t="s">
        <v>1942</v>
      </c>
      <c r="C34">
        <v>1.5466079220002684</v>
      </c>
      <c r="D34">
        <v>1.3107042144438243</v>
      </c>
      <c r="E34">
        <f t="shared" si="0"/>
        <v>1.4286560682220464</v>
      </c>
      <c r="F34">
        <f t="shared" si="1"/>
        <v>0.16680911132020979</v>
      </c>
      <c r="J34" t="s">
        <v>1942</v>
      </c>
      <c r="K34">
        <v>1.4286560682220464</v>
      </c>
      <c r="L34">
        <v>0.16680911132020979</v>
      </c>
      <c r="T34" t="s">
        <v>58</v>
      </c>
      <c r="U34" t="s">
        <v>35</v>
      </c>
    </row>
    <row r="35" spans="2:21" x14ac:dyDescent="0.25">
      <c r="B35" t="s">
        <v>1943</v>
      </c>
      <c r="C35">
        <v>1.2552024963083215</v>
      </c>
      <c r="D35">
        <v>1.2942624109642473</v>
      </c>
      <c r="E35">
        <f t="shared" si="0"/>
        <v>1.2747324536362843</v>
      </c>
      <c r="F35">
        <f t="shared" si="1"/>
        <v>2.7619530525772977E-2</v>
      </c>
      <c r="J35" t="s">
        <v>1943</v>
      </c>
      <c r="K35">
        <v>1.2747324536362843</v>
      </c>
      <c r="L35">
        <v>2.7619530525772977E-2</v>
      </c>
      <c r="T35" t="s">
        <v>62</v>
      </c>
      <c r="U35" t="s">
        <v>83</v>
      </c>
    </row>
    <row r="36" spans="2:21" x14ac:dyDescent="0.25">
      <c r="B36" t="s">
        <v>1944</v>
      </c>
      <c r="C36">
        <v>1.2621225667508496</v>
      </c>
      <c r="D36">
        <v>1.2915012729600226</v>
      </c>
      <c r="E36">
        <f t="shared" si="0"/>
        <v>1.2768119198554362</v>
      </c>
      <c r="F36">
        <f t="shared" si="1"/>
        <v>2.0773882382993589E-2</v>
      </c>
      <c r="J36" t="s">
        <v>1944</v>
      </c>
      <c r="K36">
        <v>1.2768119198554362</v>
      </c>
      <c r="L36">
        <v>2.0773882382993589E-2</v>
      </c>
    </row>
    <row r="37" spans="2:21" x14ac:dyDescent="0.25">
      <c r="B37" t="s">
        <v>1945</v>
      </c>
      <c r="C37">
        <v>1.2646149616038413</v>
      </c>
      <c r="D37">
        <v>1.2796196091369803</v>
      </c>
      <c r="E37">
        <f t="shared" si="0"/>
        <v>1.2721172853704108</v>
      </c>
      <c r="F37">
        <f t="shared" si="1"/>
        <v>1.0609888019996521E-2</v>
      </c>
      <c r="J37" t="s">
        <v>1945</v>
      </c>
      <c r="K37">
        <v>1.2721172853704108</v>
      </c>
      <c r="L37">
        <v>1.0609888019996521E-2</v>
      </c>
    </row>
    <row r="38" spans="2:21" x14ac:dyDescent="0.25">
      <c r="B38" t="s">
        <v>1946</v>
      </c>
      <c r="C38">
        <v>1.3528754859831431</v>
      </c>
      <c r="D38">
        <v>1.3377726779087096</v>
      </c>
      <c r="E38">
        <f t="shared" si="0"/>
        <v>1.3453240819459262</v>
      </c>
      <c r="F38">
        <f t="shared" si="1"/>
        <v>1.0679298004390899E-2</v>
      </c>
      <c r="J38" t="s">
        <v>1946</v>
      </c>
      <c r="K38">
        <v>1.3453240819459262</v>
      </c>
      <c r="L38">
        <v>1.0679298004390899E-2</v>
      </c>
    </row>
    <row r="39" spans="2:21" x14ac:dyDescent="0.25">
      <c r="B39" t="s">
        <v>1947</v>
      </c>
      <c r="C39">
        <v>1.2916889828110683</v>
      </c>
      <c r="D39">
        <v>1.3004733596668965</v>
      </c>
      <c r="E39">
        <f t="shared" si="0"/>
        <v>1.2960811712389824</v>
      </c>
      <c r="F39">
        <f t="shared" si="1"/>
        <v>6.2114924432543003E-3</v>
      </c>
      <c r="J39" t="s">
        <v>1947</v>
      </c>
      <c r="K39">
        <v>1.2960811712389824</v>
      </c>
      <c r="L39">
        <v>6.2114924432543003E-3</v>
      </c>
    </row>
    <row r="40" spans="2:21" x14ac:dyDescent="0.25">
      <c r="B40" t="s">
        <v>1948</v>
      </c>
      <c r="C40">
        <v>1.2780256090779689</v>
      </c>
      <c r="D40">
        <v>1.2948660343522966</v>
      </c>
      <c r="E40">
        <f t="shared" si="0"/>
        <v>1.2864458217151329</v>
      </c>
      <c r="F40">
        <f t="shared" si="1"/>
        <v>1.1907978909542455E-2</v>
      </c>
      <c r="J40" t="s">
        <v>1948</v>
      </c>
      <c r="K40">
        <v>1.2864458217151329</v>
      </c>
      <c r="L40">
        <v>1.1907978909542455E-2</v>
      </c>
    </row>
    <row r="41" spans="2:21" x14ac:dyDescent="0.25">
      <c r="B41" t="s">
        <v>1949</v>
      </c>
      <c r="C41">
        <v>1.3963788412858609</v>
      </c>
      <c r="D41">
        <v>1.4046522344958556</v>
      </c>
      <c r="E41">
        <f t="shared" si="0"/>
        <v>1.4005155378908583</v>
      </c>
      <c r="F41">
        <f t="shared" si="1"/>
        <v>5.8501724422100341E-3</v>
      </c>
      <c r="J41" t="s">
        <v>1949</v>
      </c>
      <c r="K41">
        <v>1.4005155378908583</v>
      </c>
      <c r="L41">
        <v>5.8501724422100341E-3</v>
      </c>
    </row>
    <row r="43" spans="2:21" x14ac:dyDescent="0.25">
      <c r="B43" t="s">
        <v>1950</v>
      </c>
      <c r="C43">
        <v>1.5625</v>
      </c>
      <c r="D43">
        <v>1.5625</v>
      </c>
      <c r="E43">
        <f t="shared" si="0"/>
        <v>1.5625</v>
      </c>
      <c r="F43">
        <f t="shared" si="1"/>
        <v>0</v>
      </c>
      <c r="J43" t="s">
        <v>1950</v>
      </c>
      <c r="K43">
        <v>1.5625</v>
      </c>
      <c r="L43">
        <v>0</v>
      </c>
    </row>
    <row r="44" spans="2:21" x14ac:dyDescent="0.25">
      <c r="B44" t="s">
        <v>1951</v>
      </c>
      <c r="C44">
        <v>1.5883336498216574</v>
      </c>
      <c r="D44">
        <v>1.6161179408067323</v>
      </c>
      <c r="E44">
        <f t="shared" si="0"/>
        <v>1.6022257953141947</v>
      </c>
      <c r="F44">
        <f t="shared" si="1"/>
        <v>1.964646056600676E-2</v>
      </c>
      <c r="J44" t="s">
        <v>1951</v>
      </c>
      <c r="K44">
        <v>1.6022257953141947</v>
      </c>
      <c r="L44">
        <v>1.964646056600676E-2</v>
      </c>
    </row>
    <row r="45" spans="2:21" x14ac:dyDescent="0.25">
      <c r="B45" t="s">
        <v>1952</v>
      </c>
      <c r="C45">
        <v>1.5957586252657623</v>
      </c>
      <c r="D45">
        <v>1.6131446036019867</v>
      </c>
      <c r="E45">
        <f t="shared" si="0"/>
        <v>1.6044516144338745</v>
      </c>
      <c r="F45">
        <f t="shared" si="1"/>
        <v>1.2293743179106725E-2</v>
      </c>
      <c r="J45" t="s">
        <v>1952</v>
      </c>
      <c r="K45">
        <v>1.6044516144338745</v>
      </c>
      <c r="L45">
        <v>1.2293743179106725E-2</v>
      </c>
    </row>
    <row r="46" spans="2:21" x14ac:dyDescent="0.25">
      <c r="B46" t="s">
        <v>2485</v>
      </c>
      <c r="C46">
        <v>1.5963072755495349</v>
      </c>
      <c r="D46">
        <v>1.6194567187824571</v>
      </c>
      <c r="E46">
        <f t="shared" si="0"/>
        <v>1.6078819971659959</v>
      </c>
      <c r="F46">
        <f t="shared" si="1"/>
        <v>1.6369128290692342E-2</v>
      </c>
      <c r="J46" t="s">
        <v>2485</v>
      </c>
      <c r="K46">
        <v>1.6078819971659959</v>
      </c>
      <c r="L46">
        <v>1.6369128290692342E-2</v>
      </c>
    </row>
    <row r="47" spans="2:21" x14ac:dyDescent="0.25">
      <c r="B47" t="s">
        <v>1953</v>
      </c>
      <c r="C47">
        <v>1.6008634825832191</v>
      </c>
      <c r="D47">
        <v>1.6210585075674526</v>
      </c>
      <c r="E47">
        <f t="shared" si="0"/>
        <v>1.6109609950753359</v>
      </c>
      <c r="F47">
        <f t="shared" si="1"/>
        <v>1.4280039112583283E-2</v>
      </c>
      <c r="J47" t="s">
        <v>1953</v>
      </c>
      <c r="K47">
        <v>1.6109609950753359</v>
      </c>
      <c r="L47">
        <v>1.4280039112583283E-2</v>
      </c>
    </row>
    <row r="48" spans="2:21" x14ac:dyDescent="0.25">
      <c r="B48" t="s">
        <v>1954</v>
      </c>
      <c r="C48">
        <v>1.5949827257576474</v>
      </c>
      <c r="D48">
        <v>1.6189537177321145</v>
      </c>
      <c r="E48">
        <f t="shared" si="0"/>
        <v>1.6069682217448809</v>
      </c>
      <c r="F48">
        <f t="shared" si="1"/>
        <v>1.6950050976913968E-2</v>
      </c>
      <c r="J48" t="s">
        <v>1954</v>
      </c>
      <c r="K48">
        <v>1.6069682217448809</v>
      </c>
      <c r="L48">
        <v>1.6950050976913968E-2</v>
      </c>
    </row>
    <row r="49" spans="2:12" x14ac:dyDescent="0.25">
      <c r="B49" t="s">
        <v>1955</v>
      </c>
      <c r="C49">
        <v>1.6044887551723663</v>
      </c>
      <c r="D49">
        <v>1.6231854663834859</v>
      </c>
      <c r="E49">
        <f t="shared" si="0"/>
        <v>1.6138371107779261</v>
      </c>
      <c r="F49">
        <f t="shared" si="1"/>
        <v>1.3220571283269216E-2</v>
      </c>
      <c r="J49" t="s">
        <v>1955</v>
      </c>
      <c r="K49">
        <v>1.6138371107779261</v>
      </c>
      <c r="L49">
        <v>1.3220571283269216E-2</v>
      </c>
    </row>
    <row r="50" spans="2:12" x14ac:dyDescent="0.25">
      <c r="B50" t="s">
        <v>1956</v>
      </c>
      <c r="C50">
        <v>1.5940452740553539</v>
      </c>
      <c r="D50">
        <v>1.6122785788909557</v>
      </c>
      <c r="E50">
        <f t="shared" si="0"/>
        <v>1.6031619264731547</v>
      </c>
      <c r="F50">
        <f t="shared" si="1"/>
        <v>1.2892893492695512E-2</v>
      </c>
      <c r="J50" t="s">
        <v>1956</v>
      </c>
      <c r="K50">
        <v>1.6031619264731547</v>
      </c>
      <c r="L50">
        <v>1.2892893492695512E-2</v>
      </c>
    </row>
    <row r="51" spans="2:12" x14ac:dyDescent="0.25">
      <c r="B51" t="s">
        <v>1957</v>
      </c>
      <c r="C51">
        <v>1.5778894139882909</v>
      </c>
      <c r="D51">
        <v>1.6030635777698661</v>
      </c>
      <c r="E51">
        <f t="shared" si="0"/>
        <v>1.5904764958790785</v>
      </c>
      <c r="F51">
        <f t="shared" si="1"/>
        <v>1.7800821920652618E-2</v>
      </c>
      <c r="J51" t="s">
        <v>1957</v>
      </c>
      <c r="K51">
        <v>1.5904764958790785</v>
      </c>
      <c r="L51">
        <v>1.7800821920652618E-2</v>
      </c>
    </row>
    <row r="53" spans="2:12" x14ac:dyDescent="0.25">
      <c r="B53" t="s">
        <v>1958</v>
      </c>
      <c r="C53">
        <v>1.5625</v>
      </c>
      <c r="D53">
        <v>1.5625</v>
      </c>
      <c r="E53">
        <f t="shared" si="0"/>
        <v>1.5625</v>
      </c>
      <c r="F53">
        <f t="shared" si="1"/>
        <v>0</v>
      </c>
      <c r="J53" t="s">
        <v>1958</v>
      </c>
      <c r="K53">
        <v>1.5625</v>
      </c>
      <c r="L53">
        <v>0</v>
      </c>
    </row>
    <row r="54" spans="2:12" x14ac:dyDescent="0.25">
      <c r="B54" t="s">
        <v>1959</v>
      </c>
      <c r="C54">
        <v>1.5329579658225834</v>
      </c>
      <c r="D54">
        <v>1.5259635289963829</v>
      </c>
      <c r="E54">
        <f t="shared" si="0"/>
        <v>1.529460747409483</v>
      </c>
      <c r="F54">
        <f t="shared" si="1"/>
        <v>4.9458137103872797E-3</v>
      </c>
      <c r="J54" t="s">
        <v>1959</v>
      </c>
      <c r="K54">
        <v>1.529460747409483</v>
      </c>
      <c r="L54">
        <v>4.9458137103872797E-3</v>
      </c>
    </row>
    <row r="55" spans="2:12" x14ac:dyDescent="0.25">
      <c r="B55" t="s">
        <v>1960</v>
      </c>
      <c r="C55">
        <v>1.4795994944630808</v>
      </c>
      <c r="D55">
        <v>1.52241296771198</v>
      </c>
      <c r="E55">
        <f t="shared" si="0"/>
        <v>1.5010062310875303</v>
      </c>
      <c r="F55">
        <f t="shared" si="1"/>
        <v>3.0273697260445452E-2</v>
      </c>
      <c r="J55" t="s">
        <v>1960</v>
      </c>
      <c r="K55">
        <v>1.5010062310875303</v>
      </c>
      <c r="L55">
        <v>3.0273697260445452E-2</v>
      </c>
    </row>
    <row r="56" spans="2:12" x14ac:dyDescent="0.25">
      <c r="B56" t="s">
        <v>1961</v>
      </c>
      <c r="C56">
        <v>1.4804979309246369</v>
      </c>
      <c r="D56">
        <v>1.5248465801127249</v>
      </c>
      <c r="E56">
        <f t="shared" si="0"/>
        <v>1.5026722555186809</v>
      </c>
      <c r="F56">
        <f t="shared" si="1"/>
        <v>3.1359230577360307E-2</v>
      </c>
      <c r="J56" t="s">
        <v>1961</v>
      </c>
      <c r="K56">
        <v>1.5026722555186809</v>
      </c>
      <c r="L56">
        <v>3.1359230577360307E-2</v>
      </c>
    </row>
    <row r="57" spans="2:12" x14ac:dyDescent="0.25">
      <c r="B57" t="s">
        <v>1962</v>
      </c>
      <c r="C57">
        <v>1.4839810378122609</v>
      </c>
      <c r="D57">
        <v>1.5271470180170414</v>
      </c>
      <c r="E57">
        <f t="shared" si="0"/>
        <v>1.5055640279146512</v>
      </c>
      <c r="F57">
        <f t="shared" si="1"/>
        <v>3.0522957319364618E-2</v>
      </c>
      <c r="J57" t="s">
        <v>1962</v>
      </c>
      <c r="K57">
        <v>1.5055640279146512</v>
      </c>
      <c r="L57">
        <v>3.0522957319364618E-2</v>
      </c>
    </row>
    <row r="58" spans="2:12" x14ac:dyDescent="0.25">
      <c r="B58" t="s">
        <v>1963</v>
      </c>
      <c r="C58">
        <v>1.4911415187782664</v>
      </c>
      <c r="D58">
        <v>1.5342427659379256</v>
      </c>
      <c r="E58">
        <f t="shared" si="0"/>
        <v>1.5126921423580959</v>
      </c>
      <c r="F58">
        <f t="shared" si="1"/>
        <v>3.0477184144192468E-2</v>
      </c>
      <c r="J58" t="s">
        <v>1963</v>
      </c>
      <c r="K58">
        <v>1.5126921423580959</v>
      </c>
      <c r="L58">
        <v>3.0477184144192468E-2</v>
      </c>
    </row>
    <row r="59" spans="2:12" x14ac:dyDescent="0.25">
      <c r="B59" t="s">
        <v>1964</v>
      </c>
      <c r="C59">
        <v>1.4864554209856515</v>
      </c>
      <c r="D59">
        <v>1.5288691399629917</v>
      </c>
      <c r="E59">
        <f t="shared" si="0"/>
        <v>1.5076622804743216</v>
      </c>
      <c r="F59">
        <f t="shared" si="1"/>
        <v>2.9991028304217772E-2</v>
      </c>
      <c r="J59" t="s">
        <v>1964</v>
      </c>
      <c r="K59">
        <v>1.5076622804743216</v>
      </c>
      <c r="L59">
        <v>2.9991028304217772E-2</v>
      </c>
    </row>
    <row r="60" spans="2:12" x14ac:dyDescent="0.25">
      <c r="B60" t="s">
        <v>1965</v>
      </c>
      <c r="C60">
        <v>1.4807830476177677</v>
      </c>
      <c r="D60">
        <v>1.5197135064012812</v>
      </c>
      <c r="E60">
        <f t="shared" si="0"/>
        <v>1.5002482770095245</v>
      </c>
      <c r="F60">
        <f t="shared" si="1"/>
        <v>2.7527991400525812E-2</v>
      </c>
      <c r="J60" t="s">
        <v>1965</v>
      </c>
      <c r="K60">
        <v>1.5002482770095245</v>
      </c>
      <c r="L60">
        <v>2.7527991400525812E-2</v>
      </c>
    </row>
    <row r="61" spans="2:12" x14ac:dyDescent="0.25">
      <c r="B61" t="s">
        <v>1966</v>
      </c>
      <c r="C61">
        <v>1.4936236667161937</v>
      </c>
      <c r="D61">
        <v>1.5314389225258958</v>
      </c>
      <c r="E61">
        <f t="shared" si="0"/>
        <v>1.5125312946210447</v>
      </c>
      <c r="F61">
        <f t="shared" si="1"/>
        <v>2.6739423815344287E-2</v>
      </c>
      <c r="J61" t="s">
        <v>1966</v>
      </c>
      <c r="K61">
        <v>1.5125312946210447</v>
      </c>
      <c r="L61">
        <v>2.6739423815344287E-2</v>
      </c>
    </row>
    <row r="63" spans="2:12" x14ac:dyDescent="0.25">
      <c r="B63" t="s">
        <v>1967</v>
      </c>
      <c r="C63">
        <v>1.5625</v>
      </c>
      <c r="D63">
        <v>1.5625</v>
      </c>
      <c r="E63">
        <f t="shared" si="0"/>
        <v>1.5625</v>
      </c>
      <c r="F63">
        <f t="shared" si="1"/>
        <v>0</v>
      </c>
      <c r="J63" t="s">
        <v>1967</v>
      </c>
      <c r="K63">
        <v>1.5625</v>
      </c>
      <c r="L63">
        <v>0</v>
      </c>
    </row>
    <row r="64" spans="2:12" x14ac:dyDescent="0.25">
      <c r="B64" t="s">
        <v>1968</v>
      </c>
      <c r="C64">
        <v>1.5935463979940951</v>
      </c>
      <c r="D64">
        <v>1.7446132407086627</v>
      </c>
      <c r="E64">
        <f t="shared" si="0"/>
        <v>1.6690798193513789</v>
      </c>
      <c r="F64">
        <f t="shared" si="1"/>
        <v>0.10682038889591235</v>
      </c>
      <c r="J64" t="s">
        <v>1968</v>
      </c>
      <c r="K64">
        <v>1.6690798193513789</v>
      </c>
      <c r="L64">
        <v>0.10682038889591235</v>
      </c>
    </row>
    <row r="65" spans="2:12" x14ac:dyDescent="0.25">
      <c r="B65" t="s">
        <v>1969</v>
      </c>
      <c r="C65">
        <v>1.7962569343185635</v>
      </c>
      <c r="D65">
        <v>1.7531002119654044</v>
      </c>
      <c r="E65">
        <f t="shared" si="0"/>
        <v>1.7746785731419839</v>
      </c>
      <c r="F65">
        <f t="shared" si="1"/>
        <v>3.0516411029703813E-2</v>
      </c>
      <c r="J65" t="s">
        <v>1969</v>
      </c>
      <c r="K65">
        <v>1.7746785731419839</v>
      </c>
      <c r="L65">
        <v>3.0516411029703813E-2</v>
      </c>
    </row>
    <row r="66" spans="2:12" x14ac:dyDescent="0.25">
      <c r="B66" t="s">
        <v>1970</v>
      </c>
      <c r="C66">
        <v>1.8061278354857695</v>
      </c>
      <c r="D66">
        <v>1.7733497470316928</v>
      </c>
      <c r="E66">
        <f t="shared" si="0"/>
        <v>1.7897387912587313</v>
      </c>
      <c r="F66">
        <f t="shared" si="1"/>
        <v>2.3177608620210115E-2</v>
      </c>
      <c r="J66" t="s">
        <v>1970</v>
      </c>
      <c r="K66">
        <v>1.7897387912587313</v>
      </c>
      <c r="L66">
        <v>2.3177608620210115E-2</v>
      </c>
    </row>
    <row r="67" spans="2:12" x14ac:dyDescent="0.25">
      <c r="B67" t="s">
        <v>1971</v>
      </c>
      <c r="C67">
        <v>1.8011353377746138</v>
      </c>
      <c r="D67">
        <v>1.7748252818886061</v>
      </c>
      <c r="E67">
        <f t="shared" si="0"/>
        <v>1.7879803098316098</v>
      </c>
      <c r="F67">
        <f t="shared" si="1"/>
        <v>1.8604018930393051E-2</v>
      </c>
      <c r="J67" t="s">
        <v>1971</v>
      </c>
      <c r="K67">
        <v>1.7879803098316098</v>
      </c>
      <c r="L67">
        <v>1.8604018930393051E-2</v>
      </c>
    </row>
    <row r="68" spans="2:12" x14ac:dyDescent="0.25">
      <c r="B68" t="s">
        <v>1972</v>
      </c>
      <c r="C68">
        <v>1.765736545593636</v>
      </c>
      <c r="D68">
        <v>1.7625029292803451</v>
      </c>
      <c r="E68">
        <f t="shared" ref="E68:E131" si="2">AVERAGE(C68:D68)</f>
        <v>1.7641197374369906</v>
      </c>
      <c r="F68">
        <f t="shared" ref="F68:F131" si="3">_xlfn.STDEV.S(C68:D68)</f>
        <v>2.2865120228834305E-3</v>
      </c>
      <c r="J68" t="s">
        <v>1972</v>
      </c>
      <c r="K68">
        <v>1.7641197374369906</v>
      </c>
      <c r="L68">
        <v>2.2865120228834305E-3</v>
      </c>
    </row>
    <row r="69" spans="2:12" x14ac:dyDescent="0.25">
      <c r="B69" t="s">
        <v>1973</v>
      </c>
      <c r="C69">
        <v>1.7827142714236244</v>
      </c>
      <c r="D69">
        <v>1.7606828671719026</v>
      </c>
      <c r="E69">
        <f t="shared" si="2"/>
        <v>1.7716985692977634</v>
      </c>
      <c r="F69">
        <f t="shared" si="3"/>
        <v>1.557855534545461E-2</v>
      </c>
      <c r="J69" t="s">
        <v>1973</v>
      </c>
      <c r="K69">
        <v>1.7716985692977634</v>
      </c>
      <c r="L69">
        <v>1.557855534545461E-2</v>
      </c>
    </row>
    <row r="70" spans="2:12" x14ac:dyDescent="0.25">
      <c r="B70" t="s">
        <v>1974</v>
      </c>
      <c r="C70">
        <v>1.7818273622990648</v>
      </c>
      <c r="D70">
        <v>1.7598724638364358</v>
      </c>
      <c r="E70">
        <f t="shared" si="2"/>
        <v>1.7708499130677504</v>
      </c>
      <c r="F70">
        <f t="shared" si="3"/>
        <v>1.5524457583187067E-2</v>
      </c>
      <c r="J70" t="s">
        <v>1974</v>
      </c>
      <c r="K70">
        <v>1.7708499130677504</v>
      </c>
      <c r="L70">
        <v>1.5524457583187067E-2</v>
      </c>
    </row>
    <row r="71" spans="2:12" x14ac:dyDescent="0.25">
      <c r="B71" t="s">
        <v>1975</v>
      </c>
      <c r="C71">
        <v>1.7026417138982106</v>
      </c>
      <c r="D71">
        <v>1.7021469318108737</v>
      </c>
      <c r="E71">
        <f t="shared" si="2"/>
        <v>1.7023943228545422</v>
      </c>
      <c r="F71">
        <f t="shared" si="3"/>
        <v>3.4986376916554734E-4</v>
      </c>
      <c r="J71" t="s">
        <v>1975</v>
      </c>
      <c r="K71">
        <v>1.7023943228545422</v>
      </c>
      <c r="L71">
        <v>3.4986376916554734E-4</v>
      </c>
    </row>
    <row r="73" spans="2:12" x14ac:dyDescent="0.25">
      <c r="B73" t="s">
        <v>1976</v>
      </c>
      <c r="C73">
        <v>1.5625</v>
      </c>
      <c r="D73">
        <v>1.5625</v>
      </c>
      <c r="E73">
        <f t="shared" si="2"/>
        <v>1.5625</v>
      </c>
      <c r="F73">
        <f t="shared" si="3"/>
        <v>0</v>
      </c>
      <c r="J73" t="s">
        <v>1976</v>
      </c>
      <c r="K73">
        <v>1.5625</v>
      </c>
      <c r="L73">
        <v>0</v>
      </c>
    </row>
    <row r="74" spans="2:12" x14ac:dyDescent="0.25">
      <c r="B74" t="s">
        <v>1977</v>
      </c>
      <c r="C74">
        <v>1.567481936643109</v>
      </c>
      <c r="D74">
        <v>1.4401516172337867</v>
      </c>
      <c r="E74">
        <f t="shared" si="2"/>
        <v>1.5038167769384478</v>
      </c>
      <c r="F74">
        <f t="shared" si="3"/>
        <v>9.0036132304980851E-2</v>
      </c>
      <c r="J74" t="s">
        <v>1977</v>
      </c>
      <c r="K74">
        <v>1.5038167769384478</v>
      </c>
      <c r="L74">
        <v>9.0036132304980851E-2</v>
      </c>
    </row>
    <row r="75" spans="2:12" x14ac:dyDescent="0.25">
      <c r="B75" t="s">
        <v>1978</v>
      </c>
      <c r="C75">
        <v>1.4373257972114084</v>
      </c>
      <c r="D75">
        <v>1.4360231115185746</v>
      </c>
      <c r="E75">
        <f t="shared" si="2"/>
        <v>1.4366744543649914</v>
      </c>
      <c r="F75">
        <f t="shared" si="3"/>
        <v>9.2113788715744791E-4</v>
      </c>
      <c r="J75" t="s">
        <v>1978</v>
      </c>
      <c r="K75">
        <v>1.4366744543649914</v>
      </c>
      <c r="L75">
        <v>9.2113788715744791E-4</v>
      </c>
    </row>
    <row r="76" spans="2:12" x14ac:dyDescent="0.25">
      <c r="B76" t="s">
        <v>1979</v>
      </c>
      <c r="C76">
        <v>1.4400419180115716</v>
      </c>
      <c r="D76">
        <v>1.428187728934238</v>
      </c>
      <c r="E76">
        <f t="shared" si="2"/>
        <v>1.4341148234729046</v>
      </c>
      <c r="F76">
        <f t="shared" si="3"/>
        <v>8.3821774820500902E-3</v>
      </c>
      <c r="J76" t="s">
        <v>1979</v>
      </c>
      <c r="K76">
        <v>1.4341148234729046</v>
      </c>
      <c r="L76">
        <v>8.3821774820500902E-3</v>
      </c>
    </row>
    <row r="77" spans="2:12" x14ac:dyDescent="0.25">
      <c r="B77" t="s">
        <v>1980</v>
      </c>
      <c r="C77">
        <v>1.4358499029331317</v>
      </c>
      <c r="D77">
        <v>1.4224605370324603</v>
      </c>
      <c r="E77">
        <f t="shared" si="2"/>
        <v>1.4291552199827962</v>
      </c>
      <c r="F77">
        <f t="shared" si="3"/>
        <v>9.4677114241526819E-3</v>
      </c>
      <c r="J77" t="s">
        <v>1980</v>
      </c>
      <c r="K77">
        <v>1.4291552199827962</v>
      </c>
      <c r="L77">
        <v>9.4677114241526819E-3</v>
      </c>
    </row>
    <row r="78" spans="2:12" x14ac:dyDescent="0.25">
      <c r="B78" t="s">
        <v>1981</v>
      </c>
      <c r="C78">
        <v>1.4578847692754633</v>
      </c>
      <c r="D78">
        <v>1.4352835227840333</v>
      </c>
      <c r="E78">
        <f t="shared" si="2"/>
        <v>1.4465841460297484</v>
      </c>
      <c r="F78">
        <f t="shared" si="3"/>
        <v>1.5981494657358836E-2</v>
      </c>
      <c r="J78" t="s">
        <v>1981</v>
      </c>
      <c r="K78">
        <v>1.4465841460297484</v>
      </c>
      <c r="L78">
        <v>1.5981494657358836E-2</v>
      </c>
    </row>
    <row r="79" spans="2:12" x14ac:dyDescent="0.25">
      <c r="B79" t="s">
        <v>1982</v>
      </c>
      <c r="C79">
        <v>1.4440278071692605</v>
      </c>
      <c r="D79">
        <v>1.4326186065962354</v>
      </c>
      <c r="E79">
        <f t="shared" si="2"/>
        <v>1.4383232068827478</v>
      </c>
      <c r="F79">
        <f t="shared" si="3"/>
        <v>8.0675230931034781E-3</v>
      </c>
      <c r="J79" t="s">
        <v>1982</v>
      </c>
      <c r="K79">
        <v>1.4383232068827478</v>
      </c>
      <c r="L79">
        <v>8.0675230931034781E-3</v>
      </c>
    </row>
    <row r="80" spans="2:12" x14ac:dyDescent="0.25">
      <c r="B80" t="s">
        <v>1983</v>
      </c>
      <c r="C80">
        <v>1.445989800763501</v>
      </c>
      <c r="D80">
        <v>1.4337718107523874</v>
      </c>
      <c r="E80">
        <f t="shared" si="2"/>
        <v>1.4398808057579442</v>
      </c>
      <c r="F80">
        <f t="shared" si="3"/>
        <v>8.6394235893279825E-3</v>
      </c>
      <c r="J80" t="s">
        <v>1983</v>
      </c>
      <c r="K80">
        <v>1.4398808057579442</v>
      </c>
      <c r="L80">
        <v>8.6394235893279825E-3</v>
      </c>
    </row>
    <row r="81" spans="2:12" x14ac:dyDescent="0.25">
      <c r="B81" t="s">
        <v>1984</v>
      </c>
      <c r="C81">
        <v>1.4893339434045598</v>
      </c>
      <c r="D81">
        <v>1.4697165003774266</v>
      </c>
      <c r="E81">
        <f t="shared" si="2"/>
        <v>1.4795252218909933</v>
      </c>
      <c r="F81">
        <f t="shared" si="3"/>
        <v>1.3871626994026635E-2</v>
      </c>
      <c r="J81" t="s">
        <v>1984</v>
      </c>
      <c r="K81">
        <v>1.4795252218909933</v>
      </c>
      <c r="L81">
        <v>1.3871626994026635E-2</v>
      </c>
    </row>
    <row r="83" spans="2:12" x14ac:dyDescent="0.25">
      <c r="B83" t="s">
        <v>1985</v>
      </c>
      <c r="C83">
        <v>1.5625</v>
      </c>
      <c r="D83">
        <v>1.5625</v>
      </c>
      <c r="E83">
        <f t="shared" si="2"/>
        <v>1.5625</v>
      </c>
      <c r="F83">
        <f t="shared" si="3"/>
        <v>0</v>
      </c>
      <c r="J83" t="s">
        <v>1985</v>
      </c>
      <c r="K83">
        <v>1.5625</v>
      </c>
      <c r="L83">
        <v>0</v>
      </c>
    </row>
    <row r="84" spans="2:12" x14ac:dyDescent="0.25">
      <c r="B84" t="s">
        <v>1986</v>
      </c>
      <c r="C84">
        <v>1.5830321179303644</v>
      </c>
      <c r="D84">
        <v>1.5756708843410734</v>
      </c>
      <c r="E84">
        <f t="shared" si="2"/>
        <v>1.5793515011357189</v>
      </c>
      <c r="F84">
        <f t="shared" si="3"/>
        <v>5.2051781888858353E-3</v>
      </c>
      <c r="J84" t="s">
        <v>1986</v>
      </c>
      <c r="K84">
        <v>1.5793515011357189</v>
      </c>
      <c r="L84">
        <v>5.2051781888858353E-3</v>
      </c>
    </row>
    <row r="85" spans="2:12" x14ac:dyDescent="0.25">
      <c r="B85" t="s">
        <v>1987</v>
      </c>
      <c r="C85">
        <v>1.5651348273162564</v>
      </c>
      <c r="D85">
        <v>1.5715443296392602</v>
      </c>
      <c r="E85">
        <f t="shared" si="2"/>
        <v>1.5683395784777583</v>
      </c>
      <c r="F85">
        <f t="shared" si="3"/>
        <v>4.5322025566268782E-3</v>
      </c>
      <c r="J85" t="s">
        <v>1987</v>
      </c>
      <c r="K85">
        <v>1.5683395784777583</v>
      </c>
      <c r="L85">
        <v>4.5322025566268782E-3</v>
      </c>
    </row>
    <row r="86" spans="2:12" x14ac:dyDescent="0.25">
      <c r="B86" t="s">
        <v>1988</v>
      </c>
      <c r="C86">
        <v>1.5703842630513067</v>
      </c>
      <c r="D86">
        <v>1.582717576557251</v>
      </c>
      <c r="E86">
        <f t="shared" si="2"/>
        <v>1.5765509198042789</v>
      </c>
      <c r="F86">
        <f t="shared" si="3"/>
        <v>8.7209696145528065E-3</v>
      </c>
      <c r="J86" t="s">
        <v>1988</v>
      </c>
      <c r="K86">
        <v>1.5765509198042789</v>
      </c>
      <c r="L86">
        <v>8.7209696145528065E-3</v>
      </c>
    </row>
    <row r="87" spans="2:12" x14ac:dyDescent="0.25">
      <c r="B87" t="s">
        <v>1989</v>
      </c>
      <c r="C87">
        <v>1.5702720366594571</v>
      </c>
      <c r="D87">
        <v>1.5781734899061632</v>
      </c>
      <c r="E87">
        <f t="shared" si="2"/>
        <v>1.5742227632828101</v>
      </c>
      <c r="F87">
        <f t="shared" si="3"/>
        <v>5.5871711719743481E-3</v>
      </c>
      <c r="J87" t="s">
        <v>1989</v>
      </c>
      <c r="K87">
        <v>1.5742227632828101</v>
      </c>
      <c r="L87">
        <v>5.5871711719743481E-3</v>
      </c>
    </row>
    <row r="88" spans="2:12" x14ac:dyDescent="0.25">
      <c r="B88" t="s">
        <v>1990</v>
      </c>
      <c r="C88">
        <v>1.5830550865052633</v>
      </c>
      <c r="D88">
        <v>1.5896210681468608</v>
      </c>
      <c r="E88">
        <f t="shared" si="2"/>
        <v>1.586338077326062</v>
      </c>
      <c r="F88">
        <f t="shared" si="3"/>
        <v>4.6428501439199684E-3</v>
      </c>
      <c r="J88" t="s">
        <v>1990</v>
      </c>
      <c r="K88">
        <v>1.586338077326062</v>
      </c>
      <c r="L88">
        <v>4.6428501439199684E-3</v>
      </c>
    </row>
    <row r="89" spans="2:12" x14ac:dyDescent="0.25">
      <c r="B89" t="s">
        <v>1991</v>
      </c>
      <c r="C89">
        <v>1.5776746016587269</v>
      </c>
      <c r="D89">
        <v>1.5799091581923492</v>
      </c>
      <c r="E89">
        <f t="shared" si="2"/>
        <v>1.578791879925538</v>
      </c>
      <c r="F89">
        <f t="shared" si="3"/>
        <v>1.5800700778690812E-3</v>
      </c>
      <c r="J89" t="s">
        <v>1991</v>
      </c>
      <c r="K89">
        <v>1.578791879925538</v>
      </c>
      <c r="L89">
        <v>1.5800700778690812E-3</v>
      </c>
    </row>
    <row r="90" spans="2:12" x14ac:dyDescent="0.25">
      <c r="B90" t="s">
        <v>1992</v>
      </c>
      <c r="C90">
        <v>1.5661155146630832</v>
      </c>
      <c r="D90">
        <v>1.5729424669211445</v>
      </c>
      <c r="E90">
        <f t="shared" si="2"/>
        <v>1.5695289907921137</v>
      </c>
      <c r="F90">
        <f t="shared" si="3"/>
        <v>4.8273842365119529E-3</v>
      </c>
      <c r="J90" t="s">
        <v>1992</v>
      </c>
      <c r="K90">
        <v>1.5695289907921137</v>
      </c>
      <c r="L90">
        <v>4.8273842365119529E-3</v>
      </c>
    </row>
    <row r="91" spans="2:12" x14ac:dyDescent="0.25">
      <c r="B91" t="s">
        <v>1988</v>
      </c>
      <c r="C91">
        <v>1.5708004147482395</v>
      </c>
      <c r="D91">
        <v>1.5807286154748776</v>
      </c>
      <c r="E91">
        <f t="shared" si="2"/>
        <v>1.5757645151115587</v>
      </c>
      <c r="F91">
        <f t="shared" si="3"/>
        <v>7.0202980587870355E-3</v>
      </c>
      <c r="J91" t="s">
        <v>1988</v>
      </c>
      <c r="K91">
        <v>1.5757645151115587</v>
      </c>
      <c r="L91">
        <v>7.0202980587870355E-3</v>
      </c>
    </row>
    <row r="93" spans="2:12" x14ac:dyDescent="0.25">
      <c r="B93" t="s">
        <v>1993</v>
      </c>
      <c r="C93">
        <v>1.5625</v>
      </c>
      <c r="D93">
        <v>1.5625</v>
      </c>
      <c r="E93">
        <f t="shared" si="2"/>
        <v>1.5625</v>
      </c>
      <c r="F93">
        <f t="shared" si="3"/>
        <v>0</v>
      </c>
      <c r="J93" t="s">
        <v>1993</v>
      </c>
      <c r="K93">
        <v>1.5625</v>
      </c>
      <c r="L93">
        <v>0</v>
      </c>
    </row>
    <row r="94" spans="2:12" x14ac:dyDescent="0.25">
      <c r="B94" t="s">
        <v>1994</v>
      </c>
      <c r="C94">
        <v>1.5616160956537677</v>
      </c>
      <c r="D94">
        <v>1.5653407927732708</v>
      </c>
      <c r="E94">
        <f t="shared" si="2"/>
        <v>1.5634784442135192</v>
      </c>
      <c r="F94">
        <f t="shared" si="3"/>
        <v>2.6337585910666235E-3</v>
      </c>
      <c r="J94" t="s">
        <v>1994</v>
      </c>
      <c r="K94">
        <v>1.5634784442135192</v>
      </c>
      <c r="L94">
        <v>2.6337585910666235E-3</v>
      </c>
    </row>
    <row r="95" spans="2:12" x14ac:dyDescent="0.25">
      <c r="B95" t="s">
        <v>1995</v>
      </c>
      <c r="C95">
        <v>1.5523889895044893</v>
      </c>
      <c r="D95">
        <v>1.563390740046203</v>
      </c>
      <c r="E95">
        <f t="shared" si="2"/>
        <v>1.5578898647753463</v>
      </c>
      <c r="F95">
        <f t="shared" si="3"/>
        <v>7.7794124129685347E-3</v>
      </c>
      <c r="J95" t="s">
        <v>1995</v>
      </c>
      <c r="K95">
        <v>1.5578898647753463</v>
      </c>
      <c r="L95">
        <v>7.7794124129685347E-3</v>
      </c>
    </row>
    <row r="96" spans="2:12" x14ac:dyDescent="0.25">
      <c r="B96" t="s">
        <v>1996</v>
      </c>
      <c r="C96">
        <v>1.5522297440426824</v>
      </c>
      <c r="D96">
        <v>1.5662862046175421</v>
      </c>
      <c r="E96">
        <f t="shared" si="2"/>
        <v>1.5592579743301123</v>
      </c>
      <c r="F96">
        <f t="shared" si="3"/>
        <v>9.9394185919646164E-3</v>
      </c>
      <c r="J96" t="s">
        <v>1996</v>
      </c>
      <c r="K96">
        <v>1.5592579743301123</v>
      </c>
      <c r="L96">
        <v>9.9394185919646164E-3</v>
      </c>
    </row>
    <row r="97" spans="2:12" x14ac:dyDescent="0.25">
      <c r="B97" t="s">
        <v>1997</v>
      </c>
      <c r="C97">
        <v>1.5471714694004499</v>
      </c>
      <c r="D97">
        <v>1.5593333507876337</v>
      </c>
      <c r="E97">
        <f t="shared" si="2"/>
        <v>1.5532524100940419</v>
      </c>
      <c r="F97">
        <f t="shared" si="3"/>
        <v>8.5997488008640998E-3</v>
      </c>
      <c r="J97" t="s">
        <v>1997</v>
      </c>
      <c r="K97">
        <v>1.5532524100940419</v>
      </c>
      <c r="L97">
        <v>8.5997488008640998E-3</v>
      </c>
    </row>
    <row r="98" spans="2:12" x14ac:dyDescent="0.25">
      <c r="B98" t="s">
        <v>1998</v>
      </c>
      <c r="C98">
        <v>1.554798739307319</v>
      </c>
      <c r="D98">
        <v>1.5617748422395994</v>
      </c>
      <c r="E98">
        <f t="shared" si="2"/>
        <v>1.5582867907734592</v>
      </c>
      <c r="F98">
        <f t="shared" si="3"/>
        <v>4.9328496896707923E-3</v>
      </c>
      <c r="J98" t="s">
        <v>1998</v>
      </c>
      <c r="K98">
        <v>1.5582867907734592</v>
      </c>
      <c r="L98">
        <v>4.9328496896707923E-3</v>
      </c>
    </row>
    <row r="99" spans="2:12" x14ac:dyDescent="0.25">
      <c r="B99" t="s">
        <v>1999</v>
      </c>
      <c r="C99">
        <v>1.5568326026214336</v>
      </c>
      <c r="D99">
        <v>1.5642013492802376</v>
      </c>
      <c r="E99">
        <f t="shared" si="2"/>
        <v>1.5605169759508355</v>
      </c>
      <c r="F99">
        <f t="shared" si="3"/>
        <v>5.2104907312859787E-3</v>
      </c>
      <c r="J99" t="s">
        <v>1999</v>
      </c>
      <c r="K99">
        <v>1.5605169759508355</v>
      </c>
      <c r="L99">
        <v>5.2104907312859787E-3</v>
      </c>
    </row>
    <row r="100" spans="2:12" x14ac:dyDescent="0.25">
      <c r="B100" t="s">
        <v>2000</v>
      </c>
      <c r="C100">
        <v>1.5455407583248864</v>
      </c>
      <c r="D100">
        <v>1.5555017941499392</v>
      </c>
      <c r="E100">
        <f t="shared" si="2"/>
        <v>1.5505212762374128</v>
      </c>
      <c r="F100">
        <f t="shared" si="3"/>
        <v>7.0435159795369786E-3</v>
      </c>
      <c r="J100" t="s">
        <v>2000</v>
      </c>
      <c r="K100">
        <v>1.5505212762374128</v>
      </c>
      <c r="L100">
        <v>7.0435159795369786E-3</v>
      </c>
    </row>
    <row r="101" spans="2:12" x14ac:dyDescent="0.25">
      <c r="B101" t="s">
        <v>2001</v>
      </c>
      <c r="C101">
        <v>1.5529565027095849</v>
      </c>
      <c r="D101">
        <v>1.5647463806040536</v>
      </c>
      <c r="E101">
        <f t="shared" si="2"/>
        <v>1.5588514416568193</v>
      </c>
      <c r="F101">
        <f t="shared" si="3"/>
        <v>8.3367026085402109E-3</v>
      </c>
      <c r="J101" t="s">
        <v>2001</v>
      </c>
      <c r="K101">
        <v>1.5588514416568193</v>
      </c>
      <c r="L101">
        <v>8.3367026085402109E-3</v>
      </c>
    </row>
    <row r="103" spans="2:12" x14ac:dyDescent="0.25">
      <c r="B103" t="s">
        <v>2002</v>
      </c>
      <c r="C103">
        <v>1.5625</v>
      </c>
      <c r="D103">
        <v>1.5625</v>
      </c>
      <c r="E103">
        <f t="shared" si="2"/>
        <v>1.5625</v>
      </c>
      <c r="F103">
        <f t="shared" si="3"/>
        <v>0</v>
      </c>
      <c r="J103" t="s">
        <v>2002</v>
      </c>
      <c r="K103">
        <v>1.5625</v>
      </c>
      <c r="L103">
        <v>0</v>
      </c>
    </row>
    <row r="104" spans="2:12" x14ac:dyDescent="0.25">
      <c r="B104" t="s">
        <v>2003</v>
      </c>
      <c r="C104">
        <v>1.5501555457089484</v>
      </c>
      <c r="D104">
        <v>1.6924002801212197</v>
      </c>
      <c r="E104">
        <f t="shared" si="2"/>
        <v>1.6212779129150841</v>
      </c>
      <c r="F104">
        <f t="shared" si="3"/>
        <v>0.10058221629099645</v>
      </c>
      <c r="J104" t="s">
        <v>2003</v>
      </c>
      <c r="K104">
        <v>1.6212779129150841</v>
      </c>
      <c r="L104">
        <v>0.10058221629099645</v>
      </c>
    </row>
    <row r="105" spans="2:12" x14ac:dyDescent="0.25">
      <c r="B105" t="s">
        <v>2004</v>
      </c>
      <c r="C105">
        <v>1.6849951629380375</v>
      </c>
      <c r="D105">
        <v>1.6961067986474316</v>
      </c>
      <c r="E105">
        <f t="shared" si="2"/>
        <v>1.6905509807927346</v>
      </c>
      <c r="F105">
        <f t="shared" si="3"/>
        <v>7.8571129601871671E-3</v>
      </c>
      <c r="J105" t="s">
        <v>2004</v>
      </c>
      <c r="K105">
        <v>1.6905509807927346</v>
      </c>
      <c r="L105">
        <v>7.8571129601871671E-3</v>
      </c>
    </row>
    <row r="106" spans="2:12" x14ac:dyDescent="0.25">
      <c r="B106" t="s">
        <v>2005</v>
      </c>
      <c r="C106">
        <v>1.690561336613704</v>
      </c>
      <c r="D106">
        <v>1.7126924614021211</v>
      </c>
      <c r="E106">
        <f t="shared" si="2"/>
        <v>1.7016268990079126</v>
      </c>
      <c r="F106">
        <f t="shared" si="3"/>
        <v>1.5649068413175395E-2</v>
      </c>
      <c r="J106" t="s">
        <v>2005</v>
      </c>
      <c r="K106">
        <v>1.7016268990079126</v>
      </c>
      <c r="L106">
        <v>1.5649068413175395E-2</v>
      </c>
    </row>
    <row r="107" spans="2:12" x14ac:dyDescent="0.25">
      <c r="B107" t="s">
        <v>2006</v>
      </c>
      <c r="C107">
        <v>1.6910012824732139</v>
      </c>
      <c r="D107">
        <v>1.7158317941501122</v>
      </c>
      <c r="E107">
        <f t="shared" si="2"/>
        <v>1.7034165383116631</v>
      </c>
      <c r="F107">
        <f t="shared" si="3"/>
        <v>1.755782318706655E-2</v>
      </c>
      <c r="J107" t="s">
        <v>2006</v>
      </c>
      <c r="K107">
        <v>1.7034165383116631</v>
      </c>
      <c r="L107">
        <v>1.755782318706655E-2</v>
      </c>
    </row>
    <row r="108" spans="2:12" x14ac:dyDescent="0.25">
      <c r="B108" t="s">
        <v>2007</v>
      </c>
      <c r="C108">
        <v>1.6810160791707613</v>
      </c>
      <c r="D108">
        <v>1.7197796818444915</v>
      </c>
      <c r="E108">
        <f t="shared" si="2"/>
        <v>1.7003978805076265</v>
      </c>
      <c r="F108">
        <f t="shared" si="3"/>
        <v>2.7410006313815564E-2</v>
      </c>
      <c r="J108" t="s">
        <v>2007</v>
      </c>
      <c r="K108">
        <v>1.7003978805076265</v>
      </c>
      <c r="L108">
        <v>2.7410006313815564E-2</v>
      </c>
    </row>
    <row r="109" spans="2:12" x14ac:dyDescent="0.25">
      <c r="B109" t="s">
        <v>2008</v>
      </c>
      <c r="C109">
        <v>1.6812733922781258</v>
      </c>
      <c r="D109">
        <v>1.7045265614025529</v>
      </c>
      <c r="E109">
        <f t="shared" si="2"/>
        <v>1.6928999768403394</v>
      </c>
      <c r="F109">
        <f t="shared" si="3"/>
        <v>1.6442473571960055E-2</v>
      </c>
      <c r="J109" t="s">
        <v>2008</v>
      </c>
      <c r="K109">
        <v>1.6928999768403394</v>
      </c>
      <c r="L109">
        <v>1.6442473571960055E-2</v>
      </c>
    </row>
    <row r="110" spans="2:12" x14ac:dyDescent="0.25">
      <c r="B110" t="s">
        <v>2009</v>
      </c>
      <c r="C110">
        <v>1.6774663427816163</v>
      </c>
      <c r="D110">
        <v>1.7050526228441998</v>
      </c>
      <c r="E110">
        <f t="shared" si="2"/>
        <v>1.6912594828129079</v>
      </c>
      <c r="F110">
        <f t="shared" si="3"/>
        <v>1.9506445699964018E-2</v>
      </c>
      <c r="J110" t="s">
        <v>2009</v>
      </c>
      <c r="K110">
        <v>1.6912594828129079</v>
      </c>
      <c r="L110">
        <v>1.9506445699964018E-2</v>
      </c>
    </row>
    <row r="111" spans="2:12" x14ac:dyDescent="0.25">
      <c r="B111" t="s">
        <v>2010</v>
      </c>
      <c r="C111">
        <v>1.6302749299464274</v>
      </c>
      <c r="D111">
        <v>1.6720906077345297</v>
      </c>
      <c r="E111">
        <f t="shared" si="2"/>
        <v>1.6511827688404785</v>
      </c>
      <c r="F111">
        <f t="shared" si="3"/>
        <v>2.956814932387879E-2</v>
      </c>
      <c r="J111" t="s">
        <v>2010</v>
      </c>
      <c r="K111">
        <v>1.6511827688404785</v>
      </c>
      <c r="L111">
        <v>2.956814932387879E-2</v>
      </c>
    </row>
    <row r="113" spans="2:12" x14ac:dyDescent="0.25">
      <c r="B113" t="s">
        <v>2011</v>
      </c>
      <c r="C113">
        <v>1.5625</v>
      </c>
      <c r="D113">
        <v>1.5625</v>
      </c>
      <c r="E113">
        <f t="shared" si="2"/>
        <v>1.5625</v>
      </c>
      <c r="F113">
        <f t="shared" si="3"/>
        <v>0</v>
      </c>
      <c r="J113" t="s">
        <v>2011</v>
      </c>
      <c r="K113">
        <v>1.5625</v>
      </c>
      <c r="L113">
        <v>0</v>
      </c>
    </row>
    <row r="114" spans="2:12" x14ac:dyDescent="0.25">
      <c r="B114" t="s">
        <v>2012</v>
      </c>
      <c r="C114">
        <v>1.5718190298928787</v>
      </c>
      <c r="D114">
        <v>1.4721876296151386</v>
      </c>
      <c r="E114">
        <f t="shared" si="2"/>
        <v>1.5220033297540088</v>
      </c>
      <c r="F114">
        <f t="shared" si="3"/>
        <v>7.0450038755501293E-2</v>
      </c>
      <c r="J114" t="s">
        <v>2012</v>
      </c>
      <c r="K114">
        <v>1.5220033297540088</v>
      </c>
      <c r="L114">
        <v>7.0450038755501293E-2</v>
      </c>
    </row>
    <row r="115" spans="2:12" x14ac:dyDescent="0.25">
      <c r="B115" t="s">
        <v>2013</v>
      </c>
      <c r="C115">
        <v>1.4879764220526321</v>
      </c>
      <c r="D115">
        <v>1.4690042831948751</v>
      </c>
      <c r="E115">
        <f t="shared" si="2"/>
        <v>1.4784903526237536</v>
      </c>
      <c r="F115">
        <f t="shared" si="3"/>
        <v>1.3415328039932816E-2</v>
      </c>
      <c r="J115" t="s">
        <v>2013</v>
      </c>
      <c r="K115">
        <v>1.4784903526237536</v>
      </c>
      <c r="L115">
        <v>1.3415328039932816E-2</v>
      </c>
    </row>
    <row r="116" spans="2:12" x14ac:dyDescent="0.25">
      <c r="B116" t="s">
        <v>2014</v>
      </c>
      <c r="C116">
        <v>1.49109083914521</v>
      </c>
      <c r="D116">
        <v>1.4677871964137486</v>
      </c>
      <c r="E116">
        <f t="shared" si="2"/>
        <v>1.4794390177794794</v>
      </c>
      <c r="F116">
        <f t="shared" si="3"/>
        <v>1.6478163801764999E-2</v>
      </c>
      <c r="J116" t="s">
        <v>2014</v>
      </c>
      <c r="K116">
        <v>1.4794390177794794</v>
      </c>
      <c r="L116">
        <v>1.6478163801764999E-2</v>
      </c>
    </row>
    <row r="117" spans="2:12" x14ac:dyDescent="0.25">
      <c r="B117" t="s">
        <v>2015</v>
      </c>
      <c r="C117">
        <v>1.4891504286297133</v>
      </c>
      <c r="D117">
        <v>1.4618806045433757</v>
      </c>
      <c r="E117">
        <f t="shared" si="2"/>
        <v>1.4755155165865443</v>
      </c>
      <c r="F117">
        <f t="shared" si="3"/>
        <v>1.9282677533213565E-2</v>
      </c>
      <c r="J117" t="s">
        <v>2015</v>
      </c>
      <c r="K117">
        <v>1.4755155165865443</v>
      </c>
      <c r="L117">
        <v>1.9282677533213565E-2</v>
      </c>
    </row>
    <row r="118" spans="2:12" x14ac:dyDescent="0.25">
      <c r="B118" t="s">
        <v>2016</v>
      </c>
      <c r="C118">
        <v>1.5137067637288049</v>
      </c>
      <c r="D118">
        <v>1.470855462561645</v>
      </c>
      <c r="E118">
        <f t="shared" si="2"/>
        <v>1.4922811131452249</v>
      </c>
      <c r="F118">
        <f t="shared" si="3"/>
        <v>3.0300445637965748E-2</v>
      </c>
      <c r="J118" t="s">
        <v>2016</v>
      </c>
      <c r="K118">
        <v>1.4922811131452249</v>
      </c>
      <c r="L118">
        <v>3.0300445637965748E-2</v>
      </c>
    </row>
    <row r="119" spans="2:12" x14ac:dyDescent="0.25">
      <c r="B119" t="s">
        <v>2017</v>
      </c>
      <c r="C119">
        <v>1.4930112317247302</v>
      </c>
      <c r="D119">
        <v>1.4627243910195773</v>
      </c>
      <c r="E119">
        <f t="shared" si="2"/>
        <v>1.4778678113721537</v>
      </c>
      <c r="F119">
        <f t="shared" si="3"/>
        <v>2.1416030443330347E-2</v>
      </c>
      <c r="J119" t="s">
        <v>2017</v>
      </c>
      <c r="K119">
        <v>1.4778678113721537</v>
      </c>
      <c r="L119">
        <v>2.1416030443330347E-2</v>
      </c>
    </row>
    <row r="120" spans="2:12" x14ac:dyDescent="0.25">
      <c r="B120" t="s">
        <v>2018</v>
      </c>
      <c r="C120">
        <v>1.4972755906761548</v>
      </c>
      <c r="D120">
        <v>1.4724699396973724</v>
      </c>
      <c r="E120">
        <f t="shared" si="2"/>
        <v>1.4848727651867635</v>
      </c>
      <c r="F120">
        <f t="shared" si="3"/>
        <v>1.7540244018843756E-2</v>
      </c>
      <c r="J120" t="s">
        <v>2018</v>
      </c>
      <c r="K120">
        <v>1.4848727651867635</v>
      </c>
      <c r="L120">
        <v>1.7540244018843756E-2</v>
      </c>
    </row>
    <row r="121" spans="2:12" x14ac:dyDescent="0.25">
      <c r="B121" t="s">
        <v>2019</v>
      </c>
      <c r="C121">
        <v>1.5391436971066395</v>
      </c>
      <c r="D121">
        <v>1.508770986017884</v>
      </c>
      <c r="E121">
        <f t="shared" si="2"/>
        <v>1.5239573415622618</v>
      </c>
      <c r="F121">
        <f t="shared" si="3"/>
        <v>2.1476749973878859E-2</v>
      </c>
      <c r="J121" t="s">
        <v>2019</v>
      </c>
      <c r="K121">
        <v>1.5239573415622618</v>
      </c>
      <c r="L121">
        <v>2.1476749973878859E-2</v>
      </c>
    </row>
    <row r="123" spans="2:12" x14ac:dyDescent="0.25">
      <c r="B123" t="s">
        <v>2020</v>
      </c>
      <c r="C123">
        <v>1.5625000000000013</v>
      </c>
      <c r="D123">
        <v>1.5625</v>
      </c>
      <c r="E123">
        <f t="shared" si="2"/>
        <v>1.5625000000000007</v>
      </c>
      <c r="F123">
        <f t="shared" si="3"/>
        <v>9.4205547521026495E-16</v>
      </c>
      <c r="J123" t="s">
        <v>2020</v>
      </c>
      <c r="K123">
        <v>1.5625000000000007</v>
      </c>
      <c r="L123">
        <v>9.4205547521026495E-16</v>
      </c>
    </row>
    <row r="124" spans="2:12" x14ac:dyDescent="0.25">
      <c r="B124" t="s">
        <v>2021</v>
      </c>
      <c r="C124">
        <v>1.6103101216634645</v>
      </c>
      <c r="D124">
        <v>1.5774880666462339</v>
      </c>
      <c r="E124">
        <f t="shared" si="2"/>
        <v>1.5938990941548492</v>
      </c>
      <c r="F124">
        <f t="shared" si="3"/>
        <v>2.3208697675161757E-2</v>
      </c>
      <c r="J124" t="s">
        <v>2021</v>
      </c>
      <c r="K124">
        <v>1.5938990941548492</v>
      </c>
      <c r="L124">
        <v>2.3208697675161757E-2</v>
      </c>
    </row>
    <row r="125" spans="2:12" x14ac:dyDescent="0.25">
      <c r="B125" t="s">
        <v>2022</v>
      </c>
      <c r="C125">
        <v>1.5870001409240011</v>
      </c>
      <c r="D125">
        <v>1.5718444813958086</v>
      </c>
      <c r="E125">
        <f t="shared" si="2"/>
        <v>1.5794223111599048</v>
      </c>
      <c r="F125">
        <f t="shared" si="3"/>
        <v>1.0716669625739451E-2</v>
      </c>
      <c r="J125" t="s">
        <v>2022</v>
      </c>
      <c r="K125">
        <v>1.5794223111599048</v>
      </c>
      <c r="L125">
        <v>1.0716669625739451E-2</v>
      </c>
    </row>
    <row r="126" spans="2:12" x14ac:dyDescent="0.25">
      <c r="B126" t="s">
        <v>2023</v>
      </c>
      <c r="C126">
        <v>1.5869322754815063</v>
      </c>
      <c r="D126">
        <v>1.5762158384910026</v>
      </c>
      <c r="E126">
        <f t="shared" si="2"/>
        <v>1.5815740569862544</v>
      </c>
      <c r="F126">
        <f t="shared" si="3"/>
        <v>7.5776652661435446E-3</v>
      </c>
      <c r="J126" t="s">
        <v>2023</v>
      </c>
      <c r="K126">
        <v>1.5815740569862544</v>
      </c>
      <c r="L126">
        <v>7.5776652661435446E-3</v>
      </c>
    </row>
    <row r="127" spans="2:12" x14ac:dyDescent="0.25">
      <c r="B127" t="s">
        <v>2024</v>
      </c>
      <c r="C127">
        <v>1.5914914818952668</v>
      </c>
      <c r="D127">
        <v>1.5771260761518051</v>
      </c>
      <c r="E127">
        <f t="shared" si="2"/>
        <v>1.584308779023536</v>
      </c>
      <c r="F127">
        <f t="shared" si="3"/>
        <v>1.015787581569793E-2</v>
      </c>
      <c r="J127" t="s">
        <v>2024</v>
      </c>
      <c r="K127">
        <v>1.584308779023536</v>
      </c>
      <c r="L127">
        <v>1.015787581569793E-2</v>
      </c>
    </row>
    <row r="128" spans="2:12" x14ac:dyDescent="0.25">
      <c r="B128" t="s">
        <v>2025</v>
      </c>
      <c r="C128">
        <v>1.6003936429172239</v>
      </c>
      <c r="D128">
        <v>1.5830960991773186</v>
      </c>
      <c r="E128">
        <f t="shared" si="2"/>
        <v>1.5917448710472712</v>
      </c>
      <c r="F128">
        <f t="shared" si="3"/>
        <v>1.2231210476357893E-2</v>
      </c>
      <c r="J128" t="s">
        <v>2025</v>
      </c>
      <c r="K128">
        <v>1.5917448710472712</v>
      </c>
      <c r="L128">
        <v>1.2231210476357893E-2</v>
      </c>
    </row>
    <row r="129" spans="2:12" x14ac:dyDescent="0.25">
      <c r="B129" t="s">
        <v>2026</v>
      </c>
      <c r="C129">
        <v>1.5998832413682909</v>
      </c>
      <c r="D129">
        <v>1.5802279443267429</v>
      </c>
      <c r="E129">
        <f t="shared" si="2"/>
        <v>1.5900555928475169</v>
      </c>
      <c r="F129">
        <f t="shared" si="3"/>
        <v>1.389839382431448E-2</v>
      </c>
      <c r="J129" t="s">
        <v>2026</v>
      </c>
      <c r="K129">
        <v>1.5900555928475169</v>
      </c>
      <c r="L129">
        <v>1.389839382431448E-2</v>
      </c>
    </row>
    <row r="130" spans="2:12" x14ac:dyDescent="0.25">
      <c r="B130" t="s">
        <v>2027</v>
      </c>
      <c r="C130">
        <v>1.5874236920164975</v>
      </c>
      <c r="D130">
        <v>1.5695325286581081</v>
      </c>
      <c r="E130">
        <f t="shared" si="2"/>
        <v>1.5784781103373029</v>
      </c>
      <c r="F130">
        <f t="shared" si="3"/>
        <v>1.2650962934033403E-2</v>
      </c>
      <c r="J130" t="s">
        <v>2027</v>
      </c>
      <c r="K130">
        <v>1.5784781103373029</v>
      </c>
      <c r="L130">
        <v>1.2650962934033403E-2</v>
      </c>
    </row>
    <row r="131" spans="2:12" x14ac:dyDescent="0.25">
      <c r="B131" t="s">
        <v>2023</v>
      </c>
      <c r="C131">
        <v>1.5956652785673264</v>
      </c>
      <c r="D131">
        <v>1.5803864177620892</v>
      </c>
      <c r="E131">
        <f t="shared" si="2"/>
        <v>1.5880258481647078</v>
      </c>
      <c r="F131">
        <f t="shared" si="3"/>
        <v>1.0803786084188589E-2</v>
      </c>
      <c r="J131" t="s">
        <v>2023</v>
      </c>
      <c r="K131">
        <v>1.5880258481647078</v>
      </c>
      <c r="L131">
        <v>1.0803786084188589E-2</v>
      </c>
    </row>
    <row r="133" spans="2:12" x14ac:dyDescent="0.25">
      <c r="B133" t="s">
        <v>2028</v>
      </c>
      <c r="C133">
        <v>1.5625</v>
      </c>
      <c r="D133">
        <v>1.5625</v>
      </c>
      <c r="E133">
        <f t="shared" ref="E133:E195" si="4">AVERAGE(C133:D133)</f>
        <v>1.5625</v>
      </c>
      <c r="F133">
        <f t="shared" ref="F133:F195" si="5">_xlfn.STDEV.S(C133:D133)</f>
        <v>0</v>
      </c>
      <c r="J133" t="s">
        <v>2028</v>
      </c>
      <c r="K133">
        <v>1.5625</v>
      </c>
      <c r="L133">
        <v>0</v>
      </c>
    </row>
    <row r="134" spans="2:12" x14ac:dyDescent="0.25">
      <c r="B134" t="s">
        <v>2029</v>
      </c>
      <c r="C134">
        <v>1.581745795517179</v>
      </c>
      <c r="D134">
        <v>1.5256267334651503</v>
      </c>
      <c r="E134">
        <f t="shared" si="4"/>
        <v>1.5536862644911646</v>
      </c>
      <c r="F134">
        <f t="shared" si="5"/>
        <v>3.9682169330818112E-2</v>
      </c>
      <c r="J134" t="s">
        <v>2029</v>
      </c>
      <c r="K134">
        <v>1.5536862644911646</v>
      </c>
      <c r="L134">
        <v>3.9682169330818112E-2</v>
      </c>
    </row>
    <row r="135" spans="2:12" x14ac:dyDescent="0.25">
      <c r="B135" t="s">
        <v>2030</v>
      </c>
      <c r="C135">
        <v>1.5270580915887042</v>
      </c>
      <c r="D135">
        <v>1.5231702082947167</v>
      </c>
      <c r="E135">
        <f t="shared" si="4"/>
        <v>1.5251141499417105</v>
      </c>
      <c r="F135">
        <f t="shared" si="5"/>
        <v>2.7491486416404399E-3</v>
      </c>
      <c r="J135" t="s">
        <v>2030</v>
      </c>
      <c r="K135">
        <v>1.5251141499417105</v>
      </c>
      <c r="L135">
        <v>2.7491486416404399E-3</v>
      </c>
    </row>
    <row r="136" spans="2:12" x14ac:dyDescent="0.25">
      <c r="B136" t="s">
        <v>2031</v>
      </c>
      <c r="C136">
        <v>1.5260469609287433</v>
      </c>
      <c r="D136">
        <v>1.5222781485036143</v>
      </c>
      <c r="E136">
        <f t="shared" si="4"/>
        <v>1.5241625547161788</v>
      </c>
      <c r="F136">
        <f t="shared" si="5"/>
        <v>2.6649528228287925E-3</v>
      </c>
      <c r="J136" t="s">
        <v>2031</v>
      </c>
      <c r="K136">
        <v>1.5241625547161788</v>
      </c>
      <c r="L136">
        <v>2.6649528228287925E-3</v>
      </c>
    </row>
    <row r="137" spans="2:12" x14ac:dyDescent="0.25">
      <c r="B137" t="s">
        <v>2032</v>
      </c>
      <c r="C137">
        <v>1.5241429032168736</v>
      </c>
      <c r="D137">
        <v>1.5180069777075218</v>
      </c>
      <c r="E137">
        <f t="shared" si="4"/>
        <v>1.5210749404621977</v>
      </c>
      <c r="F137">
        <f t="shared" si="5"/>
        <v>4.3387545365181955E-3</v>
      </c>
      <c r="J137" t="s">
        <v>2032</v>
      </c>
      <c r="K137">
        <v>1.5210749404621977</v>
      </c>
      <c r="L137">
        <v>4.3387545365181955E-3</v>
      </c>
    </row>
    <row r="138" spans="2:12" x14ac:dyDescent="0.25">
      <c r="B138" t="s">
        <v>2033</v>
      </c>
      <c r="C138">
        <v>1.5289923941730577</v>
      </c>
      <c r="D138">
        <v>1.5187896348509777</v>
      </c>
      <c r="E138">
        <f t="shared" si="4"/>
        <v>1.5238910145120177</v>
      </c>
      <c r="F138">
        <f t="shared" si="5"/>
        <v>7.2144403034569765E-3</v>
      </c>
      <c r="J138" t="s">
        <v>2033</v>
      </c>
      <c r="K138">
        <v>1.5238910145120177</v>
      </c>
      <c r="L138">
        <v>7.2144403034569765E-3</v>
      </c>
    </row>
    <row r="139" spans="2:12" x14ac:dyDescent="0.25">
      <c r="B139" t="s">
        <v>2034</v>
      </c>
      <c r="C139">
        <v>1.5301028970015296</v>
      </c>
      <c r="D139">
        <v>1.523101487616304</v>
      </c>
      <c r="E139">
        <f t="shared" si="4"/>
        <v>1.5266021923089168</v>
      </c>
      <c r="F139">
        <f t="shared" si="5"/>
        <v>4.9507440541561101E-3</v>
      </c>
      <c r="J139" t="s">
        <v>2034</v>
      </c>
      <c r="K139">
        <v>1.5266021923089168</v>
      </c>
      <c r="L139">
        <v>4.9507440541561101E-3</v>
      </c>
    </row>
    <row r="140" spans="2:12" x14ac:dyDescent="0.25">
      <c r="B140" t="s">
        <v>2035</v>
      </c>
      <c r="C140">
        <v>1.5253586483474959</v>
      </c>
      <c r="D140">
        <v>1.516051363115182</v>
      </c>
      <c r="E140">
        <f t="shared" si="4"/>
        <v>1.5207050057313389</v>
      </c>
      <c r="F140">
        <f t="shared" si="5"/>
        <v>6.5812445022066018E-3</v>
      </c>
      <c r="J140" t="s">
        <v>2035</v>
      </c>
      <c r="K140">
        <v>1.5207050057313389</v>
      </c>
      <c r="L140">
        <v>6.5812445022066018E-3</v>
      </c>
    </row>
    <row r="141" spans="2:12" x14ac:dyDescent="0.25">
      <c r="B141" t="s">
        <v>2036</v>
      </c>
      <c r="C141">
        <v>1.5398439174454011</v>
      </c>
      <c r="D141">
        <v>1.5268702855140537</v>
      </c>
      <c r="E141">
        <f t="shared" si="4"/>
        <v>1.5333571014797274</v>
      </c>
      <c r="F141">
        <f t="shared" si="5"/>
        <v>9.173743115274054E-3</v>
      </c>
      <c r="J141" t="s">
        <v>2036</v>
      </c>
      <c r="K141">
        <v>1.5333571014797274</v>
      </c>
      <c r="L141">
        <v>9.173743115274054E-3</v>
      </c>
    </row>
    <row r="143" spans="2:12" x14ac:dyDescent="0.25">
      <c r="B143" t="s">
        <v>2037</v>
      </c>
      <c r="C143">
        <v>1.5625000000000702</v>
      </c>
      <c r="D143">
        <v>1.5625</v>
      </c>
      <c r="E143">
        <f t="shared" si="4"/>
        <v>1.5625000000000351</v>
      </c>
      <c r="F143">
        <f t="shared" si="5"/>
        <v>4.9614921694407295E-14</v>
      </c>
      <c r="J143" t="s">
        <v>2037</v>
      </c>
      <c r="K143">
        <v>1.5625000000000351</v>
      </c>
      <c r="L143">
        <v>4.9614921694407295E-14</v>
      </c>
    </row>
    <row r="144" spans="2:12" x14ac:dyDescent="0.25">
      <c r="B144" t="s">
        <v>2038</v>
      </c>
      <c r="C144">
        <v>1.5782462186581643</v>
      </c>
      <c r="D144">
        <v>1.7331433495359969</v>
      </c>
      <c r="E144">
        <f t="shared" si="4"/>
        <v>1.6556947840970806</v>
      </c>
      <c r="F144">
        <f t="shared" si="5"/>
        <v>0.10952881163005561</v>
      </c>
      <c r="J144" t="s">
        <v>2038</v>
      </c>
      <c r="K144">
        <v>1.6556947840970806</v>
      </c>
      <c r="L144">
        <v>0.10952881163005561</v>
      </c>
    </row>
    <row r="145" spans="2:12" x14ac:dyDescent="0.25">
      <c r="B145" t="s">
        <v>2039</v>
      </c>
      <c r="C145">
        <v>1.7722670684463815</v>
      </c>
      <c r="D145">
        <v>1.741332013454441</v>
      </c>
      <c r="E145">
        <f t="shared" si="4"/>
        <v>1.7567995409504111</v>
      </c>
      <c r="F145">
        <f t="shared" si="5"/>
        <v>2.1874387161179881E-2</v>
      </c>
      <c r="J145" t="s">
        <v>2039</v>
      </c>
      <c r="K145">
        <v>1.7567995409504111</v>
      </c>
      <c r="L145">
        <v>2.1874387161179881E-2</v>
      </c>
    </row>
    <row r="146" spans="2:12" x14ac:dyDescent="0.25">
      <c r="B146" t="s">
        <v>2040</v>
      </c>
      <c r="C146">
        <v>1.7786660579210845</v>
      </c>
      <c r="D146">
        <v>1.7583386920492403</v>
      </c>
      <c r="E146">
        <f t="shared" si="4"/>
        <v>1.7685023749851623</v>
      </c>
      <c r="F146">
        <f t="shared" si="5"/>
        <v>1.4373618251640987E-2</v>
      </c>
      <c r="J146" t="s">
        <v>2040</v>
      </c>
      <c r="K146">
        <v>1.7685023749851623</v>
      </c>
      <c r="L146">
        <v>1.4373618251640987E-2</v>
      </c>
    </row>
    <row r="147" spans="2:12" x14ac:dyDescent="0.25">
      <c r="B147" t="s">
        <v>2041</v>
      </c>
      <c r="C147">
        <v>1.7708804584477513</v>
      </c>
      <c r="D147">
        <v>1.7575318354227649</v>
      </c>
      <c r="E147">
        <f t="shared" si="4"/>
        <v>1.7642061469352581</v>
      </c>
      <c r="F147">
        <f t="shared" si="5"/>
        <v>9.4389018604707723E-3</v>
      </c>
      <c r="J147" t="s">
        <v>2041</v>
      </c>
      <c r="K147">
        <v>1.7642061469352581</v>
      </c>
      <c r="L147">
        <v>9.4389018604707723E-3</v>
      </c>
    </row>
    <row r="148" spans="2:12" x14ac:dyDescent="0.25">
      <c r="B148" t="s">
        <v>2042</v>
      </c>
      <c r="C148">
        <v>1.7436446568159336</v>
      </c>
      <c r="D148">
        <v>1.7522698054135004</v>
      </c>
      <c r="E148">
        <f t="shared" si="4"/>
        <v>1.7479572311147171</v>
      </c>
      <c r="F148">
        <f t="shared" si="5"/>
        <v>6.0989010620811253E-3</v>
      </c>
      <c r="J148" t="s">
        <v>2042</v>
      </c>
      <c r="K148">
        <v>1.7479572311147171</v>
      </c>
      <c r="L148">
        <v>6.0989010620811253E-3</v>
      </c>
    </row>
    <row r="149" spans="2:12" x14ac:dyDescent="0.25">
      <c r="B149" t="s">
        <v>2043</v>
      </c>
      <c r="C149">
        <v>1.7579198801233531</v>
      </c>
      <c r="D149">
        <v>1.7468288349737595</v>
      </c>
      <c r="E149">
        <f t="shared" si="4"/>
        <v>1.7523743575485562</v>
      </c>
      <c r="F149">
        <f t="shared" si="5"/>
        <v>7.8425532357237881E-3</v>
      </c>
      <c r="J149" t="s">
        <v>2043</v>
      </c>
      <c r="K149">
        <v>1.7523743575485562</v>
      </c>
      <c r="L149">
        <v>7.8425532357237881E-3</v>
      </c>
    </row>
    <row r="150" spans="2:12" x14ac:dyDescent="0.25">
      <c r="B150" t="s">
        <v>2044</v>
      </c>
      <c r="C150">
        <v>1.7539609432591869</v>
      </c>
      <c r="D150">
        <v>1.7434767423044224</v>
      </c>
      <c r="E150">
        <f t="shared" si="4"/>
        <v>1.7487188427818046</v>
      </c>
      <c r="F150">
        <f t="shared" si="5"/>
        <v>7.4134495904364852E-3</v>
      </c>
      <c r="J150" t="s">
        <v>2044</v>
      </c>
      <c r="K150">
        <v>1.7487188427818046</v>
      </c>
      <c r="L150">
        <v>7.4134495904364852E-3</v>
      </c>
    </row>
    <row r="151" spans="2:12" x14ac:dyDescent="0.25">
      <c r="B151" t="s">
        <v>2045</v>
      </c>
      <c r="C151">
        <v>1.6884299101250975</v>
      </c>
      <c r="D151">
        <v>1.6950432832897069</v>
      </c>
      <c r="E151">
        <f t="shared" si="4"/>
        <v>1.6917365967074023</v>
      </c>
      <c r="F151">
        <f t="shared" si="5"/>
        <v>4.676361011212455E-3</v>
      </c>
      <c r="J151" t="s">
        <v>2045</v>
      </c>
      <c r="K151">
        <v>1.6917365967074023</v>
      </c>
      <c r="L151">
        <v>4.676361011212455E-3</v>
      </c>
    </row>
    <row r="153" spans="2:12" x14ac:dyDescent="0.25">
      <c r="B153" t="s">
        <v>2046</v>
      </c>
      <c r="C153">
        <v>1.5625</v>
      </c>
      <c r="D153">
        <v>1.5625</v>
      </c>
      <c r="E153">
        <f t="shared" si="4"/>
        <v>1.5625</v>
      </c>
      <c r="F153">
        <f t="shared" si="5"/>
        <v>0</v>
      </c>
      <c r="J153" t="s">
        <v>2046</v>
      </c>
      <c r="K153">
        <v>1.5625</v>
      </c>
      <c r="L153">
        <v>0</v>
      </c>
    </row>
    <row r="154" spans="2:12" x14ac:dyDescent="0.25">
      <c r="B154" t="s">
        <v>2047</v>
      </c>
      <c r="C154">
        <v>1.5380200036305283</v>
      </c>
      <c r="D154">
        <v>1.3629676015535344</v>
      </c>
      <c r="E154">
        <f t="shared" si="4"/>
        <v>1.4504938025920313</v>
      </c>
      <c r="F154">
        <f t="shared" si="5"/>
        <v>0.12378074057163647</v>
      </c>
      <c r="J154" t="s">
        <v>2047</v>
      </c>
      <c r="K154">
        <v>1.4504938025920313</v>
      </c>
      <c r="L154">
        <v>0.12378074057163647</v>
      </c>
    </row>
    <row r="155" spans="2:12" x14ac:dyDescent="0.25">
      <c r="B155" t="s">
        <v>2048</v>
      </c>
      <c r="C155">
        <v>1.3421636794299685</v>
      </c>
      <c r="D155">
        <v>1.3567963834810646</v>
      </c>
      <c r="E155">
        <f t="shared" si="4"/>
        <v>1.3494800314555166</v>
      </c>
      <c r="F155">
        <f t="shared" si="5"/>
        <v>1.0346884261625895E-2</v>
      </c>
      <c r="J155" t="s">
        <v>2048</v>
      </c>
      <c r="K155">
        <v>1.3494800314555166</v>
      </c>
      <c r="L155">
        <v>1.0346884261625895E-2</v>
      </c>
    </row>
    <row r="156" spans="2:12" x14ac:dyDescent="0.25">
      <c r="B156" t="s">
        <v>2049</v>
      </c>
      <c r="C156">
        <v>1.3452169070445525</v>
      </c>
      <c r="D156">
        <v>1.3425503491765607</v>
      </c>
      <c r="E156">
        <f t="shared" si="4"/>
        <v>1.3438836281105566</v>
      </c>
      <c r="F156">
        <f t="shared" si="5"/>
        <v>1.885541150883386E-3</v>
      </c>
      <c r="J156" t="s">
        <v>2049</v>
      </c>
      <c r="K156">
        <v>1.3438836281105566</v>
      </c>
      <c r="L156">
        <v>1.885541150883386E-3</v>
      </c>
    </row>
    <row r="157" spans="2:12" x14ac:dyDescent="0.25">
      <c r="B157" t="s">
        <v>2050</v>
      </c>
      <c r="C157">
        <v>1.340393886214176</v>
      </c>
      <c r="D157">
        <v>1.3349457617346117</v>
      </c>
      <c r="E157">
        <f t="shared" si="4"/>
        <v>1.3376698239743938</v>
      </c>
      <c r="F157">
        <f t="shared" si="5"/>
        <v>3.8524057642483687E-3</v>
      </c>
      <c r="J157" t="s">
        <v>2050</v>
      </c>
      <c r="K157">
        <v>1.3376698239743938</v>
      </c>
      <c r="L157">
        <v>3.8524057642483687E-3</v>
      </c>
    </row>
    <row r="158" spans="2:12" x14ac:dyDescent="0.25">
      <c r="B158" t="s">
        <v>2051</v>
      </c>
      <c r="C158">
        <v>1.3854411290060655</v>
      </c>
      <c r="D158">
        <v>1.363224415451612</v>
      </c>
      <c r="E158">
        <f t="shared" si="4"/>
        <v>1.3743327722288388</v>
      </c>
      <c r="F158">
        <f t="shared" si="5"/>
        <v>1.5709588810033183E-2</v>
      </c>
      <c r="J158" t="s">
        <v>2051</v>
      </c>
      <c r="K158">
        <v>1.3743327722288388</v>
      </c>
      <c r="L158">
        <v>1.5709588810033183E-2</v>
      </c>
    </row>
    <row r="159" spans="2:12" x14ac:dyDescent="0.25">
      <c r="B159" t="s">
        <v>2052</v>
      </c>
      <c r="C159">
        <v>1.3545077015571667</v>
      </c>
      <c r="D159">
        <v>1.3502752932438784</v>
      </c>
      <c r="E159">
        <f t="shared" si="4"/>
        <v>1.3523914974005224</v>
      </c>
      <c r="F159">
        <f t="shared" si="5"/>
        <v>2.9927646190764782E-3</v>
      </c>
      <c r="J159" t="s">
        <v>2052</v>
      </c>
      <c r="K159">
        <v>1.3523914974005224</v>
      </c>
      <c r="L159">
        <v>2.9927646190764782E-3</v>
      </c>
    </row>
    <row r="160" spans="2:12" x14ac:dyDescent="0.25">
      <c r="B160" t="s">
        <v>2053</v>
      </c>
      <c r="C160">
        <v>1.358307953167929</v>
      </c>
      <c r="D160">
        <v>1.3545841085846677</v>
      </c>
      <c r="E160">
        <f t="shared" si="4"/>
        <v>1.3564460308762984</v>
      </c>
      <c r="F160">
        <f t="shared" si="5"/>
        <v>2.6331557569088224E-3</v>
      </c>
      <c r="J160" t="s">
        <v>2053</v>
      </c>
      <c r="K160">
        <v>1.3564460308762984</v>
      </c>
      <c r="L160">
        <v>2.6331557569088224E-3</v>
      </c>
    </row>
    <row r="161" spans="2:12" x14ac:dyDescent="0.25">
      <c r="B161" t="s">
        <v>2054</v>
      </c>
      <c r="C161">
        <v>1.4372067597682834</v>
      </c>
      <c r="D161">
        <v>1.4195452898621568</v>
      </c>
      <c r="E161">
        <f t="shared" si="4"/>
        <v>1.4283760248152202</v>
      </c>
      <c r="F161">
        <f t="shared" si="5"/>
        <v>1.2488545136344257E-2</v>
      </c>
      <c r="J161" t="s">
        <v>2054</v>
      </c>
      <c r="K161">
        <v>1.4283760248152202</v>
      </c>
      <c r="L161">
        <v>1.2488545136344257E-2</v>
      </c>
    </row>
    <row r="163" spans="2:12" x14ac:dyDescent="0.25">
      <c r="B163" t="s">
        <v>2055</v>
      </c>
      <c r="C163">
        <v>1.5625</v>
      </c>
      <c r="D163">
        <v>1.5625</v>
      </c>
      <c r="E163">
        <f t="shared" si="4"/>
        <v>1.5625</v>
      </c>
      <c r="F163">
        <f t="shared" si="5"/>
        <v>0</v>
      </c>
      <c r="J163" t="s">
        <v>2055</v>
      </c>
      <c r="K163">
        <v>1.5625</v>
      </c>
      <c r="L163">
        <v>0</v>
      </c>
    </row>
    <row r="164" spans="2:12" x14ac:dyDescent="0.25">
      <c r="B164" t="s">
        <v>2056</v>
      </c>
      <c r="C164">
        <v>1.567783703081475</v>
      </c>
      <c r="D164">
        <v>1.4864194384458589</v>
      </c>
      <c r="E164">
        <f t="shared" si="4"/>
        <v>1.527101570763667</v>
      </c>
      <c r="F164">
        <f t="shared" si="5"/>
        <v>5.7533223270100922E-2</v>
      </c>
      <c r="J164" t="s">
        <v>2056</v>
      </c>
      <c r="K164">
        <v>1.527101570763667</v>
      </c>
      <c r="L164">
        <v>5.7533223270100922E-2</v>
      </c>
    </row>
    <row r="165" spans="2:12" x14ac:dyDescent="0.25">
      <c r="B165" t="s">
        <v>2057</v>
      </c>
      <c r="C165">
        <v>1.4380343190677511</v>
      </c>
      <c r="D165">
        <v>1.4752075716334083</v>
      </c>
      <c r="E165">
        <f t="shared" si="4"/>
        <v>1.4566209453505796</v>
      </c>
      <c r="F165">
        <f t="shared" si="5"/>
        <v>2.6285458967936416E-2</v>
      </c>
      <c r="J165" t="s">
        <v>2057</v>
      </c>
      <c r="K165">
        <v>1.4566209453505796</v>
      </c>
      <c r="L165">
        <v>2.6285458967936416E-2</v>
      </c>
    </row>
    <row r="166" spans="2:12" x14ac:dyDescent="0.25">
      <c r="B166" t="s">
        <v>2058</v>
      </c>
      <c r="C166">
        <v>1.4410568336132867</v>
      </c>
      <c r="D166">
        <v>1.483068310609859</v>
      </c>
      <c r="E166">
        <f t="shared" si="4"/>
        <v>1.4620625721115728</v>
      </c>
      <c r="F166">
        <f t="shared" si="5"/>
        <v>2.9706600271938895E-2</v>
      </c>
      <c r="J166" t="s">
        <v>2058</v>
      </c>
      <c r="K166">
        <v>1.4620625721115728</v>
      </c>
      <c r="L166">
        <v>2.9706600271938895E-2</v>
      </c>
    </row>
    <row r="167" spans="2:12" x14ac:dyDescent="0.25">
      <c r="B167" t="s">
        <v>2059</v>
      </c>
      <c r="C167">
        <v>1.4439553218038601</v>
      </c>
      <c r="D167">
        <v>1.4762815731536003</v>
      </c>
      <c r="E167">
        <f t="shared" si="4"/>
        <v>1.4601184474787301</v>
      </c>
      <c r="F167">
        <f t="shared" si="5"/>
        <v>2.2858111539742088E-2</v>
      </c>
      <c r="J167" t="s">
        <v>2059</v>
      </c>
      <c r="K167">
        <v>1.4601184474787301</v>
      </c>
      <c r="L167">
        <v>2.2858111539742088E-2</v>
      </c>
    </row>
    <row r="168" spans="2:12" x14ac:dyDescent="0.25">
      <c r="B168" t="s">
        <v>2060</v>
      </c>
      <c r="C168">
        <v>1.4922790220962867</v>
      </c>
      <c r="D168">
        <v>1.5114427911245023</v>
      </c>
      <c r="E168">
        <f t="shared" si="4"/>
        <v>1.5018609066103945</v>
      </c>
      <c r="F168">
        <f t="shared" si="5"/>
        <v>1.355083103294398E-2</v>
      </c>
      <c r="J168" t="s">
        <v>2060</v>
      </c>
      <c r="K168">
        <v>1.5018609066103945</v>
      </c>
      <c r="L168">
        <v>1.355083103294398E-2</v>
      </c>
    </row>
    <row r="169" spans="2:12" x14ac:dyDescent="0.25">
      <c r="B169" t="s">
        <v>2061</v>
      </c>
      <c r="C169">
        <v>1.4641486193023083</v>
      </c>
      <c r="D169">
        <v>1.48706448843488</v>
      </c>
      <c r="E169">
        <f t="shared" si="4"/>
        <v>1.4756065538685941</v>
      </c>
      <c r="F169">
        <f t="shared" si="5"/>
        <v>1.6203966460424941E-2</v>
      </c>
      <c r="J169" t="s">
        <v>2061</v>
      </c>
      <c r="K169">
        <v>1.4756065538685941</v>
      </c>
      <c r="L169">
        <v>1.6203966460424941E-2</v>
      </c>
    </row>
    <row r="170" spans="2:12" x14ac:dyDescent="0.25">
      <c r="B170" t="s">
        <v>2062</v>
      </c>
      <c r="C170">
        <v>1.4417033391818652</v>
      </c>
      <c r="D170">
        <v>1.4706073706892411</v>
      </c>
      <c r="E170">
        <f t="shared" si="4"/>
        <v>1.4561553549355533</v>
      </c>
      <c r="F170">
        <f t="shared" si="5"/>
        <v>2.0438236682495097E-2</v>
      </c>
      <c r="J170" t="s">
        <v>2062</v>
      </c>
      <c r="K170">
        <v>1.4561553549355533</v>
      </c>
      <c r="L170">
        <v>2.0438236682495097E-2</v>
      </c>
    </row>
    <row r="171" spans="2:12" x14ac:dyDescent="0.25">
      <c r="B171" t="s">
        <v>2063</v>
      </c>
      <c r="C171">
        <v>1.4975844018939117</v>
      </c>
      <c r="D171">
        <v>1.5266763500624236</v>
      </c>
      <c r="E171">
        <f t="shared" si="4"/>
        <v>1.5121303759781677</v>
      </c>
      <c r="F171">
        <f t="shared" si="5"/>
        <v>2.0571113827882331E-2</v>
      </c>
      <c r="J171" t="s">
        <v>2063</v>
      </c>
      <c r="K171">
        <v>1.5121303759781677</v>
      </c>
      <c r="L171">
        <v>2.0571113827882331E-2</v>
      </c>
    </row>
    <row r="173" spans="2:12" x14ac:dyDescent="0.25">
      <c r="B173" t="s">
        <v>2064</v>
      </c>
      <c r="C173">
        <v>1.5625</v>
      </c>
      <c r="D173">
        <v>1.5625</v>
      </c>
      <c r="E173">
        <f t="shared" si="4"/>
        <v>1.5625</v>
      </c>
      <c r="F173">
        <f t="shared" si="5"/>
        <v>0</v>
      </c>
      <c r="J173" t="s">
        <v>2064</v>
      </c>
      <c r="K173">
        <v>1.5625</v>
      </c>
      <c r="L173">
        <v>0</v>
      </c>
    </row>
    <row r="174" spans="2:12" x14ac:dyDescent="0.25">
      <c r="B174" t="s">
        <v>2065</v>
      </c>
      <c r="C174">
        <v>1.6078006290499067</v>
      </c>
      <c r="D174">
        <v>1.6262843830420288</v>
      </c>
      <c r="E174">
        <f t="shared" si="4"/>
        <v>1.6170425060459679</v>
      </c>
      <c r="F174">
        <f t="shared" si="5"/>
        <v>1.3069987789613454E-2</v>
      </c>
      <c r="J174" t="s">
        <v>2065</v>
      </c>
      <c r="K174">
        <v>1.6170425060459679</v>
      </c>
      <c r="L174">
        <v>1.3069987789613454E-2</v>
      </c>
    </row>
    <row r="175" spans="2:12" x14ac:dyDescent="0.25">
      <c r="B175" t="s">
        <v>2066</v>
      </c>
      <c r="C175">
        <v>1.6571155712122163</v>
      </c>
      <c r="D175">
        <v>1.6297604771680974</v>
      </c>
      <c r="E175">
        <f t="shared" si="4"/>
        <v>1.6434380241901567</v>
      </c>
      <c r="F175">
        <f t="shared" si="5"/>
        <v>1.9342972498592251E-2</v>
      </c>
      <c r="J175" t="s">
        <v>2066</v>
      </c>
      <c r="K175">
        <v>1.6434380241901567</v>
      </c>
      <c r="L175">
        <v>1.9342972498592251E-2</v>
      </c>
    </row>
    <row r="176" spans="2:12" x14ac:dyDescent="0.25">
      <c r="B176" t="s">
        <v>2067</v>
      </c>
      <c r="C176">
        <v>1.6595693663151847</v>
      </c>
      <c r="D176">
        <v>1.6349527265697932</v>
      </c>
      <c r="E176">
        <f t="shared" si="4"/>
        <v>1.6472610464424888</v>
      </c>
      <c r="F176">
        <f t="shared" si="5"/>
        <v>1.7406592893992632E-2</v>
      </c>
      <c r="J176" t="s">
        <v>2067</v>
      </c>
      <c r="K176">
        <v>1.6472610464424888</v>
      </c>
      <c r="L176">
        <v>1.7406592893992632E-2</v>
      </c>
    </row>
    <row r="177" spans="2:12" x14ac:dyDescent="0.25">
      <c r="B177" t="s">
        <v>2068</v>
      </c>
      <c r="C177">
        <v>1.6543752597180748</v>
      </c>
      <c r="D177">
        <v>1.6315369461478575</v>
      </c>
      <c r="E177">
        <f t="shared" si="4"/>
        <v>1.642956102932966</v>
      </c>
      <c r="F177">
        <f t="shared" si="5"/>
        <v>1.6149126396365378E-2</v>
      </c>
      <c r="J177" t="s">
        <v>2068</v>
      </c>
      <c r="K177">
        <v>1.642956102932966</v>
      </c>
      <c r="L177">
        <v>1.6149126396365378E-2</v>
      </c>
    </row>
    <row r="178" spans="2:12" x14ac:dyDescent="0.25">
      <c r="B178" t="s">
        <v>2069</v>
      </c>
      <c r="C178">
        <v>1.6267631743974338</v>
      </c>
      <c r="D178">
        <v>1.6146939248914267</v>
      </c>
      <c r="E178">
        <f t="shared" si="4"/>
        <v>1.6207285496444301</v>
      </c>
      <c r="F178">
        <f t="shared" si="5"/>
        <v>8.5342481695299902E-3</v>
      </c>
      <c r="J178" t="s">
        <v>2069</v>
      </c>
      <c r="K178">
        <v>1.6207285496444301</v>
      </c>
      <c r="L178">
        <v>8.5342481695299902E-3</v>
      </c>
    </row>
    <row r="179" spans="2:12" x14ac:dyDescent="0.25">
      <c r="B179" t="s">
        <v>2070</v>
      </c>
      <c r="C179">
        <v>1.6499434821231</v>
      </c>
      <c r="D179">
        <v>1.631800962045266</v>
      </c>
      <c r="E179">
        <f t="shared" si="4"/>
        <v>1.6408722220841829</v>
      </c>
      <c r="F179">
        <f t="shared" si="5"/>
        <v>1.282869897484952E-2</v>
      </c>
      <c r="J179" t="s">
        <v>2070</v>
      </c>
      <c r="K179">
        <v>1.6408722220841829</v>
      </c>
      <c r="L179">
        <v>1.282869897484952E-2</v>
      </c>
    </row>
    <row r="180" spans="2:12" x14ac:dyDescent="0.25">
      <c r="B180" t="s">
        <v>2071</v>
      </c>
      <c r="C180">
        <v>1.6476322185291663</v>
      </c>
      <c r="D180">
        <v>1.6234760858886574</v>
      </c>
      <c r="E180">
        <f t="shared" si="4"/>
        <v>1.6355541522089119</v>
      </c>
      <c r="F180">
        <f t="shared" si="5"/>
        <v>1.7080965197345522E-2</v>
      </c>
      <c r="J180" t="s">
        <v>2071</v>
      </c>
      <c r="K180">
        <v>1.6355541522089119</v>
      </c>
      <c r="L180">
        <v>1.7080965197345522E-2</v>
      </c>
    </row>
    <row r="181" spans="2:12" x14ac:dyDescent="0.25">
      <c r="B181" t="s">
        <v>2072</v>
      </c>
      <c r="C181">
        <v>1.6057879275732732</v>
      </c>
      <c r="D181">
        <v>1.5850568895125678</v>
      </c>
      <c r="E181">
        <f t="shared" si="4"/>
        <v>1.5954224085429205</v>
      </c>
      <c r="F181">
        <f t="shared" si="5"/>
        <v>1.4659057593761137E-2</v>
      </c>
      <c r="J181" t="s">
        <v>2072</v>
      </c>
      <c r="K181">
        <v>1.5954224085429205</v>
      </c>
      <c r="L181">
        <v>1.4659057593761137E-2</v>
      </c>
    </row>
    <row r="183" spans="2:12" x14ac:dyDescent="0.25">
      <c r="B183" t="s">
        <v>2073</v>
      </c>
      <c r="C183">
        <v>1.5625</v>
      </c>
      <c r="D183">
        <v>1.5625</v>
      </c>
      <c r="E183">
        <f t="shared" si="4"/>
        <v>1.5625</v>
      </c>
      <c r="F183">
        <f t="shared" si="5"/>
        <v>0</v>
      </c>
      <c r="J183" t="s">
        <v>2073</v>
      </c>
      <c r="K183">
        <v>1.5625</v>
      </c>
      <c r="L183">
        <v>0</v>
      </c>
    </row>
    <row r="184" spans="2:12" x14ac:dyDescent="0.25">
      <c r="B184" t="s">
        <v>2074</v>
      </c>
      <c r="C184">
        <v>1.596045683287507</v>
      </c>
      <c r="D184">
        <v>1.7103968903670785</v>
      </c>
      <c r="E184">
        <f t="shared" si="4"/>
        <v>1.6532212868272929</v>
      </c>
      <c r="F184">
        <f t="shared" si="5"/>
        <v>8.085851396283221E-2</v>
      </c>
      <c r="J184" t="s">
        <v>2074</v>
      </c>
      <c r="K184">
        <v>1.6532212868272929</v>
      </c>
      <c r="L184">
        <v>8.085851396283221E-2</v>
      </c>
    </row>
    <row r="185" spans="2:12" x14ac:dyDescent="0.25">
      <c r="B185" t="s">
        <v>2075</v>
      </c>
      <c r="C185">
        <v>1.7390849975897429</v>
      </c>
      <c r="D185">
        <v>1.7153906920362771</v>
      </c>
      <c r="E185">
        <f t="shared" si="4"/>
        <v>1.7272378448130099</v>
      </c>
      <c r="F185">
        <f t="shared" si="5"/>
        <v>1.6754404132361699E-2</v>
      </c>
      <c r="J185" t="s">
        <v>2075</v>
      </c>
      <c r="K185">
        <v>1.7272378448130099</v>
      </c>
      <c r="L185">
        <v>1.6754404132361699E-2</v>
      </c>
    </row>
    <row r="186" spans="2:12" x14ac:dyDescent="0.25">
      <c r="B186" t="s">
        <v>2076</v>
      </c>
      <c r="C186">
        <v>1.7429638555711848</v>
      </c>
      <c r="D186">
        <v>1.7297493741687313</v>
      </c>
      <c r="E186">
        <f t="shared" si="4"/>
        <v>1.7363566148699581</v>
      </c>
      <c r="F186">
        <f t="shared" si="5"/>
        <v>9.3440494095383998E-3</v>
      </c>
      <c r="J186" t="s">
        <v>2076</v>
      </c>
      <c r="K186">
        <v>1.7363566148699581</v>
      </c>
      <c r="L186">
        <v>9.3440494095383998E-3</v>
      </c>
    </row>
    <row r="187" spans="2:12" x14ac:dyDescent="0.25">
      <c r="B187" t="s">
        <v>2077</v>
      </c>
      <c r="C187">
        <v>1.7402765547886228</v>
      </c>
      <c r="D187">
        <v>1.7301480461474803</v>
      </c>
      <c r="E187">
        <f t="shared" si="4"/>
        <v>1.7352123004680515</v>
      </c>
      <c r="F187">
        <f t="shared" si="5"/>
        <v>7.1619371434583721E-3</v>
      </c>
      <c r="J187" t="s">
        <v>2077</v>
      </c>
      <c r="K187">
        <v>1.7352123004680515</v>
      </c>
      <c r="L187">
        <v>7.1619371434583721E-3</v>
      </c>
    </row>
    <row r="188" spans="2:12" x14ac:dyDescent="0.25">
      <c r="B188" t="s">
        <v>2078</v>
      </c>
      <c r="C188">
        <v>1.712092603579995</v>
      </c>
      <c r="D188">
        <v>1.7213153583381477</v>
      </c>
      <c r="E188">
        <f t="shared" si="4"/>
        <v>1.7167039809590714</v>
      </c>
      <c r="F188">
        <f t="shared" si="5"/>
        <v>6.521472430710276E-3</v>
      </c>
      <c r="J188" t="s">
        <v>2078</v>
      </c>
      <c r="K188">
        <v>1.7167039809590714</v>
      </c>
      <c r="L188">
        <v>6.521472430710276E-3</v>
      </c>
    </row>
    <row r="189" spans="2:12" x14ac:dyDescent="0.25">
      <c r="B189" t="s">
        <v>2079</v>
      </c>
      <c r="C189">
        <v>1.7310296848109838</v>
      </c>
      <c r="D189">
        <v>1.7232710411128722</v>
      </c>
      <c r="E189">
        <f t="shared" si="4"/>
        <v>1.727150362961928</v>
      </c>
      <c r="F189">
        <f t="shared" si="5"/>
        <v>5.4861895717450088E-3</v>
      </c>
      <c r="J189" t="s">
        <v>2079</v>
      </c>
      <c r="K189">
        <v>1.727150362961928</v>
      </c>
      <c r="L189">
        <v>5.4861895717450088E-3</v>
      </c>
    </row>
    <row r="190" spans="2:12" x14ac:dyDescent="0.25">
      <c r="B190" t="s">
        <v>2080</v>
      </c>
      <c r="C190">
        <v>1.7246961619401753</v>
      </c>
      <c r="D190">
        <v>1.7161739135903613</v>
      </c>
      <c r="E190">
        <f t="shared" si="4"/>
        <v>1.7204350377652684</v>
      </c>
      <c r="F190">
        <f t="shared" si="5"/>
        <v>6.0261395991093201E-3</v>
      </c>
      <c r="J190" t="s">
        <v>2080</v>
      </c>
      <c r="K190">
        <v>1.7204350377652684</v>
      </c>
      <c r="L190">
        <v>6.0261395991093201E-3</v>
      </c>
    </row>
    <row r="191" spans="2:12" x14ac:dyDescent="0.25">
      <c r="B191" t="s">
        <v>2081</v>
      </c>
      <c r="C191">
        <v>1.6635485962686911</v>
      </c>
      <c r="D191">
        <v>1.6684368768946454</v>
      </c>
      <c r="E191">
        <f t="shared" si="4"/>
        <v>1.6659927365816682</v>
      </c>
      <c r="F191">
        <f t="shared" si="5"/>
        <v>3.4565363789550753E-3</v>
      </c>
      <c r="J191" t="s">
        <v>2081</v>
      </c>
      <c r="K191">
        <v>1.6659927365816682</v>
      </c>
      <c r="L191">
        <v>3.4565363789550753E-3</v>
      </c>
    </row>
    <row r="193" spans="2:12" x14ac:dyDescent="0.25">
      <c r="B193" t="s">
        <v>2082</v>
      </c>
      <c r="C193">
        <v>1.5625</v>
      </c>
      <c r="D193">
        <v>1.5625</v>
      </c>
      <c r="E193">
        <f t="shared" si="4"/>
        <v>1.5625</v>
      </c>
      <c r="F193">
        <f t="shared" si="5"/>
        <v>0</v>
      </c>
      <c r="J193" t="s">
        <v>2082</v>
      </c>
      <c r="K193">
        <v>1.5625</v>
      </c>
      <c r="L193">
        <v>0</v>
      </c>
    </row>
    <row r="194" spans="2:12" x14ac:dyDescent="0.25">
      <c r="B194" t="s">
        <v>2083</v>
      </c>
      <c r="C194">
        <v>1.5594964547127579</v>
      </c>
      <c r="D194">
        <v>1.4890065979794638</v>
      </c>
      <c r="E194">
        <f t="shared" si="4"/>
        <v>1.5242515263461107</v>
      </c>
      <c r="F194">
        <f t="shared" si="5"/>
        <v>4.9843855700980481E-2</v>
      </c>
      <c r="J194" t="s">
        <v>2083</v>
      </c>
      <c r="K194">
        <v>1.5242515263461107</v>
      </c>
      <c r="L194">
        <v>4.9843855700980481E-2</v>
      </c>
    </row>
    <row r="195" spans="2:12" x14ac:dyDescent="0.25">
      <c r="B195" t="s">
        <v>2084</v>
      </c>
      <c r="C195">
        <v>1.4734713788549905</v>
      </c>
      <c r="D195">
        <v>1.4858250761051266</v>
      </c>
      <c r="E195">
        <f t="shared" si="4"/>
        <v>1.4796482274800584</v>
      </c>
      <c r="F195">
        <f t="shared" si="5"/>
        <v>8.735383098296863E-3</v>
      </c>
      <c r="J195" t="s">
        <v>2084</v>
      </c>
      <c r="K195">
        <v>1.4796482274800584</v>
      </c>
      <c r="L195">
        <v>8.735383098296863E-3</v>
      </c>
    </row>
    <row r="196" spans="2:12" x14ac:dyDescent="0.25">
      <c r="B196" t="s">
        <v>2085</v>
      </c>
      <c r="C196">
        <v>1.471340910839346</v>
      </c>
      <c r="D196">
        <v>1.47780001390427</v>
      </c>
      <c r="E196">
        <f t="shared" ref="E196:E259" si="6">AVERAGE(C196:D196)</f>
        <v>1.4745704623718079</v>
      </c>
      <c r="F196">
        <f t="shared" ref="F196:F259" si="7">_xlfn.STDEV.S(C196:D196)</f>
        <v>4.5672755775905179E-3</v>
      </c>
      <c r="J196" t="s">
        <v>2085</v>
      </c>
      <c r="K196">
        <v>1.4745704623718079</v>
      </c>
      <c r="L196">
        <v>4.5672755775905179E-3</v>
      </c>
    </row>
    <row r="197" spans="2:12" x14ac:dyDescent="0.25">
      <c r="B197" t="s">
        <v>2086</v>
      </c>
      <c r="C197">
        <v>1.4688517506166052</v>
      </c>
      <c r="D197">
        <v>1.4723970172025509</v>
      </c>
      <c r="E197">
        <f t="shared" si="6"/>
        <v>1.4706243839095781</v>
      </c>
      <c r="F197">
        <f t="shared" si="7"/>
        <v>2.5068820440362649E-3</v>
      </c>
      <c r="J197" t="s">
        <v>2086</v>
      </c>
      <c r="K197">
        <v>1.4706243839095781</v>
      </c>
      <c r="L197">
        <v>2.5068820440362649E-3</v>
      </c>
    </row>
    <row r="198" spans="2:12" x14ac:dyDescent="0.25">
      <c r="B198" t="s">
        <v>2087</v>
      </c>
      <c r="C198">
        <v>1.4837341240479036</v>
      </c>
      <c r="D198">
        <v>1.4831116203303174</v>
      </c>
      <c r="E198">
        <f t="shared" si="6"/>
        <v>1.4834228721891105</v>
      </c>
      <c r="F198">
        <f t="shared" si="7"/>
        <v>4.4017660001904397E-4</v>
      </c>
      <c r="J198" t="s">
        <v>2087</v>
      </c>
      <c r="K198">
        <v>1.4834228721891105</v>
      </c>
      <c r="L198">
        <v>4.4017660001904397E-4</v>
      </c>
    </row>
    <row r="199" spans="2:12" x14ac:dyDescent="0.25">
      <c r="B199" t="s">
        <v>2088</v>
      </c>
      <c r="C199">
        <v>1.4772705625460503</v>
      </c>
      <c r="D199">
        <v>1.4850355774580479</v>
      </c>
      <c r="E199">
        <f t="shared" si="6"/>
        <v>1.481153070002049</v>
      </c>
      <c r="F199">
        <f t="shared" si="7"/>
        <v>5.4906947002882067E-3</v>
      </c>
      <c r="J199" t="s">
        <v>2088</v>
      </c>
      <c r="K199">
        <v>1.481153070002049</v>
      </c>
      <c r="L199">
        <v>5.4906947002882067E-3</v>
      </c>
    </row>
    <row r="200" spans="2:12" x14ac:dyDescent="0.25">
      <c r="B200" t="s">
        <v>2089</v>
      </c>
      <c r="C200">
        <v>1.4748600346696166</v>
      </c>
      <c r="D200">
        <v>1.4796506980727633</v>
      </c>
      <c r="E200">
        <f t="shared" si="6"/>
        <v>1.4772553663711898</v>
      </c>
      <c r="F200">
        <f t="shared" si="7"/>
        <v>3.3875105787472626E-3</v>
      </c>
      <c r="J200" t="s">
        <v>2089</v>
      </c>
      <c r="K200">
        <v>1.4772553663711898</v>
      </c>
      <c r="L200">
        <v>3.3875105787472626E-3</v>
      </c>
    </row>
    <row r="201" spans="2:12" x14ac:dyDescent="0.25">
      <c r="B201" t="s">
        <v>2090</v>
      </c>
      <c r="C201">
        <v>1.5092032582164765</v>
      </c>
      <c r="D201">
        <v>1.5060469110626673</v>
      </c>
      <c r="E201">
        <f t="shared" si="6"/>
        <v>1.5076250846395718</v>
      </c>
      <c r="F201">
        <f t="shared" si="7"/>
        <v>2.2318744762373378E-3</v>
      </c>
      <c r="J201" t="s">
        <v>2090</v>
      </c>
      <c r="K201">
        <v>1.5076250846395718</v>
      </c>
      <c r="L201">
        <v>2.2318744762373378E-3</v>
      </c>
    </row>
    <row r="203" spans="2:12" x14ac:dyDescent="0.25">
      <c r="B203" t="s">
        <v>2091</v>
      </c>
      <c r="C203">
        <v>1.5625</v>
      </c>
      <c r="D203">
        <v>1.5625</v>
      </c>
      <c r="E203">
        <f t="shared" si="6"/>
        <v>1.5625</v>
      </c>
      <c r="F203">
        <f t="shared" si="7"/>
        <v>0</v>
      </c>
      <c r="J203" t="s">
        <v>2091</v>
      </c>
      <c r="K203">
        <v>1.5625</v>
      </c>
      <c r="L203">
        <v>0</v>
      </c>
    </row>
    <row r="204" spans="2:12" x14ac:dyDescent="0.25">
      <c r="B204" t="s">
        <v>2092</v>
      </c>
      <c r="C204">
        <v>1.5920671855694906</v>
      </c>
      <c r="D204">
        <v>1.6001646643976102</v>
      </c>
      <c r="E204">
        <f t="shared" si="6"/>
        <v>1.5961159249835504</v>
      </c>
      <c r="F204">
        <f t="shared" si="7"/>
        <v>5.7257821898778812E-3</v>
      </c>
      <c r="J204" t="s">
        <v>2092</v>
      </c>
      <c r="K204">
        <v>1.5961159249835504</v>
      </c>
      <c r="L204">
        <v>5.7257821898778812E-3</v>
      </c>
    </row>
    <row r="205" spans="2:12" x14ac:dyDescent="0.25">
      <c r="B205" t="s">
        <v>2093</v>
      </c>
      <c r="C205">
        <v>1.5960619233566165</v>
      </c>
      <c r="D205">
        <v>1.5972196608339171</v>
      </c>
      <c r="E205">
        <f t="shared" si="6"/>
        <v>1.5966407920952668</v>
      </c>
      <c r="F205">
        <f t="shared" si="7"/>
        <v>8.1864402103308596E-4</v>
      </c>
      <c r="J205" t="s">
        <v>2093</v>
      </c>
      <c r="K205">
        <v>1.5966407920952668</v>
      </c>
      <c r="L205">
        <v>8.1864402103308596E-4</v>
      </c>
    </row>
    <row r="206" spans="2:12" x14ac:dyDescent="0.25">
      <c r="B206" t="s">
        <v>2486</v>
      </c>
      <c r="C206">
        <v>1.590613998343902</v>
      </c>
      <c r="D206">
        <v>1.5974943634711969</v>
      </c>
      <c r="E206">
        <f t="shared" si="6"/>
        <v>1.5940541809075495</v>
      </c>
      <c r="F206">
        <f t="shared" si="7"/>
        <v>4.8651528385496249E-3</v>
      </c>
      <c r="J206" t="s">
        <v>2486</v>
      </c>
      <c r="K206">
        <v>1.5940541809075495</v>
      </c>
      <c r="L206">
        <v>4.8651528385496249E-3</v>
      </c>
    </row>
    <row r="207" spans="2:12" x14ac:dyDescent="0.25">
      <c r="B207" t="s">
        <v>2095</v>
      </c>
      <c r="C207">
        <v>1.5943418674566601</v>
      </c>
      <c r="D207">
        <v>1.5987382302642412</v>
      </c>
      <c r="E207">
        <f t="shared" si="6"/>
        <v>1.5965400488604506</v>
      </c>
      <c r="F207">
        <f t="shared" si="7"/>
        <v>3.1086979537969638E-3</v>
      </c>
      <c r="J207" t="s">
        <v>2095</v>
      </c>
      <c r="K207">
        <v>1.5965400488604506</v>
      </c>
      <c r="L207">
        <v>3.1086979537969638E-3</v>
      </c>
    </row>
    <row r="208" spans="2:12" x14ac:dyDescent="0.25">
      <c r="B208" t="s">
        <v>2096</v>
      </c>
      <c r="C208">
        <v>1.606417351631984</v>
      </c>
      <c r="D208">
        <v>1.6153245795034663</v>
      </c>
      <c r="E208">
        <f t="shared" si="6"/>
        <v>1.6108709655677251</v>
      </c>
      <c r="F208">
        <f t="shared" si="7"/>
        <v>6.2983612294989864E-3</v>
      </c>
      <c r="J208" t="s">
        <v>2096</v>
      </c>
      <c r="K208">
        <v>1.6108709655677251</v>
      </c>
      <c r="L208">
        <v>6.2983612294989864E-3</v>
      </c>
    </row>
    <row r="209" spans="2:12" x14ac:dyDescent="0.25">
      <c r="B209" t="s">
        <v>2097</v>
      </c>
      <c r="C209">
        <v>1.6002224814618511</v>
      </c>
      <c r="D209">
        <v>1.6056971797838067</v>
      </c>
      <c r="E209">
        <f t="shared" si="6"/>
        <v>1.602959830622829</v>
      </c>
      <c r="F209">
        <f t="shared" si="7"/>
        <v>3.8711963084053988E-3</v>
      </c>
      <c r="J209" t="s">
        <v>2097</v>
      </c>
      <c r="K209">
        <v>1.602959830622829</v>
      </c>
      <c r="L209">
        <v>3.8711963084053988E-3</v>
      </c>
    </row>
    <row r="210" spans="2:12" x14ac:dyDescent="0.25">
      <c r="B210" t="s">
        <v>2098</v>
      </c>
      <c r="C210">
        <v>1.5869881398648176</v>
      </c>
      <c r="D210">
        <v>1.5877992719671312</v>
      </c>
      <c r="E210">
        <f t="shared" si="6"/>
        <v>1.5873937059159744</v>
      </c>
      <c r="F210">
        <f t="shared" si="7"/>
        <v>5.7355700998408218E-4</v>
      </c>
      <c r="J210" t="s">
        <v>2098</v>
      </c>
      <c r="K210">
        <v>1.5873937059159744</v>
      </c>
      <c r="L210">
        <v>5.7355700998408218E-4</v>
      </c>
    </row>
    <row r="211" spans="2:12" x14ac:dyDescent="0.25">
      <c r="B211" t="s">
        <v>2094</v>
      </c>
      <c r="C211">
        <v>1.5920500461325457</v>
      </c>
      <c r="D211">
        <v>1.59585433930607</v>
      </c>
      <c r="E211">
        <f t="shared" si="6"/>
        <v>1.5939521927193079</v>
      </c>
      <c r="F211">
        <f t="shared" si="7"/>
        <v>2.6900415006206988E-3</v>
      </c>
      <c r="J211" t="s">
        <v>2094</v>
      </c>
      <c r="K211">
        <v>1.5939521927193079</v>
      </c>
      <c r="L211">
        <v>2.6900415006206988E-3</v>
      </c>
    </row>
    <row r="213" spans="2:12" x14ac:dyDescent="0.25">
      <c r="B213" t="s">
        <v>2099</v>
      </c>
      <c r="C213">
        <v>1.5625</v>
      </c>
      <c r="D213">
        <v>1.5625</v>
      </c>
      <c r="E213">
        <f t="shared" si="6"/>
        <v>1.5625</v>
      </c>
      <c r="F213">
        <f t="shared" si="7"/>
        <v>0</v>
      </c>
      <c r="J213" t="s">
        <v>2099</v>
      </c>
      <c r="K213">
        <v>1.5625</v>
      </c>
      <c r="L213">
        <v>0</v>
      </c>
    </row>
    <row r="214" spans="2:12" x14ac:dyDescent="0.25">
      <c r="B214" t="s">
        <v>2100</v>
      </c>
      <c r="C214">
        <v>1.5607629529388234</v>
      </c>
      <c r="D214">
        <v>1.5574282831051658</v>
      </c>
      <c r="E214">
        <f t="shared" si="6"/>
        <v>1.5590956180219946</v>
      </c>
      <c r="F214">
        <f t="shared" si="7"/>
        <v>2.3579676523975053E-3</v>
      </c>
      <c r="J214" t="s">
        <v>2100</v>
      </c>
      <c r="K214">
        <v>1.5590956180219946</v>
      </c>
      <c r="L214">
        <v>2.3579676523975053E-3</v>
      </c>
    </row>
    <row r="215" spans="2:12" x14ac:dyDescent="0.25">
      <c r="B215" t="s">
        <v>2101</v>
      </c>
      <c r="C215">
        <v>1.5393878555383473</v>
      </c>
      <c r="D215">
        <v>1.5564547777157256</v>
      </c>
      <c r="E215">
        <f t="shared" si="6"/>
        <v>1.5479213166270365</v>
      </c>
      <c r="F215">
        <f t="shared" si="7"/>
        <v>1.2068136405607248E-2</v>
      </c>
      <c r="J215" t="s">
        <v>2101</v>
      </c>
      <c r="K215">
        <v>1.5479213166270365</v>
      </c>
      <c r="L215">
        <v>1.2068136405607248E-2</v>
      </c>
    </row>
    <row r="216" spans="2:12" x14ac:dyDescent="0.25">
      <c r="B216" t="s">
        <v>2102</v>
      </c>
      <c r="C216">
        <v>1.5363447835982025</v>
      </c>
      <c r="D216">
        <v>1.5514052025843106</v>
      </c>
      <c r="E216">
        <f t="shared" si="6"/>
        <v>1.5438749930912565</v>
      </c>
      <c r="F216">
        <f t="shared" si="7"/>
        <v>1.0649324392587669E-2</v>
      </c>
      <c r="J216" t="s">
        <v>2102</v>
      </c>
      <c r="K216">
        <v>1.5438749930912565</v>
      </c>
      <c r="L216">
        <v>1.0649324392587669E-2</v>
      </c>
    </row>
    <row r="217" spans="2:12" x14ac:dyDescent="0.25">
      <c r="B217" t="s">
        <v>2103</v>
      </c>
      <c r="C217">
        <v>1.5416371026257469</v>
      </c>
      <c r="D217">
        <v>1.5579777534636468</v>
      </c>
      <c r="E217">
        <f t="shared" si="6"/>
        <v>1.549807428044697</v>
      </c>
      <c r="F217">
        <f t="shared" si="7"/>
        <v>1.1554585016480601E-2</v>
      </c>
      <c r="J217" t="s">
        <v>2103</v>
      </c>
      <c r="K217">
        <v>1.549807428044697</v>
      </c>
      <c r="L217">
        <v>1.1554585016480601E-2</v>
      </c>
    </row>
    <row r="218" spans="2:12" x14ac:dyDescent="0.25">
      <c r="B218" t="s">
        <v>2104</v>
      </c>
      <c r="C218">
        <v>1.5311140732178747</v>
      </c>
      <c r="D218">
        <v>1.5522076633690385</v>
      </c>
      <c r="E218">
        <f t="shared" si="6"/>
        <v>1.5416608682934565</v>
      </c>
      <c r="F218">
        <f t="shared" si="7"/>
        <v>1.4915420635457656E-2</v>
      </c>
      <c r="J218" t="s">
        <v>2104</v>
      </c>
      <c r="K218">
        <v>1.5416608682934565</v>
      </c>
      <c r="L218">
        <v>1.4915420635457656E-2</v>
      </c>
    </row>
    <row r="219" spans="2:12" x14ac:dyDescent="0.25">
      <c r="B219" t="s">
        <v>2105</v>
      </c>
      <c r="C219">
        <v>1.5393265508556637</v>
      </c>
      <c r="D219">
        <v>1.5591754097225277</v>
      </c>
      <c r="E219">
        <f t="shared" si="6"/>
        <v>1.5492509802890957</v>
      </c>
      <c r="F219">
        <f t="shared" si="7"/>
        <v>1.4035262703574223E-2</v>
      </c>
      <c r="J219" t="s">
        <v>2105</v>
      </c>
      <c r="K219">
        <v>1.5492509802890957</v>
      </c>
      <c r="L219">
        <v>1.4035262703574223E-2</v>
      </c>
    </row>
    <row r="220" spans="2:12" x14ac:dyDescent="0.25">
      <c r="B220" t="s">
        <v>2106</v>
      </c>
      <c r="C220">
        <v>1.5394850681287919</v>
      </c>
      <c r="D220">
        <v>1.5526129660496089</v>
      </c>
      <c r="E220">
        <f t="shared" si="6"/>
        <v>1.5460490170892003</v>
      </c>
      <c r="F220">
        <f t="shared" si="7"/>
        <v>9.2828256425344247E-3</v>
      </c>
      <c r="J220" t="s">
        <v>2106</v>
      </c>
      <c r="K220">
        <v>1.5460490170892003</v>
      </c>
      <c r="L220">
        <v>9.2828256425344247E-3</v>
      </c>
    </row>
    <row r="221" spans="2:12" x14ac:dyDescent="0.25">
      <c r="B221" t="s">
        <v>2107</v>
      </c>
      <c r="C221">
        <v>1.5311584149424251</v>
      </c>
      <c r="D221">
        <v>1.541904860873976</v>
      </c>
      <c r="E221">
        <f t="shared" si="6"/>
        <v>1.5365316379082006</v>
      </c>
      <c r="F221">
        <f t="shared" si="7"/>
        <v>7.5988847918542551E-3</v>
      </c>
      <c r="J221" t="s">
        <v>2107</v>
      </c>
      <c r="K221">
        <v>1.5365316379082006</v>
      </c>
      <c r="L221">
        <v>7.5988847918542551E-3</v>
      </c>
    </row>
    <row r="223" spans="2:12" x14ac:dyDescent="0.25">
      <c r="B223" t="s">
        <v>2108</v>
      </c>
      <c r="C223">
        <v>1.5625</v>
      </c>
      <c r="D223">
        <v>1.5625</v>
      </c>
      <c r="E223">
        <f t="shared" si="6"/>
        <v>1.5625</v>
      </c>
      <c r="F223">
        <f t="shared" si="7"/>
        <v>0</v>
      </c>
      <c r="J223" t="s">
        <v>2108</v>
      </c>
      <c r="K223">
        <v>1.5625</v>
      </c>
      <c r="L223">
        <v>0</v>
      </c>
    </row>
    <row r="224" spans="2:12" x14ac:dyDescent="0.25">
      <c r="B224" t="s">
        <v>2109</v>
      </c>
      <c r="C224">
        <v>1.5804341957339845</v>
      </c>
      <c r="D224">
        <v>1.7092527291839239</v>
      </c>
      <c r="E224">
        <f t="shared" si="6"/>
        <v>1.6448434624589541</v>
      </c>
      <c r="F224">
        <f t="shared" si="7"/>
        <v>9.1088458544958284E-2</v>
      </c>
      <c r="J224" t="s">
        <v>2109</v>
      </c>
      <c r="K224">
        <v>1.6448434624589541</v>
      </c>
      <c r="L224">
        <v>9.1088458544958284E-2</v>
      </c>
    </row>
    <row r="225" spans="2:12" x14ac:dyDescent="0.25">
      <c r="B225" t="s">
        <v>2110</v>
      </c>
      <c r="C225">
        <v>1.7467243963394108</v>
      </c>
      <c r="D225">
        <v>1.7155232113375705</v>
      </c>
      <c r="E225">
        <f t="shared" si="6"/>
        <v>1.7311238038384906</v>
      </c>
      <c r="F225">
        <f t="shared" si="7"/>
        <v>2.2062569495857297E-2</v>
      </c>
      <c r="J225" t="s">
        <v>2110</v>
      </c>
      <c r="K225">
        <v>1.7311238038384906</v>
      </c>
      <c r="L225">
        <v>2.2062569495857297E-2</v>
      </c>
    </row>
    <row r="226" spans="2:12" x14ac:dyDescent="0.25">
      <c r="B226" t="s">
        <v>2111</v>
      </c>
      <c r="C226">
        <v>1.7454077929049159</v>
      </c>
      <c r="D226">
        <v>1.7235164171324053</v>
      </c>
      <c r="E226">
        <f t="shared" si="6"/>
        <v>1.7344621050186606</v>
      </c>
      <c r="F226">
        <f t="shared" si="7"/>
        <v>1.5479540258245102E-2</v>
      </c>
      <c r="J226" t="s">
        <v>2111</v>
      </c>
      <c r="K226">
        <v>1.7344621050186606</v>
      </c>
      <c r="L226">
        <v>1.5479540258245102E-2</v>
      </c>
    </row>
    <row r="227" spans="2:12" x14ac:dyDescent="0.25">
      <c r="B227" t="s">
        <v>2112</v>
      </c>
      <c r="C227">
        <v>1.7408115924083774</v>
      </c>
      <c r="D227">
        <v>1.7245246344471572</v>
      </c>
      <c r="E227">
        <f t="shared" si="6"/>
        <v>1.7326681134277673</v>
      </c>
      <c r="F227">
        <f t="shared" si="7"/>
        <v>1.1516618419278995E-2</v>
      </c>
      <c r="J227" t="s">
        <v>2112</v>
      </c>
      <c r="K227">
        <v>1.7326681134277673</v>
      </c>
      <c r="L227">
        <v>1.1516618419278995E-2</v>
      </c>
    </row>
    <row r="228" spans="2:12" x14ac:dyDescent="0.25">
      <c r="B228" t="s">
        <v>2113</v>
      </c>
      <c r="C228">
        <v>1.7137947019471844</v>
      </c>
      <c r="D228">
        <v>1.7166679642195277</v>
      </c>
      <c r="E228">
        <f t="shared" si="6"/>
        <v>1.7152313330833562</v>
      </c>
      <c r="F228">
        <f t="shared" si="7"/>
        <v>2.0317032369014179E-3</v>
      </c>
      <c r="J228" t="s">
        <v>2113</v>
      </c>
      <c r="K228">
        <v>1.7152313330833562</v>
      </c>
      <c r="L228">
        <v>2.0317032369014179E-3</v>
      </c>
    </row>
    <row r="229" spans="2:12" x14ac:dyDescent="0.25">
      <c r="B229" t="s">
        <v>2114</v>
      </c>
      <c r="C229">
        <v>1.7318526686474229</v>
      </c>
      <c r="D229">
        <v>1.7200889493987823</v>
      </c>
      <c r="E229">
        <f t="shared" si="6"/>
        <v>1.7259708090231025</v>
      </c>
      <c r="F229">
        <f t="shared" si="7"/>
        <v>8.3182056526884957E-3</v>
      </c>
      <c r="J229" t="s">
        <v>2114</v>
      </c>
      <c r="K229">
        <v>1.7259708090231025</v>
      </c>
      <c r="L229">
        <v>8.3182056526884957E-3</v>
      </c>
    </row>
    <row r="230" spans="2:12" x14ac:dyDescent="0.25">
      <c r="B230" t="s">
        <v>2115</v>
      </c>
      <c r="C230">
        <v>1.7263046327790652</v>
      </c>
      <c r="D230">
        <v>1.7103796744676498</v>
      </c>
      <c r="E230">
        <f t="shared" si="6"/>
        <v>1.7183421536233574</v>
      </c>
      <c r="F230">
        <f t="shared" si="7"/>
        <v>1.1260646012114888E-2</v>
      </c>
      <c r="J230" t="s">
        <v>2115</v>
      </c>
      <c r="K230">
        <v>1.7183421536233574</v>
      </c>
      <c r="L230">
        <v>1.1260646012114888E-2</v>
      </c>
    </row>
    <row r="231" spans="2:12" x14ac:dyDescent="0.25">
      <c r="B231" t="s">
        <v>2116</v>
      </c>
      <c r="C231">
        <v>1.6723357922535214</v>
      </c>
      <c r="D231">
        <v>1.6647966902426976</v>
      </c>
      <c r="E231">
        <f t="shared" si="6"/>
        <v>1.6685662412481095</v>
      </c>
      <c r="F231">
        <f t="shared" si="7"/>
        <v>5.33095015591061E-3</v>
      </c>
      <c r="J231" t="s">
        <v>2116</v>
      </c>
      <c r="K231">
        <v>1.6685662412481095</v>
      </c>
      <c r="L231">
        <v>5.33095015591061E-3</v>
      </c>
    </row>
    <row r="233" spans="2:12" x14ac:dyDescent="0.25">
      <c r="B233" t="s">
        <v>2117</v>
      </c>
      <c r="C233">
        <v>1.5625</v>
      </c>
      <c r="D233">
        <v>1.5625</v>
      </c>
      <c r="E233">
        <f t="shared" si="6"/>
        <v>1.5625</v>
      </c>
      <c r="F233">
        <f t="shared" si="7"/>
        <v>0</v>
      </c>
      <c r="J233" t="s">
        <v>2117</v>
      </c>
      <c r="K233">
        <v>1.5625</v>
      </c>
      <c r="L233">
        <v>0</v>
      </c>
    </row>
    <row r="234" spans="2:12" x14ac:dyDescent="0.25">
      <c r="B234" t="s">
        <v>2118</v>
      </c>
      <c r="C234">
        <v>1.566496627989904</v>
      </c>
      <c r="D234">
        <v>1.4329176470385565</v>
      </c>
      <c r="E234">
        <f t="shared" si="6"/>
        <v>1.4997071375142301</v>
      </c>
      <c r="F234">
        <f t="shared" si="7"/>
        <v>9.4454603254686451E-2</v>
      </c>
      <c r="J234" t="s">
        <v>2118</v>
      </c>
      <c r="K234">
        <v>1.4997071375142301</v>
      </c>
      <c r="L234">
        <v>9.4454603254686451E-2</v>
      </c>
    </row>
    <row r="235" spans="2:12" x14ac:dyDescent="0.25">
      <c r="B235" t="s">
        <v>2119</v>
      </c>
      <c r="C235">
        <v>1.438476452196386</v>
      </c>
      <c r="D235">
        <v>1.4310862362066836</v>
      </c>
      <c r="E235">
        <f t="shared" si="6"/>
        <v>1.4347813442015349</v>
      </c>
      <c r="F235">
        <f t="shared" si="7"/>
        <v>5.2256718407517862E-3</v>
      </c>
      <c r="J235" t="s">
        <v>2119</v>
      </c>
      <c r="K235">
        <v>1.4347813442015349</v>
      </c>
      <c r="L235">
        <v>5.2256718407517862E-3</v>
      </c>
    </row>
    <row r="236" spans="2:12" x14ac:dyDescent="0.25">
      <c r="B236" t="s">
        <v>2120</v>
      </c>
      <c r="C236">
        <v>1.4386422577959201</v>
      </c>
      <c r="D236">
        <v>1.4192813182684803</v>
      </c>
      <c r="E236">
        <f t="shared" si="6"/>
        <v>1.4289617880322001</v>
      </c>
      <c r="F236">
        <f t="shared" si="7"/>
        <v>1.3690251629995417E-2</v>
      </c>
      <c r="J236" t="s">
        <v>2120</v>
      </c>
      <c r="K236">
        <v>1.4289617880322001</v>
      </c>
      <c r="L236">
        <v>1.3690251629995417E-2</v>
      </c>
    </row>
    <row r="237" spans="2:12" x14ac:dyDescent="0.25">
      <c r="B237" t="s">
        <v>2121</v>
      </c>
      <c r="C237">
        <v>1.4360483501105863</v>
      </c>
      <c r="D237">
        <v>1.4184143044599944</v>
      </c>
      <c r="E237">
        <f t="shared" si="6"/>
        <v>1.4272313272852903</v>
      </c>
      <c r="F237">
        <f t="shared" si="7"/>
        <v>1.2469153259286677E-2</v>
      </c>
      <c r="J237" t="s">
        <v>2121</v>
      </c>
      <c r="K237">
        <v>1.4272313272852903</v>
      </c>
      <c r="L237">
        <v>1.2469153259286677E-2</v>
      </c>
    </row>
    <row r="238" spans="2:12" x14ac:dyDescent="0.25">
      <c r="B238" t="s">
        <v>2122</v>
      </c>
      <c r="C238">
        <v>1.4639076430039211</v>
      </c>
      <c r="D238">
        <v>1.4411278081986185</v>
      </c>
      <c r="E238">
        <f t="shared" si="6"/>
        <v>1.4525177256012698</v>
      </c>
      <c r="F238">
        <f t="shared" si="7"/>
        <v>1.6107775665138765E-2</v>
      </c>
      <c r="J238" t="s">
        <v>2122</v>
      </c>
      <c r="K238">
        <v>1.4525177256012698</v>
      </c>
      <c r="L238">
        <v>1.6107775665138765E-2</v>
      </c>
    </row>
    <row r="239" spans="2:12" x14ac:dyDescent="0.25">
      <c r="B239" t="s">
        <v>2123</v>
      </c>
      <c r="C239">
        <v>1.4400338389838701</v>
      </c>
      <c r="D239">
        <v>1.4273225676919217</v>
      </c>
      <c r="E239">
        <f t="shared" si="6"/>
        <v>1.4336782033378959</v>
      </c>
      <c r="F239">
        <f t="shared" si="7"/>
        <v>8.9882261280385851E-3</v>
      </c>
      <c r="J239" t="s">
        <v>2123</v>
      </c>
      <c r="K239">
        <v>1.4336782033378959</v>
      </c>
      <c r="L239">
        <v>8.9882261280385851E-3</v>
      </c>
    </row>
    <row r="240" spans="2:12" x14ac:dyDescent="0.25">
      <c r="B240" t="s">
        <v>2124</v>
      </c>
      <c r="C240">
        <v>1.4452349732065299</v>
      </c>
      <c r="D240">
        <v>1.4270575273186208</v>
      </c>
      <c r="E240">
        <f t="shared" si="6"/>
        <v>1.4361462502625755</v>
      </c>
      <c r="F240">
        <f t="shared" si="7"/>
        <v>1.2853395251992084E-2</v>
      </c>
      <c r="J240" t="s">
        <v>2124</v>
      </c>
      <c r="K240">
        <v>1.4361462502625755</v>
      </c>
      <c r="L240">
        <v>1.2853395251992084E-2</v>
      </c>
    </row>
    <row r="241" spans="2:12" x14ac:dyDescent="0.25">
      <c r="B241" t="s">
        <v>2125</v>
      </c>
      <c r="C241">
        <v>1.4931705796992516</v>
      </c>
      <c r="D241">
        <v>1.4649453373519183</v>
      </c>
      <c r="E241">
        <f t="shared" si="6"/>
        <v>1.479057958525585</v>
      </c>
      <c r="F241">
        <f t="shared" si="7"/>
        <v>1.9958260264433054E-2</v>
      </c>
      <c r="J241" t="s">
        <v>2125</v>
      </c>
      <c r="K241">
        <v>1.479057958525585</v>
      </c>
      <c r="L241">
        <v>1.9958260264433054E-2</v>
      </c>
    </row>
    <row r="243" spans="2:12" x14ac:dyDescent="0.25">
      <c r="B243" t="s">
        <v>2126</v>
      </c>
      <c r="C243">
        <v>1.5625</v>
      </c>
      <c r="D243">
        <v>1.5625</v>
      </c>
      <c r="E243">
        <f t="shared" si="6"/>
        <v>1.5625</v>
      </c>
      <c r="F243">
        <f t="shared" si="7"/>
        <v>0</v>
      </c>
      <c r="J243" t="s">
        <v>2126</v>
      </c>
      <c r="K243">
        <v>1.5625</v>
      </c>
      <c r="L243">
        <v>0</v>
      </c>
    </row>
    <row r="244" spans="2:12" x14ac:dyDescent="0.25">
      <c r="B244" t="s">
        <v>2127</v>
      </c>
      <c r="C244">
        <v>1.5569270790594634</v>
      </c>
      <c r="D244">
        <v>1.6287434386087092</v>
      </c>
      <c r="E244">
        <f t="shared" si="6"/>
        <v>1.5928352588340862</v>
      </c>
      <c r="F244">
        <f t="shared" si="7"/>
        <v>5.0781834837402985E-2</v>
      </c>
      <c r="J244" t="s">
        <v>2127</v>
      </c>
      <c r="K244">
        <v>1.5928352588340862</v>
      </c>
      <c r="L244">
        <v>5.0781834837402985E-2</v>
      </c>
    </row>
    <row r="245" spans="2:12" x14ac:dyDescent="0.25">
      <c r="B245" t="s">
        <v>2128</v>
      </c>
      <c r="C245">
        <v>1.6146275335934137</v>
      </c>
      <c r="D245">
        <v>1.6295634506300658</v>
      </c>
      <c r="E245">
        <f t="shared" si="6"/>
        <v>1.6220954921117396</v>
      </c>
      <c r="F245">
        <f t="shared" si="7"/>
        <v>1.0561288219856378E-2</v>
      </c>
      <c r="J245" t="s">
        <v>2128</v>
      </c>
      <c r="K245">
        <v>1.6220954921117396</v>
      </c>
      <c r="L245">
        <v>1.0561288219856378E-2</v>
      </c>
    </row>
    <row r="246" spans="2:12" x14ac:dyDescent="0.25">
      <c r="B246" t="s">
        <v>2480</v>
      </c>
      <c r="C246">
        <v>1.6108200114579381</v>
      </c>
      <c r="D246">
        <v>1.6339405191095335</v>
      </c>
      <c r="E246">
        <f t="shared" si="6"/>
        <v>1.6223802652837358</v>
      </c>
      <c r="F246">
        <f t="shared" si="7"/>
        <v>1.6348667744918607E-2</v>
      </c>
      <c r="J246" t="s">
        <v>2480</v>
      </c>
      <c r="K246">
        <v>1.6223802652837358</v>
      </c>
      <c r="L246">
        <v>1.6348667744918607E-2</v>
      </c>
    </row>
    <row r="247" spans="2:12" x14ac:dyDescent="0.25">
      <c r="B247" t="s">
        <v>2130</v>
      </c>
      <c r="C247">
        <v>1.6075633853885705</v>
      </c>
      <c r="D247">
        <v>1.630122770000507</v>
      </c>
      <c r="E247">
        <f t="shared" si="6"/>
        <v>1.6188430776945388</v>
      </c>
      <c r="F247">
        <f t="shared" si="7"/>
        <v>1.5951893838495764E-2</v>
      </c>
      <c r="J247" t="s">
        <v>2130</v>
      </c>
      <c r="K247">
        <v>1.6188430776945388</v>
      </c>
      <c r="L247">
        <v>1.5951893838495764E-2</v>
      </c>
    </row>
    <row r="248" spans="2:12" x14ac:dyDescent="0.25">
      <c r="B248" t="s">
        <v>2131</v>
      </c>
      <c r="C248">
        <v>1.5971895916104306</v>
      </c>
      <c r="D248">
        <v>1.6230770576048072</v>
      </c>
      <c r="E248">
        <f t="shared" si="6"/>
        <v>1.6101333246076188</v>
      </c>
      <c r="F248">
        <f t="shared" si="7"/>
        <v>1.8305202752359868E-2</v>
      </c>
      <c r="J248" t="s">
        <v>2131</v>
      </c>
      <c r="K248">
        <v>1.6101333246076188</v>
      </c>
      <c r="L248">
        <v>1.8305202752359868E-2</v>
      </c>
    </row>
    <row r="249" spans="2:12" x14ac:dyDescent="0.25">
      <c r="B249" t="s">
        <v>2132</v>
      </c>
      <c r="C249">
        <v>1.6130937740980777</v>
      </c>
      <c r="D249">
        <v>1.6313547454954329</v>
      </c>
      <c r="E249">
        <f t="shared" si="6"/>
        <v>1.6222242597967553</v>
      </c>
      <c r="F249">
        <f t="shared" si="7"/>
        <v>1.2912456706123419E-2</v>
      </c>
      <c r="J249" t="s">
        <v>2132</v>
      </c>
      <c r="K249">
        <v>1.6222242597967553</v>
      </c>
      <c r="L249">
        <v>1.2912456706123419E-2</v>
      </c>
    </row>
    <row r="250" spans="2:12" x14ac:dyDescent="0.25">
      <c r="B250" t="s">
        <v>2133</v>
      </c>
      <c r="C250">
        <v>1.6034291319361424</v>
      </c>
      <c r="D250">
        <v>1.6237742315262957</v>
      </c>
      <c r="E250">
        <f t="shared" si="6"/>
        <v>1.6136016817312191</v>
      </c>
      <c r="F250">
        <f t="shared" si="7"/>
        <v>1.4386157884113042E-2</v>
      </c>
      <c r="J250" t="s">
        <v>2133</v>
      </c>
      <c r="K250">
        <v>1.6136016817312191</v>
      </c>
      <c r="L250">
        <v>1.4386157884113042E-2</v>
      </c>
    </row>
    <row r="251" spans="2:12" x14ac:dyDescent="0.25">
      <c r="B251" t="s">
        <v>2129</v>
      </c>
      <c r="C251">
        <v>1.5906793125586267</v>
      </c>
      <c r="D251">
        <v>1.6118197252988915</v>
      </c>
      <c r="E251">
        <f t="shared" si="6"/>
        <v>1.6012495189287592</v>
      </c>
      <c r="F251">
        <f t="shared" si="7"/>
        <v>1.4948529205723716E-2</v>
      </c>
      <c r="J251" t="s">
        <v>2129</v>
      </c>
      <c r="K251">
        <v>1.6012495189287592</v>
      </c>
      <c r="L251">
        <v>1.4948529205723716E-2</v>
      </c>
    </row>
    <row r="252" spans="2:12" x14ac:dyDescent="0.25">
      <c r="F252" t="e">
        <f t="shared" si="7"/>
        <v>#DIV/0!</v>
      </c>
    </row>
    <row r="253" spans="2:12" x14ac:dyDescent="0.25">
      <c r="B253" t="s">
        <v>2134</v>
      </c>
      <c r="C253">
        <v>1.5625</v>
      </c>
      <c r="D253">
        <v>1.5625</v>
      </c>
      <c r="E253">
        <f t="shared" si="6"/>
        <v>1.5625</v>
      </c>
      <c r="F253">
        <f t="shared" si="7"/>
        <v>0</v>
      </c>
      <c r="J253" t="s">
        <v>2134</v>
      </c>
      <c r="K253">
        <v>1.5625</v>
      </c>
      <c r="L253">
        <v>0</v>
      </c>
    </row>
    <row r="254" spans="2:12" x14ac:dyDescent="0.25">
      <c r="B254" t="s">
        <v>2135</v>
      </c>
      <c r="C254">
        <v>1.5405119125411579</v>
      </c>
      <c r="D254">
        <v>1.625793157840135</v>
      </c>
      <c r="E254">
        <f t="shared" si="6"/>
        <v>1.5831525351906466</v>
      </c>
      <c r="F254">
        <f t="shared" si="7"/>
        <v>6.0302946858940068E-2</v>
      </c>
      <c r="J254" t="s">
        <v>2135</v>
      </c>
      <c r="K254">
        <v>1.5831525351906466</v>
      </c>
      <c r="L254">
        <v>6.0302946858940068E-2</v>
      </c>
    </row>
    <row r="255" spans="2:12" x14ac:dyDescent="0.25">
      <c r="B255" t="s">
        <v>2136</v>
      </c>
      <c r="C255">
        <v>1.6225895988919885</v>
      </c>
      <c r="D255">
        <v>1.6287257067139409</v>
      </c>
      <c r="E255">
        <f t="shared" si="6"/>
        <v>1.6256576528029647</v>
      </c>
      <c r="F255">
        <f t="shared" si="7"/>
        <v>4.3388834509943564E-3</v>
      </c>
      <c r="J255" t="s">
        <v>2136</v>
      </c>
      <c r="K255">
        <v>1.6256576528029647</v>
      </c>
      <c r="L255">
        <v>4.3388834509943564E-3</v>
      </c>
    </row>
    <row r="256" spans="2:12" x14ac:dyDescent="0.25">
      <c r="B256" t="s">
        <v>2137</v>
      </c>
      <c r="C256">
        <v>1.622223717603434</v>
      </c>
      <c r="D256">
        <v>1.6332834198233017</v>
      </c>
      <c r="E256">
        <f t="shared" si="6"/>
        <v>1.6277535687133677</v>
      </c>
      <c r="F256">
        <f t="shared" si="7"/>
        <v>7.8203904375723915E-3</v>
      </c>
      <c r="J256" t="s">
        <v>2137</v>
      </c>
      <c r="K256">
        <v>1.6277535687133677</v>
      </c>
      <c r="L256">
        <v>7.8203904375723915E-3</v>
      </c>
    </row>
    <row r="257" spans="2:12" x14ac:dyDescent="0.25">
      <c r="B257" t="s">
        <v>2138</v>
      </c>
      <c r="C257">
        <v>1.6146154119310596</v>
      </c>
      <c r="D257">
        <v>1.6287125850581456</v>
      </c>
      <c r="E257">
        <f t="shared" si="6"/>
        <v>1.6216639984946026</v>
      </c>
      <c r="F257">
        <f t="shared" si="7"/>
        <v>9.968206713723296E-3</v>
      </c>
      <c r="J257" t="s">
        <v>2138</v>
      </c>
      <c r="K257">
        <v>1.6216639984946026</v>
      </c>
      <c r="L257">
        <v>9.968206713723296E-3</v>
      </c>
    </row>
    <row r="258" spans="2:12" x14ac:dyDescent="0.25">
      <c r="B258" t="s">
        <v>2139</v>
      </c>
      <c r="C258">
        <v>1.5950671561943242</v>
      </c>
      <c r="D258">
        <v>1.6183203649095412</v>
      </c>
      <c r="E258">
        <f t="shared" si="6"/>
        <v>1.6066937605519327</v>
      </c>
      <c r="F258">
        <f t="shared" si="7"/>
        <v>1.6442501566876121E-2</v>
      </c>
      <c r="J258" t="s">
        <v>2139</v>
      </c>
      <c r="K258">
        <v>1.6066937605519327</v>
      </c>
      <c r="L258">
        <v>1.6442501566876121E-2</v>
      </c>
    </row>
    <row r="259" spans="2:12" x14ac:dyDescent="0.25">
      <c r="B259" t="s">
        <v>2140</v>
      </c>
      <c r="C259">
        <v>1.6120970485782995</v>
      </c>
      <c r="D259">
        <v>1.6291040694379848</v>
      </c>
      <c r="E259">
        <f t="shared" si="6"/>
        <v>1.620600559008142</v>
      </c>
      <c r="F259">
        <f t="shared" si="7"/>
        <v>1.2025779777664548E-2</v>
      </c>
      <c r="J259" t="s">
        <v>2140</v>
      </c>
      <c r="K259">
        <v>1.620600559008142</v>
      </c>
      <c r="L259">
        <v>1.2025779777664548E-2</v>
      </c>
    </row>
    <row r="260" spans="2:12" x14ac:dyDescent="0.25">
      <c r="B260" t="s">
        <v>2141</v>
      </c>
      <c r="C260">
        <v>1.6062064803612977</v>
      </c>
      <c r="D260">
        <v>1.6188293684924766</v>
      </c>
      <c r="E260">
        <f t="shared" ref="E260:E323" si="8">AVERAGE(C260:D260)</f>
        <v>1.612517924426887</v>
      </c>
      <c r="F260">
        <f t="shared" ref="F260:F323" si="9">_xlfn.STDEV.S(C260:D260)</f>
        <v>8.9257297957158251E-3</v>
      </c>
      <c r="J260" t="s">
        <v>2141</v>
      </c>
      <c r="K260">
        <v>1.612517924426887</v>
      </c>
      <c r="L260">
        <v>8.9257297957158251E-3</v>
      </c>
    </row>
    <row r="261" spans="2:12" x14ac:dyDescent="0.25">
      <c r="B261" t="s">
        <v>2142</v>
      </c>
      <c r="C261">
        <v>1.5723932626109185</v>
      </c>
      <c r="D261">
        <v>1.5888536102018607</v>
      </c>
      <c r="E261">
        <f t="shared" si="8"/>
        <v>1.5806234364063896</v>
      </c>
      <c r="F261">
        <f t="shared" si="9"/>
        <v>1.1639223402242861E-2</v>
      </c>
      <c r="J261" t="s">
        <v>2142</v>
      </c>
      <c r="K261">
        <v>1.5806234364063896</v>
      </c>
      <c r="L261">
        <v>1.1639223402242861E-2</v>
      </c>
    </row>
    <row r="263" spans="2:12" x14ac:dyDescent="0.25">
      <c r="B263" t="s">
        <v>2143</v>
      </c>
      <c r="C263">
        <v>1.5625</v>
      </c>
      <c r="D263">
        <v>1.5625</v>
      </c>
      <c r="E263">
        <f t="shared" si="8"/>
        <v>1.5625</v>
      </c>
      <c r="F263">
        <f t="shared" si="9"/>
        <v>0</v>
      </c>
      <c r="J263" t="s">
        <v>2143</v>
      </c>
      <c r="K263">
        <v>1.5625</v>
      </c>
      <c r="L263">
        <v>0</v>
      </c>
    </row>
    <row r="264" spans="2:12" x14ac:dyDescent="0.25">
      <c r="B264" t="s">
        <v>2144</v>
      </c>
      <c r="C264">
        <v>1.567159350595267</v>
      </c>
      <c r="D264">
        <v>1.7547242283307487</v>
      </c>
      <c r="E264">
        <f t="shared" si="8"/>
        <v>1.6609417894630079</v>
      </c>
      <c r="F264">
        <f t="shared" si="9"/>
        <v>0.1326283969591848</v>
      </c>
      <c r="J264" t="s">
        <v>2144</v>
      </c>
      <c r="K264">
        <v>1.6609417894630079</v>
      </c>
      <c r="L264">
        <v>0.1326283969591848</v>
      </c>
    </row>
    <row r="265" spans="2:12" x14ac:dyDescent="0.25">
      <c r="B265" t="s">
        <v>2145</v>
      </c>
      <c r="C265">
        <v>1.7783065945143148</v>
      </c>
      <c r="D265">
        <v>1.7642434962353946</v>
      </c>
      <c r="E265">
        <f t="shared" si="8"/>
        <v>1.7712750453748547</v>
      </c>
      <c r="F265">
        <f t="shared" si="9"/>
        <v>9.9441121575173895E-3</v>
      </c>
      <c r="J265" t="s">
        <v>2145</v>
      </c>
      <c r="K265">
        <v>1.7712750453748547</v>
      </c>
      <c r="L265">
        <v>9.9441121575173895E-3</v>
      </c>
    </row>
    <row r="266" spans="2:12" x14ac:dyDescent="0.25">
      <c r="B266" t="s">
        <v>2146</v>
      </c>
      <c r="C266">
        <v>1.775442881802846</v>
      </c>
      <c r="D266">
        <v>1.7722412494875555</v>
      </c>
      <c r="E266">
        <f t="shared" si="8"/>
        <v>1.7738420656452007</v>
      </c>
      <c r="F266">
        <f t="shared" si="9"/>
        <v>2.2638959210079567E-3</v>
      </c>
      <c r="J266" t="s">
        <v>2146</v>
      </c>
      <c r="K266">
        <v>1.7738420656452007</v>
      </c>
      <c r="L266">
        <v>2.2638959210079567E-3</v>
      </c>
    </row>
    <row r="267" spans="2:12" x14ac:dyDescent="0.25">
      <c r="B267" t="s">
        <v>2147</v>
      </c>
      <c r="C267">
        <v>1.7726964074660481</v>
      </c>
      <c r="D267">
        <v>1.7771336847518273</v>
      </c>
      <c r="E267">
        <f t="shared" si="8"/>
        <v>1.7749150461089376</v>
      </c>
      <c r="F267">
        <f t="shared" si="9"/>
        <v>3.1376288587795461E-3</v>
      </c>
      <c r="J267" t="s">
        <v>2147</v>
      </c>
      <c r="K267">
        <v>1.7749150461089376</v>
      </c>
      <c r="L267">
        <v>3.1376288587795461E-3</v>
      </c>
    </row>
    <row r="268" spans="2:12" x14ac:dyDescent="0.25">
      <c r="B268" t="s">
        <v>2148</v>
      </c>
      <c r="C268">
        <v>1.7327277837385844</v>
      </c>
      <c r="D268">
        <v>1.75635272695265</v>
      </c>
      <c r="E268">
        <f t="shared" si="8"/>
        <v>1.7445402553456173</v>
      </c>
      <c r="F268">
        <f t="shared" si="9"/>
        <v>1.6705357551812901E-2</v>
      </c>
      <c r="J268" t="s">
        <v>2148</v>
      </c>
      <c r="K268">
        <v>1.7445402553456173</v>
      </c>
      <c r="L268">
        <v>1.6705357551812901E-2</v>
      </c>
    </row>
    <row r="269" spans="2:12" x14ac:dyDescent="0.25">
      <c r="B269" t="s">
        <v>2149</v>
      </c>
      <c r="C269">
        <v>1.7598736377795898</v>
      </c>
      <c r="D269">
        <v>1.7641454864005188</v>
      </c>
      <c r="E269">
        <f t="shared" si="8"/>
        <v>1.7620095620900544</v>
      </c>
      <c r="F269">
        <f t="shared" si="9"/>
        <v>3.0206531280612954E-3</v>
      </c>
      <c r="J269" t="s">
        <v>2149</v>
      </c>
      <c r="K269">
        <v>1.7620095620900544</v>
      </c>
      <c r="L269">
        <v>3.0206531280612954E-3</v>
      </c>
    </row>
    <row r="270" spans="2:12" x14ac:dyDescent="0.25">
      <c r="B270" t="s">
        <v>2150</v>
      </c>
      <c r="C270">
        <v>1.7583980780353254</v>
      </c>
      <c r="D270">
        <v>1.7639456239879412</v>
      </c>
      <c r="E270">
        <f t="shared" si="8"/>
        <v>1.7611718510116332</v>
      </c>
      <c r="F270">
        <f t="shared" si="9"/>
        <v>3.9227073620385832E-3</v>
      </c>
      <c r="J270" t="s">
        <v>2150</v>
      </c>
      <c r="K270">
        <v>1.7611718510116332</v>
      </c>
      <c r="L270">
        <v>3.9227073620385832E-3</v>
      </c>
    </row>
    <row r="271" spans="2:12" x14ac:dyDescent="0.25">
      <c r="B271" t="s">
        <v>2151</v>
      </c>
      <c r="C271">
        <v>1.6885242323471588</v>
      </c>
      <c r="D271">
        <v>1.7040341047310454</v>
      </c>
      <c r="E271">
        <f t="shared" si="8"/>
        <v>1.6962791685391021</v>
      </c>
      <c r="F271">
        <f t="shared" si="9"/>
        <v>1.0967135937984235E-2</v>
      </c>
      <c r="J271" t="s">
        <v>2151</v>
      </c>
      <c r="K271">
        <v>1.6962791685391021</v>
      </c>
      <c r="L271">
        <v>1.0967135937984235E-2</v>
      </c>
    </row>
    <row r="273" spans="2:12" x14ac:dyDescent="0.25">
      <c r="B273" t="s">
        <v>2152</v>
      </c>
      <c r="C273">
        <v>1.5625</v>
      </c>
      <c r="D273">
        <v>1.5625</v>
      </c>
      <c r="E273">
        <f t="shared" si="8"/>
        <v>1.5625</v>
      </c>
      <c r="F273">
        <f t="shared" si="9"/>
        <v>0</v>
      </c>
      <c r="J273" t="s">
        <v>2152</v>
      </c>
      <c r="K273">
        <v>1.5625</v>
      </c>
      <c r="L273">
        <v>0</v>
      </c>
    </row>
    <row r="274" spans="2:12" x14ac:dyDescent="0.25">
      <c r="B274" t="s">
        <v>2153</v>
      </c>
      <c r="C274">
        <v>1.5611094599220499</v>
      </c>
      <c r="D274">
        <v>1.5432865954077104</v>
      </c>
      <c r="E274">
        <f t="shared" si="8"/>
        <v>1.5521980276648801</v>
      </c>
      <c r="F274">
        <f t="shared" si="9"/>
        <v>1.2602668358258511E-2</v>
      </c>
      <c r="J274" t="s">
        <v>2153</v>
      </c>
      <c r="K274">
        <v>1.5521980276648801</v>
      </c>
      <c r="L274">
        <v>1.2602668358258511E-2</v>
      </c>
    </row>
    <row r="275" spans="2:12" x14ac:dyDescent="0.25">
      <c r="B275" t="s">
        <v>2154</v>
      </c>
      <c r="C275">
        <v>1.5765257268822399</v>
      </c>
      <c r="D275">
        <v>1.5461032154605587</v>
      </c>
      <c r="E275">
        <f t="shared" si="8"/>
        <v>1.5613144711713993</v>
      </c>
      <c r="F275">
        <f t="shared" si="9"/>
        <v>2.1511964126995953E-2</v>
      </c>
      <c r="J275" t="s">
        <v>2154</v>
      </c>
      <c r="K275">
        <v>1.5613144711713993</v>
      </c>
      <c r="L275">
        <v>2.1511964126995953E-2</v>
      </c>
    </row>
    <row r="276" spans="2:12" x14ac:dyDescent="0.25">
      <c r="B276" t="s">
        <v>2155</v>
      </c>
      <c r="C276">
        <v>1.5770553055890126</v>
      </c>
      <c r="D276">
        <v>1.5448678008951915</v>
      </c>
      <c r="E276">
        <f t="shared" si="8"/>
        <v>1.5609615532421022</v>
      </c>
      <c r="F276">
        <f t="shared" si="9"/>
        <v>2.276000283847476E-2</v>
      </c>
      <c r="J276" t="s">
        <v>2155</v>
      </c>
      <c r="K276">
        <v>1.5609615532421022</v>
      </c>
      <c r="L276">
        <v>2.276000283847476E-2</v>
      </c>
    </row>
    <row r="277" spans="2:12" x14ac:dyDescent="0.25">
      <c r="B277" t="s">
        <v>2156</v>
      </c>
      <c r="C277">
        <v>1.5688537803077878</v>
      </c>
      <c r="D277">
        <v>1.5382793700540534</v>
      </c>
      <c r="E277">
        <f t="shared" si="8"/>
        <v>1.5535665751809207</v>
      </c>
      <c r="F277">
        <f t="shared" si="9"/>
        <v>2.161937282119512E-2</v>
      </c>
      <c r="J277" t="s">
        <v>2156</v>
      </c>
      <c r="K277">
        <v>1.5535665751809207</v>
      </c>
      <c r="L277">
        <v>2.161937282119512E-2</v>
      </c>
    </row>
    <row r="278" spans="2:12" x14ac:dyDescent="0.25">
      <c r="B278" t="s">
        <v>2157</v>
      </c>
      <c r="C278">
        <v>1.5654878823168492</v>
      </c>
      <c r="D278">
        <v>1.5331961110539469</v>
      </c>
      <c r="E278">
        <f t="shared" si="8"/>
        <v>1.5493419966853981</v>
      </c>
      <c r="F278">
        <f t="shared" si="9"/>
        <v>2.2833730436523089E-2</v>
      </c>
      <c r="J278" t="s">
        <v>2157</v>
      </c>
      <c r="K278">
        <v>1.5493419966853981</v>
      </c>
      <c r="L278">
        <v>2.2833730436523089E-2</v>
      </c>
    </row>
    <row r="279" spans="2:12" x14ac:dyDescent="0.25">
      <c r="B279" t="s">
        <v>2158</v>
      </c>
      <c r="C279">
        <v>1.564135139007842</v>
      </c>
      <c r="D279">
        <v>1.5369144886733033</v>
      </c>
      <c r="E279">
        <f t="shared" si="8"/>
        <v>1.5505248138405725</v>
      </c>
      <c r="F279">
        <f t="shared" si="9"/>
        <v>1.9247906439860168E-2</v>
      </c>
      <c r="J279" t="s">
        <v>2158</v>
      </c>
      <c r="K279">
        <v>1.5505248138405725</v>
      </c>
      <c r="L279">
        <v>1.9247906439860168E-2</v>
      </c>
    </row>
    <row r="280" spans="2:12" x14ac:dyDescent="0.25">
      <c r="B280" t="s">
        <v>2159</v>
      </c>
      <c r="C280">
        <v>1.57109170473161</v>
      </c>
      <c r="D280">
        <v>1.5435811744624333</v>
      </c>
      <c r="E280">
        <f t="shared" si="8"/>
        <v>1.5573364395970217</v>
      </c>
      <c r="F280">
        <f t="shared" si="9"/>
        <v>1.9452882507372631E-2</v>
      </c>
      <c r="J280" t="s">
        <v>2159</v>
      </c>
      <c r="K280">
        <v>1.5573364395970217</v>
      </c>
      <c r="L280">
        <v>1.9452882507372631E-2</v>
      </c>
    </row>
    <row r="281" spans="2:12" x14ac:dyDescent="0.25">
      <c r="B281" t="s">
        <v>2160</v>
      </c>
      <c r="C281">
        <v>1.5768207023874432</v>
      </c>
      <c r="D281">
        <v>1.5457645110641693</v>
      </c>
      <c r="E281">
        <f t="shared" si="8"/>
        <v>1.5612926067258064</v>
      </c>
      <c r="F281">
        <f t="shared" si="9"/>
        <v>2.1960043482513767E-2</v>
      </c>
      <c r="J281" t="s">
        <v>2160</v>
      </c>
      <c r="K281">
        <v>1.5612926067258064</v>
      </c>
      <c r="L281">
        <v>2.1960043482513767E-2</v>
      </c>
    </row>
    <row r="283" spans="2:12" x14ac:dyDescent="0.25">
      <c r="B283" t="s">
        <v>2161</v>
      </c>
      <c r="C283">
        <v>1.5625</v>
      </c>
      <c r="D283">
        <v>1.5625</v>
      </c>
      <c r="E283">
        <f t="shared" si="8"/>
        <v>1.5625</v>
      </c>
      <c r="F283">
        <f t="shared" si="9"/>
        <v>0</v>
      </c>
      <c r="J283" t="s">
        <v>2161</v>
      </c>
      <c r="K283">
        <v>1.5625</v>
      </c>
      <c r="L283">
        <v>0</v>
      </c>
    </row>
    <row r="284" spans="2:12" x14ac:dyDescent="0.25">
      <c r="B284" t="s">
        <v>2162</v>
      </c>
      <c r="C284">
        <v>1.5660986180055736</v>
      </c>
      <c r="D284">
        <v>1.5673780945770766</v>
      </c>
      <c r="E284">
        <f t="shared" si="8"/>
        <v>1.5667383562913251</v>
      </c>
      <c r="F284">
        <f t="shared" si="9"/>
        <v>9.0472656007905595E-4</v>
      </c>
      <c r="J284" t="s">
        <v>2162</v>
      </c>
      <c r="K284">
        <v>1.5667383562913251</v>
      </c>
      <c r="L284">
        <v>9.0472656007905595E-4</v>
      </c>
    </row>
    <row r="285" spans="2:12" x14ac:dyDescent="0.25">
      <c r="B285" t="s">
        <v>2163</v>
      </c>
      <c r="C285">
        <v>1.5694430781518998</v>
      </c>
      <c r="D285">
        <v>1.5664975981085707</v>
      </c>
      <c r="E285">
        <f t="shared" si="8"/>
        <v>1.5679703381302352</v>
      </c>
      <c r="F285">
        <f t="shared" si="9"/>
        <v>2.0827689124876263E-3</v>
      </c>
      <c r="J285" t="s">
        <v>2163</v>
      </c>
      <c r="K285">
        <v>1.5679703381302352</v>
      </c>
      <c r="L285">
        <v>2.0827689124876263E-3</v>
      </c>
    </row>
    <row r="286" spans="2:12" x14ac:dyDescent="0.25">
      <c r="B286" t="s">
        <v>2488</v>
      </c>
      <c r="C286">
        <v>1.5683010278326575</v>
      </c>
      <c r="D286">
        <v>1.5683414137484821</v>
      </c>
      <c r="E286">
        <f t="shared" si="8"/>
        <v>1.5683212207905699</v>
      </c>
      <c r="F286">
        <f t="shared" si="9"/>
        <v>2.8557154944053252E-5</v>
      </c>
      <c r="J286" t="s">
        <v>2488</v>
      </c>
      <c r="K286">
        <v>1.5683212207905699</v>
      </c>
      <c r="L286">
        <v>2.8557154944053252E-5</v>
      </c>
    </row>
    <row r="287" spans="2:12" x14ac:dyDescent="0.25">
      <c r="B287" t="s">
        <v>2165</v>
      </c>
      <c r="C287">
        <v>1.5671383209545215</v>
      </c>
      <c r="D287">
        <v>1.5675155584730378</v>
      </c>
      <c r="E287">
        <f t="shared" si="8"/>
        <v>1.5673269397137797</v>
      </c>
      <c r="F287">
        <f t="shared" si="9"/>
        <v>2.6674720746083336E-4</v>
      </c>
      <c r="J287" t="s">
        <v>2165</v>
      </c>
      <c r="K287">
        <v>1.5673269397137797</v>
      </c>
      <c r="L287">
        <v>2.6674720746083336E-4</v>
      </c>
    </row>
    <row r="288" spans="2:12" x14ac:dyDescent="0.25">
      <c r="B288" t="s">
        <v>2166</v>
      </c>
      <c r="C288">
        <v>1.5573591471719719</v>
      </c>
      <c r="D288">
        <v>1.5639914462213855</v>
      </c>
      <c r="E288">
        <f t="shared" si="8"/>
        <v>1.5606752966966786</v>
      </c>
      <c r="F288">
        <f t="shared" si="9"/>
        <v>4.6897436326974835E-3</v>
      </c>
      <c r="J288" t="s">
        <v>2166</v>
      </c>
      <c r="K288">
        <v>1.5606752966966786</v>
      </c>
      <c r="L288">
        <v>4.6897436326974835E-3</v>
      </c>
    </row>
    <row r="289" spans="2:12" x14ac:dyDescent="0.25">
      <c r="B289" t="s">
        <v>2167</v>
      </c>
      <c r="C289">
        <v>1.5695794759528408</v>
      </c>
      <c r="D289">
        <v>1.5710527563506937</v>
      </c>
      <c r="E289">
        <f t="shared" si="8"/>
        <v>1.5703161161517674</v>
      </c>
      <c r="F289">
        <f t="shared" si="9"/>
        <v>1.0417665599110667E-3</v>
      </c>
      <c r="J289" t="s">
        <v>2167</v>
      </c>
      <c r="K289">
        <v>1.5703161161517674</v>
      </c>
      <c r="L289">
        <v>1.0417665599110667E-3</v>
      </c>
    </row>
    <row r="290" spans="2:12" x14ac:dyDescent="0.25">
      <c r="B290" t="s">
        <v>2168</v>
      </c>
      <c r="C290">
        <v>1.5628778320801839</v>
      </c>
      <c r="D290">
        <v>1.559611897987349</v>
      </c>
      <c r="E290">
        <f t="shared" si="8"/>
        <v>1.5612448650337665</v>
      </c>
      <c r="F290">
        <f t="shared" si="9"/>
        <v>2.3093641439519159E-3</v>
      </c>
      <c r="J290" t="s">
        <v>2168</v>
      </c>
      <c r="K290">
        <v>1.5612448650337665</v>
      </c>
      <c r="L290">
        <v>2.3093641439519159E-3</v>
      </c>
    </row>
    <row r="291" spans="2:12" x14ac:dyDescent="0.25">
      <c r="B291" t="s">
        <v>2164</v>
      </c>
      <c r="C291">
        <v>1.5509647343665465</v>
      </c>
      <c r="D291">
        <v>1.5493458291844937</v>
      </c>
      <c r="E291">
        <f t="shared" si="8"/>
        <v>1.55015528177552</v>
      </c>
      <c r="F291">
        <f t="shared" si="9"/>
        <v>1.1447388323275528E-3</v>
      </c>
      <c r="J291" t="s">
        <v>2164</v>
      </c>
      <c r="K291">
        <v>1.55015528177552</v>
      </c>
      <c r="L291">
        <v>1.1447388323275528E-3</v>
      </c>
    </row>
    <row r="293" spans="2:12" x14ac:dyDescent="0.25">
      <c r="B293" t="s">
        <v>2169</v>
      </c>
      <c r="C293">
        <v>1.5625</v>
      </c>
      <c r="D293">
        <v>1.5625</v>
      </c>
      <c r="E293">
        <f t="shared" si="8"/>
        <v>1.5625</v>
      </c>
      <c r="F293">
        <f t="shared" si="9"/>
        <v>0</v>
      </c>
      <c r="J293" t="s">
        <v>2169</v>
      </c>
      <c r="K293">
        <v>1.5625</v>
      </c>
      <c r="L293">
        <v>0</v>
      </c>
    </row>
    <row r="294" spans="2:12" x14ac:dyDescent="0.25">
      <c r="B294" t="s">
        <v>2170</v>
      </c>
      <c r="C294">
        <v>1.5362665614343451</v>
      </c>
      <c r="D294">
        <v>1.525033923284703</v>
      </c>
      <c r="E294">
        <f t="shared" si="8"/>
        <v>1.5306502423595241</v>
      </c>
      <c r="F294">
        <f t="shared" si="9"/>
        <v>7.9426746062266768E-3</v>
      </c>
      <c r="J294" t="s">
        <v>2170</v>
      </c>
      <c r="K294">
        <v>1.5306502423595241</v>
      </c>
      <c r="L294">
        <v>7.9426746062266768E-3</v>
      </c>
    </row>
    <row r="295" spans="2:12" x14ac:dyDescent="0.25">
      <c r="B295" t="s">
        <v>2171</v>
      </c>
      <c r="C295">
        <v>1.5102549528615681</v>
      </c>
      <c r="D295">
        <v>1.5268628226564862</v>
      </c>
      <c r="E295">
        <f t="shared" si="8"/>
        <v>1.5185588877590273</v>
      </c>
      <c r="F295">
        <f t="shared" si="9"/>
        <v>1.1743537353049845E-2</v>
      </c>
      <c r="J295" t="s">
        <v>2171</v>
      </c>
      <c r="K295">
        <v>1.5185588877590273</v>
      </c>
      <c r="L295">
        <v>1.1743537353049845E-2</v>
      </c>
    </row>
    <row r="296" spans="2:12" x14ac:dyDescent="0.25">
      <c r="B296" t="s">
        <v>2172</v>
      </c>
      <c r="C296">
        <v>1.5122556529344122</v>
      </c>
      <c r="D296">
        <v>1.5233778487119658</v>
      </c>
      <c r="E296">
        <f t="shared" si="8"/>
        <v>1.517816750823189</v>
      </c>
      <c r="F296">
        <f t="shared" si="9"/>
        <v>7.8645800559925209E-3</v>
      </c>
      <c r="J296" t="s">
        <v>2172</v>
      </c>
      <c r="K296">
        <v>1.517816750823189</v>
      </c>
      <c r="L296">
        <v>7.8645800559925209E-3</v>
      </c>
    </row>
    <row r="297" spans="2:12" x14ac:dyDescent="0.25">
      <c r="B297" t="s">
        <v>2173</v>
      </c>
      <c r="C297">
        <v>1.510029936000099</v>
      </c>
      <c r="D297">
        <v>1.5260973584691668</v>
      </c>
      <c r="E297">
        <f t="shared" si="8"/>
        <v>1.5180636472346329</v>
      </c>
      <c r="F297">
        <f t="shared" si="9"/>
        <v>1.136138338406693E-2</v>
      </c>
      <c r="J297" t="s">
        <v>2173</v>
      </c>
      <c r="K297">
        <v>1.5180636472346329</v>
      </c>
      <c r="L297">
        <v>1.136138338406693E-2</v>
      </c>
    </row>
    <row r="298" spans="2:12" x14ac:dyDescent="0.25">
      <c r="B298" t="s">
        <v>2174</v>
      </c>
      <c r="C298">
        <v>1.4926713286983235</v>
      </c>
      <c r="D298">
        <v>1.5134039853203152</v>
      </c>
      <c r="E298">
        <f t="shared" si="8"/>
        <v>1.5030376570093194</v>
      </c>
      <c r="F298">
        <f t="shared" si="9"/>
        <v>1.4660202089422468E-2</v>
      </c>
      <c r="J298" t="s">
        <v>2174</v>
      </c>
      <c r="K298">
        <v>1.5030376570093194</v>
      </c>
      <c r="L298">
        <v>1.4660202089422468E-2</v>
      </c>
    </row>
    <row r="299" spans="2:12" x14ac:dyDescent="0.25">
      <c r="B299" t="s">
        <v>2175</v>
      </c>
      <c r="C299">
        <v>1.5033166919336916</v>
      </c>
      <c r="D299">
        <v>1.524154480762782</v>
      </c>
      <c r="E299">
        <f t="shared" si="8"/>
        <v>1.5137355863482367</v>
      </c>
      <c r="F299">
        <f t="shared" si="9"/>
        <v>1.4734541785983171E-2</v>
      </c>
      <c r="J299" t="s">
        <v>2175</v>
      </c>
      <c r="K299">
        <v>1.5137355863482367</v>
      </c>
      <c r="L299">
        <v>1.4734541785983171E-2</v>
      </c>
    </row>
    <row r="300" spans="2:12" x14ac:dyDescent="0.25">
      <c r="B300" t="s">
        <v>2176</v>
      </c>
      <c r="C300">
        <v>1.5107037098500022</v>
      </c>
      <c r="D300">
        <v>1.5238555800882116</v>
      </c>
      <c r="E300">
        <f t="shared" si="8"/>
        <v>1.5172796449691068</v>
      </c>
      <c r="F300">
        <f t="shared" si="9"/>
        <v>9.299776630723405E-3</v>
      </c>
      <c r="J300" t="s">
        <v>2176</v>
      </c>
      <c r="K300">
        <v>1.5172796449691068</v>
      </c>
      <c r="L300">
        <v>9.299776630723405E-3</v>
      </c>
    </row>
    <row r="301" spans="2:12" x14ac:dyDescent="0.25">
      <c r="B301" t="s">
        <v>2177</v>
      </c>
      <c r="C301">
        <v>1.501097475314793</v>
      </c>
      <c r="D301">
        <v>1.5089747345404814</v>
      </c>
      <c r="E301">
        <f t="shared" si="8"/>
        <v>1.5050361049276373</v>
      </c>
      <c r="F301">
        <f t="shared" si="9"/>
        <v>5.5700634156485478E-3</v>
      </c>
      <c r="J301" t="s">
        <v>2177</v>
      </c>
      <c r="K301">
        <v>1.5050361049276373</v>
      </c>
      <c r="L301">
        <v>5.5700634156485478E-3</v>
      </c>
    </row>
    <row r="303" spans="2:12" x14ac:dyDescent="0.25">
      <c r="B303" t="s">
        <v>2178</v>
      </c>
      <c r="C303">
        <v>1.5625</v>
      </c>
      <c r="D303">
        <v>1.5625</v>
      </c>
      <c r="E303">
        <f t="shared" si="8"/>
        <v>1.5625</v>
      </c>
      <c r="F303">
        <f t="shared" si="9"/>
        <v>0</v>
      </c>
      <c r="J303" t="s">
        <v>2178</v>
      </c>
      <c r="K303">
        <v>1.5625</v>
      </c>
      <c r="L303">
        <v>0</v>
      </c>
    </row>
    <row r="304" spans="2:12" x14ac:dyDescent="0.25">
      <c r="B304" t="s">
        <v>2179</v>
      </c>
      <c r="C304">
        <v>1.5543234546259164</v>
      </c>
      <c r="D304">
        <v>1.7067101465895229</v>
      </c>
      <c r="E304">
        <f t="shared" si="8"/>
        <v>1.6305168006077198</v>
      </c>
      <c r="F304">
        <f t="shared" si="9"/>
        <v>0.10775366325005174</v>
      </c>
      <c r="J304" t="s">
        <v>2179</v>
      </c>
      <c r="K304">
        <v>1.6305168006077198</v>
      </c>
      <c r="L304">
        <v>0.10775366325005174</v>
      </c>
    </row>
    <row r="305" spans="2:12" x14ac:dyDescent="0.25">
      <c r="B305" t="s">
        <v>2180</v>
      </c>
      <c r="C305">
        <v>1.7202480925574095</v>
      </c>
      <c r="D305">
        <v>1.7146231213598908</v>
      </c>
      <c r="E305">
        <f t="shared" si="8"/>
        <v>1.7174356069586501</v>
      </c>
      <c r="F305">
        <f t="shared" si="9"/>
        <v>3.9774552777444893E-3</v>
      </c>
      <c r="J305" t="s">
        <v>2180</v>
      </c>
      <c r="K305">
        <v>1.7174356069586501</v>
      </c>
      <c r="L305">
        <v>3.9774552777444893E-3</v>
      </c>
    </row>
    <row r="306" spans="2:12" x14ac:dyDescent="0.25">
      <c r="B306" t="s">
        <v>2181</v>
      </c>
      <c r="C306">
        <v>1.724645814804181</v>
      </c>
      <c r="D306">
        <v>1.7273876042009348</v>
      </c>
      <c r="E306">
        <f t="shared" si="8"/>
        <v>1.726016709502558</v>
      </c>
      <c r="F306">
        <f t="shared" si="9"/>
        <v>1.9387378750300181E-3</v>
      </c>
      <c r="J306" t="s">
        <v>2181</v>
      </c>
      <c r="K306">
        <v>1.726016709502558</v>
      </c>
      <c r="L306">
        <v>1.9387378750300181E-3</v>
      </c>
    </row>
    <row r="307" spans="2:12" x14ac:dyDescent="0.25">
      <c r="B307" t="s">
        <v>2182</v>
      </c>
      <c r="C307">
        <v>1.7220424653245934</v>
      </c>
      <c r="D307">
        <v>1.7319867238968205</v>
      </c>
      <c r="E307">
        <f t="shared" si="8"/>
        <v>1.7270145946107069</v>
      </c>
      <c r="F307">
        <f t="shared" si="9"/>
        <v>7.0316526702942648E-3</v>
      </c>
      <c r="J307" t="s">
        <v>2182</v>
      </c>
      <c r="K307">
        <v>1.7270145946107069</v>
      </c>
      <c r="L307">
        <v>7.0316526702942648E-3</v>
      </c>
    </row>
    <row r="308" spans="2:12" x14ac:dyDescent="0.25">
      <c r="B308" t="s">
        <v>2183</v>
      </c>
      <c r="C308">
        <v>1.6743718562606511</v>
      </c>
      <c r="D308">
        <v>1.7081554942512172</v>
      </c>
      <c r="E308">
        <f t="shared" si="8"/>
        <v>1.691263675255934</v>
      </c>
      <c r="F308">
        <f t="shared" si="9"/>
        <v>2.3888639516280723E-2</v>
      </c>
      <c r="J308" t="s">
        <v>2183</v>
      </c>
      <c r="K308">
        <v>1.691263675255934</v>
      </c>
      <c r="L308">
        <v>2.3888639516280723E-2</v>
      </c>
    </row>
    <row r="309" spans="2:12" x14ac:dyDescent="0.25">
      <c r="B309" t="s">
        <v>2184</v>
      </c>
      <c r="C309">
        <v>1.7027194806249819</v>
      </c>
      <c r="D309">
        <v>1.7181951689355162</v>
      </c>
      <c r="E309">
        <f t="shared" si="8"/>
        <v>1.710457324780249</v>
      </c>
      <c r="F309">
        <f t="shared" si="9"/>
        <v>1.0942964147908156E-2</v>
      </c>
      <c r="J309" t="s">
        <v>2184</v>
      </c>
      <c r="K309">
        <v>1.710457324780249</v>
      </c>
      <c r="L309">
        <v>1.0942964147908156E-2</v>
      </c>
    </row>
    <row r="310" spans="2:12" x14ac:dyDescent="0.25">
      <c r="B310" t="s">
        <v>2185</v>
      </c>
      <c r="C310">
        <v>1.7077160202887292</v>
      </c>
      <c r="D310">
        <v>1.7185129888950859</v>
      </c>
      <c r="E310">
        <f t="shared" si="8"/>
        <v>1.7131145045919074</v>
      </c>
      <c r="F310">
        <f t="shared" si="9"/>
        <v>7.6346097178130934E-3</v>
      </c>
      <c r="J310" t="s">
        <v>2185</v>
      </c>
      <c r="K310">
        <v>1.7131145045919074</v>
      </c>
      <c r="L310">
        <v>7.6346097178130934E-3</v>
      </c>
    </row>
    <row r="311" spans="2:12" x14ac:dyDescent="0.25">
      <c r="B311" t="s">
        <v>2186</v>
      </c>
      <c r="C311">
        <v>1.6283061908612353</v>
      </c>
      <c r="D311">
        <v>1.6501697800766009</v>
      </c>
      <c r="E311">
        <f t="shared" si="8"/>
        <v>1.6392379854689181</v>
      </c>
      <c r="F311">
        <f t="shared" si="9"/>
        <v>1.5459892195262066E-2</v>
      </c>
      <c r="J311" t="s">
        <v>2186</v>
      </c>
      <c r="K311">
        <v>1.6392379854689181</v>
      </c>
      <c r="L311">
        <v>1.5459892195262066E-2</v>
      </c>
    </row>
    <row r="313" spans="2:12" x14ac:dyDescent="0.25">
      <c r="B313" t="s">
        <v>2187</v>
      </c>
      <c r="C313">
        <v>1.5625</v>
      </c>
      <c r="D313">
        <v>1.5625</v>
      </c>
      <c r="E313">
        <f t="shared" si="8"/>
        <v>1.5625</v>
      </c>
      <c r="F313">
        <f t="shared" si="9"/>
        <v>0</v>
      </c>
      <c r="J313" t="s">
        <v>2187</v>
      </c>
      <c r="K313">
        <v>1.5625</v>
      </c>
      <c r="L313">
        <v>0</v>
      </c>
    </row>
    <row r="314" spans="2:12" x14ac:dyDescent="0.25">
      <c r="B314" t="s">
        <v>2188</v>
      </c>
      <c r="C314">
        <v>1.5111160284428373</v>
      </c>
      <c r="D314">
        <v>1.3758538238091771</v>
      </c>
      <c r="E314">
        <f t="shared" si="8"/>
        <v>1.4434849261260072</v>
      </c>
      <c r="F314">
        <f t="shared" si="9"/>
        <v>9.56448221347036E-2</v>
      </c>
      <c r="J314" t="s">
        <v>2188</v>
      </c>
      <c r="K314">
        <v>1.4434849261260072</v>
      </c>
      <c r="L314">
        <v>9.56448221347036E-2</v>
      </c>
    </row>
    <row r="315" spans="2:12" x14ac:dyDescent="0.25">
      <c r="B315" t="s">
        <v>2189</v>
      </c>
      <c r="C315">
        <v>1.3594752976677096</v>
      </c>
      <c r="D315">
        <v>1.3747846679625764</v>
      </c>
      <c r="E315">
        <f t="shared" si="8"/>
        <v>1.3671299828151429</v>
      </c>
      <c r="F315">
        <f t="shared" si="9"/>
        <v>1.0825359551196199E-2</v>
      </c>
      <c r="J315" t="s">
        <v>2189</v>
      </c>
      <c r="K315">
        <v>1.3671299828151429</v>
      </c>
      <c r="L315">
        <v>1.0825359551196199E-2</v>
      </c>
    </row>
    <row r="316" spans="2:12" x14ac:dyDescent="0.25">
      <c r="B316" t="s">
        <v>2190</v>
      </c>
      <c r="C316">
        <v>1.362328447369707</v>
      </c>
      <c r="D316">
        <v>1.3585438604073288</v>
      </c>
      <c r="E316">
        <f t="shared" si="8"/>
        <v>1.3604361538885179</v>
      </c>
      <c r="F316">
        <f t="shared" si="9"/>
        <v>2.6761071050878699E-3</v>
      </c>
      <c r="J316" t="s">
        <v>2190</v>
      </c>
      <c r="K316">
        <v>1.3604361538885179</v>
      </c>
      <c r="L316">
        <v>2.6761071050878699E-3</v>
      </c>
    </row>
    <row r="317" spans="2:12" x14ac:dyDescent="0.25">
      <c r="B317" t="s">
        <v>2191</v>
      </c>
      <c r="C317">
        <v>1.3561762777326425</v>
      </c>
      <c r="D317">
        <v>1.3566037990891213</v>
      </c>
      <c r="E317">
        <f t="shared" si="8"/>
        <v>1.3563900384108818</v>
      </c>
      <c r="F317">
        <f t="shared" si="9"/>
        <v>3.0230325026825395E-4</v>
      </c>
      <c r="J317" t="s">
        <v>2191</v>
      </c>
      <c r="K317">
        <v>1.3563900384108818</v>
      </c>
      <c r="L317">
        <v>3.0230325026825395E-4</v>
      </c>
    </row>
    <row r="318" spans="2:12" x14ac:dyDescent="0.25">
      <c r="B318" t="s">
        <v>2192</v>
      </c>
      <c r="C318">
        <v>1.3797536762419991</v>
      </c>
      <c r="D318">
        <v>1.3735587279968839</v>
      </c>
      <c r="E318">
        <f t="shared" si="8"/>
        <v>1.3766562021194415</v>
      </c>
      <c r="F318">
        <f t="shared" si="9"/>
        <v>4.3804899132206098E-3</v>
      </c>
      <c r="J318" t="s">
        <v>2192</v>
      </c>
      <c r="K318">
        <v>1.3766562021194415</v>
      </c>
      <c r="L318">
        <v>4.3804899132206098E-3</v>
      </c>
    </row>
    <row r="319" spans="2:12" x14ac:dyDescent="0.25">
      <c r="B319" t="s">
        <v>2193</v>
      </c>
      <c r="C319">
        <v>1.3595096080350411</v>
      </c>
      <c r="D319">
        <v>1.3655413105663428</v>
      </c>
      <c r="E319">
        <f t="shared" si="8"/>
        <v>1.3625254593006919</v>
      </c>
      <c r="F319">
        <f t="shared" si="9"/>
        <v>4.2650577619834937E-3</v>
      </c>
      <c r="J319" t="s">
        <v>2193</v>
      </c>
      <c r="K319">
        <v>1.3625254593006919</v>
      </c>
      <c r="L319">
        <v>4.2650577619834937E-3</v>
      </c>
    </row>
    <row r="320" spans="2:12" x14ac:dyDescent="0.25">
      <c r="B320" t="s">
        <v>2194</v>
      </c>
      <c r="C320">
        <v>1.3727871728889691</v>
      </c>
      <c r="D320">
        <v>1.3738119047671371</v>
      </c>
      <c r="E320">
        <f t="shared" si="8"/>
        <v>1.3732995388280531</v>
      </c>
      <c r="F320">
        <f t="shared" si="9"/>
        <v>7.245948599506084E-4</v>
      </c>
      <c r="J320" t="s">
        <v>2194</v>
      </c>
      <c r="K320">
        <v>1.3732995388280531</v>
      </c>
      <c r="L320">
        <v>7.245948599506084E-4</v>
      </c>
    </row>
    <row r="321" spans="2:12" x14ac:dyDescent="0.25">
      <c r="B321" t="s">
        <v>2195</v>
      </c>
      <c r="C321">
        <v>1.4302113423020992</v>
      </c>
      <c r="D321">
        <v>1.4149670675174653</v>
      </c>
      <c r="E321">
        <f t="shared" si="8"/>
        <v>1.4225892049097824</v>
      </c>
      <c r="F321">
        <f t="shared" si="9"/>
        <v>1.0779330074485777E-2</v>
      </c>
      <c r="J321" t="s">
        <v>2195</v>
      </c>
      <c r="K321">
        <v>1.4225892049097824</v>
      </c>
      <c r="L321">
        <v>1.0779330074485777E-2</v>
      </c>
    </row>
    <row r="323" spans="2:12" x14ac:dyDescent="0.25">
      <c r="B323" t="s">
        <v>2196</v>
      </c>
      <c r="C323">
        <v>1.5625</v>
      </c>
      <c r="D323">
        <v>1.5625</v>
      </c>
      <c r="E323">
        <f t="shared" si="8"/>
        <v>1.5625</v>
      </c>
      <c r="F323">
        <f t="shared" si="9"/>
        <v>0</v>
      </c>
      <c r="J323" t="s">
        <v>2196</v>
      </c>
      <c r="K323">
        <v>1.5625</v>
      </c>
      <c r="L323">
        <v>0</v>
      </c>
    </row>
    <row r="324" spans="2:12" x14ac:dyDescent="0.25">
      <c r="B324" t="s">
        <v>2197</v>
      </c>
      <c r="C324">
        <v>1.5530422649258715</v>
      </c>
      <c r="D324">
        <v>1.4922597062935983</v>
      </c>
      <c r="E324">
        <f t="shared" ref="E324:E387" si="10">AVERAGE(C324:D324)</f>
        <v>1.5226509856097348</v>
      </c>
      <c r="F324">
        <f t="shared" ref="F324:F387" si="11">_xlfn.STDEV.S(C324:D324)</f>
        <v>4.2979759386749319E-2</v>
      </c>
      <c r="J324" t="s">
        <v>2197</v>
      </c>
      <c r="K324">
        <v>1.5226509856097348</v>
      </c>
      <c r="L324">
        <v>4.2979759386749319E-2</v>
      </c>
    </row>
    <row r="325" spans="2:12" x14ac:dyDescent="0.25">
      <c r="B325" t="s">
        <v>2198</v>
      </c>
      <c r="C325">
        <v>1.4389487872569409</v>
      </c>
      <c r="D325">
        <v>1.4821929870559003</v>
      </c>
      <c r="E325">
        <f t="shared" si="10"/>
        <v>1.4605708871564205</v>
      </c>
      <c r="F325">
        <f t="shared" si="11"/>
        <v>3.0578266924830153E-2</v>
      </c>
      <c r="J325" t="s">
        <v>2198</v>
      </c>
      <c r="K325">
        <v>1.4605708871564205</v>
      </c>
      <c r="L325">
        <v>3.0578266924830153E-2</v>
      </c>
    </row>
    <row r="326" spans="2:12" x14ac:dyDescent="0.25">
      <c r="B326" t="s">
        <v>2199</v>
      </c>
      <c r="C326">
        <v>1.4405858410955836</v>
      </c>
      <c r="D326">
        <v>1.4887145415917198</v>
      </c>
      <c r="E326">
        <f t="shared" si="10"/>
        <v>1.4646501913436518</v>
      </c>
      <c r="F326">
        <f t="shared" si="11"/>
        <v>3.4032130490514234E-2</v>
      </c>
      <c r="J326" t="s">
        <v>2199</v>
      </c>
      <c r="K326">
        <v>1.4646501913436518</v>
      </c>
      <c r="L326">
        <v>3.4032130490514234E-2</v>
      </c>
    </row>
    <row r="327" spans="2:12" x14ac:dyDescent="0.25">
      <c r="B327" t="s">
        <v>2200</v>
      </c>
      <c r="C327">
        <v>1.4457798379008668</v>
      </c>
      <c r="D327">
        <v>1.4842245376958112</v>
      </c>
      <c r="E327">
        <f t="shared" si="10"/>
        <v>1.465002187798339</v>
      </c>
      <c r="F327">
        <f t="shared" si="11"/>
        <v>2.7184507925686229E-2</v>
      </c>
      <c r="J327" t="s">
        <v>2200</v>
      </c>
      <c r="K327">
        <v>1.465002187798339</v>
      </c>
      <c r="L327">
        <v>2.7184507925686229E-2</v>
      </c>
    </row>
    <row r="328" spans="2:12" x14ac:dyDescent="0.25">
      <c r="B328" t="s">
        <v>2201</v>
      </c>
      <c r="C328">
        <v>1.4986543570082591</v>
      </c>
      <c r="D328">
        <v>1.5207605545780998</v>
      </c>
      <c r="E328">
        <f t="shared" si="10"/>
        <v>1.5097074557931793</v>
      </c>
      <c r="F328">
        <f t="shared" si="11"/>
        <v>1.5631442207883914E-2</v>
      </c>
      <c r="J328" t="s">
        <v>2201</v>
      </c>
      <c r="K328">
        <v>1.5097074557931793</v>
      </c>
      <c r="L328">
        <v>1.5631442207883914E-2</v>
      </c>
    </row>
    <row r="329" spans="2:12" x14ac:dyDescent="0.25">
      <c r="B329" t="s">
        <v>2202</v>
      </c>
      <c r="C329">
        <v>1.4641422438964029</v>
      </c>
      <c r="D329">
        <v>1.4915118952375488</v>
      </c>
      <c r="E329">
        <f t="shared" si="10"/>
        <v>1.4778270695669757</v>
      </c>
      <c r="F329">
        <f t="shared" si="11"/>
        <v>1.9353266062035739E-2</v>
      </c>
      <c r="J329" t="s">
        <v>2202</v>
      </c>
      <c r="K329">
        <v>1.4778270695669757</v>
      </c>
      <c r="L329">
        <v>1.9353266062035739E-2</v>
      </c>
    </row>
    <row r="330" spans="2:12" x14ac:dyDescent="0.25">
      <c r="B330" t="s">
        <v>2203</v>
      </c>
      <c r="C330">
        <v>1.4443061062733031</v>
      </c>
      <c r="D330">
        <v>1.480731128430387</v>
      </c>
      <c r="E330">
        <f t="shared" si="10"/>
        <v>1.462518617351845</v>
      </c>
      <c r="F330">
        <f t="shared" si="11"/>
        <v>2.5756380172144253E-2</v>
      </c>
      <c r="J330" t="s">
        <v>2203</v>
      </c>
      <c r="K330">
        <v>1.462518617351845</v>
      </c>
      <c r="L330">
        <v>2.5756380172144253E-2</v>
      </c>
    </row>
    <row r="331" spans="2:12" x14ac:dyDescent="0.25">
      <c r="B331" t="s">
        <v>2204</v>
      </c>
      <c r="C331">
        <v>1.4987192005296126</v>
      </c>
      <c r="D331">
        <v>1.5361799438041872</v>
      </c>
      <c r="E331">
        <f t="shared" si="10"/>
        <v>1.5174495721668999</v>
      </c>
      <c r="F331">
        <f t="shared" si="11"/>
        <v>2.6488745597740056E-2</v>
      </c>
      <c r="J331" t="s">
        <v>2204</v>
      </c>
      <c r="K331">
        <v>1.5174495721668999</v>
      </c>
      <c r="L331">
        <v>2.6488745597740056E-2</v>
      </c>
    </row>
    <row r="333" spans="2:12" x14ac:dyDescent="0.25">
      <c r="B333" t="s">
        <v>2205</v>
      </c>
      <c r="C333">
        <v>1.5625</v>
      </c>
      <c r="D333">
        <v>1.5625</v>
      </c>
      <c r="E333">
        <f t="shared" si="10"/>
        <v>1.5625</v>
      </c>
      <c r="F333">
        <f t="shared" si="11"/>
        <v>0</v>
      </c>
      <c r="J333" t="s">
        <v>2205</v>
      </c>
      <c r="K333">
        <v>1.5625</v>
      </c>
      <c r="L333">
        <v>0</v>
      </c>
    </row>
    <row r="334" spans="2:12" x14ac:dyDescent="0.25">
      <c r="B334" t="s">
        <v>2206</v>
      </c>
      <c r="C334">
        <v>1.5505154510385941</v>
      </c>
      <c r="D334">
        <v>1.5799575002789255</v>
      </c>
      <c r="E334">
        <f t="shared" si="10"/>
        <v>1.5652364756587598</v>
      </c>
      <c r="F334">
        <f t="shared" si="11"/>
        <v>2.0818672669866527E-2</v>
      </c>
      <c r="J334" t="s">
        <v>2206</v>
      </c>
      <c r="K334">
        <v>1.5652364756587598</v>
      </c>
      <c r="L334">
        <v>2.0818672669866527E-2</v>
      </c>
    </row>
    <row r="335" spans="2:12" x14ac:dyDescent="0.25">
      <c r="B335" t="s">
        <v>2207</v>
      </c>
      <c r="C335">
        <v>1.578452968466769</v>
      </c>
      <c r="D335">
        <v>1.5803403283325916</v>
      </c>
      <c r="E335">
        <f t="shared" si="10"/>
        <v>1.5793966483996802</v>
      </c>
      <c r="F335">
        <f t="shared" si="11"/>
        <v>1.3345649596625416E-3</v>
      </c>
      <c r="J335" t="s">
        <v>2207</v>
      </c>
      <c r="K335">
        <v>1.5793966483996802</v>
      </c>
      <c r="L335">
        <v>1.3345649596625416E-3</v>
      </c>
    </row>
    <row r="336" spans="2:12" x14ac:dyDescent="0.25">
      <c r="B336" t="s">
        <v>2208</v>
      </c>
      <c r="C336">
        <v>1.5755733618484054</v>
      </c>
      <c r="D336">
        <v>1.5817503740008276</v>
      </c>
      <c r="E336">
        <f t="shared" si="10"/>
        <v>1.5786618679246165</v>
      </c>
      <c r="F336">
        <f t="shared" si="11"/>
        <v>4.3678071804495048E-3</v>
      </c>
      <c r="J336" t="s">
        <v>2208</v>
      </c>
      <c r="K336">
        <v>1.5786618679246165</v>
      </c>
      <c r="L336">
        <v>4.3678071804495048E-3</v>
      </c>
    </row>
    <row r="337" spans="2:12" x14ac:dyDescent="0.25">
      <c r="B337" t="s">
        <v>2209</v>
      </c>
      <c r="C337">
        <v>1.574391463051263</v>
      </c>
      <c r="D337">
        <v>1.5804057949897858</v>
      </c>
      <c r="E337">
        <f t="shared" si="10"/>
        <v>1.5773986290205244</v>
      </c>
      <c r="F337">
        <f t="shared" si="11"/>
        <v>4.252774898036344E-3</v>
      </c>
      <c r="J337" t="s">
        <v>2209</v>
      </c>
      <c r="K337">
        <v>1.5773986290205244</v>
      </c>
      <c r="L337">
        <v>4.252774898036344E-3</v>
      </c>
    </row>
    <row r="338" spans="2:12" x14ac:dyDescent="0.25">
      <c r="B338" t="s">
        <v>2210</v>
      </c>
      <c r="C338">
        <v>1.5550765754638973</v>
      </c>
      <c r="D338">
        <v>1.5612592498777096</v>
      </c>
      <c r="E338">
        <f t="shared" si="10"/>
        <v>1.5581679126708035</v>
      </c>
      <c r="F338">
        <f t="shared" si="11"/>
        <v>4.3718110038752124E-3</v>
      </c>
      <c r="J338" t="s">
        <v>2210</v>
      </c>
      <c r="K338">
        <v>1.5581679126708035</v>
      </c>
      <c r="L338">
        <v>4.3718110038752124E-3</v>
      </c>
    </row>
    <row r="339" spans="2:12" x14ac:dyDescent="0.25">
      <c r="B339" t="s">
        <v>2211</v>
      </c>
      <c r="C339">
        <v>1.575099780860123</v>
      </c>
      <c r="D339">
        <v>1.5780151295277842</v>
      </c>
      <c r="E339">
        <f t="shared" si="10"/>
        <v>1.5765574551939536</v>
      </c>
      <c r="F339">
        <f t="shared" si="11"/>
        <v>2.0614628124263927E-3</v>
      </c>
      <c r="J339" t="s">
        <v>2211</v>
      </c>
      <c r="K339">
        <v>1.5765574551939536</v>
      </c>
      <c r="L339">
        <v>2.0614628124263927E-3</v>
      </c>
    </row>
    <row r="340" spans="2:12" x14ac:dyDescent="0.25">
      <c r="B340" t="s">
        <v>2212</v>
      </c>
      <c r="C340">
        <v>1.5732118171907037</v>
      </c>
      <c r="D340">
        <v>1.5768982659005366</v>
      </c>
      <c r="E340">
        <f t="shared" si="10"/>
        <v>1.5750550415456201</v>
      </c>
      <c r="F340">
        <f t="shared" si="11"/>
        <v>2.6067128812192592E-3</v>
      </c>
      <c r="J340" t="s">
        <v>2212</v>
      </c>
      <c r="K340">
        <v>1.5750550415456201</v>
      </c>
      <c r="L340">
        <v>2.6067128812192592E-3</v>
      </c>
    </row>
    <row r="341" spans="2:12" x14ac:dyDescent="0.25">
      <c r="B341" t="s">
        <v>2213</v>
      </c>
      <c r="C341">
        <v>1.5561365290148508</v>
      </c>
      <c r="D341">
        <v>1.5603989973904033</v>
      </c>
      <c r="E341">
        <f t="shared" si="10"/>
        <v>1.5582677632026272</v>
      </c>
      <c r="F341">
        <f t="shared" si="11"/>
        <v>3.0140202929464176E-3</v>
      </c>
      <c r="J341" t="s">
        <v>2213</v>
      </c>
      <c r="K341">
        <v>1.5582677632026272</v>
      </c>
      <c r="L341">
        <v>3.0140202929464176E-3</v>
      </c>
    </row>
    <row r="343" spans="2:12" x14ac:dyDescent="0.25">
      <c r="B343" t="s">
        <v>2214</v>
      </c>
      <c r="C343">
        <v>1.5625</v>
      </c>
      <c r="D343">
        <v>1.5625</v>
      </c>
      <c r="E343">
        <f t="shared" si="10"/>
        <v>1.5625</v>
      </c>
      <c r="F343">
        <f t="shared" si="11"/>
        <v>0</v>
      </c>
      <c r="J343" t="s">
        <v>2214</v>
      </c>
      <c r="K343">
        <v>1.5625</v>
      </c>
      <c r="L343">
        <v>0</v>
      </c>
    </row>
    <row r="344" spans="2:12" x14ac:dyDescent="0.25">
      <c r="B344" t="s">
        <v>2215</v>
      </c>
      <c r="C344">
        <v>1.5886459319071886</v>
      </c>
      <c r="D344">
        <v>1.7014806032176897</v>
      </c>
      <c r="E344">
        <f t="shared" si="10"/>
        <v>1.6450632675624393</v>
      </c>
      <c r="F344">
        <f t="shared" si="11"/>
        <v>7.9786161236610489E-2</v>
      </c>
      <c r="J344" t="s">
        <v>2215</v>
      </c>
      <c r="K344">
        <v>1.6450632675624393</v>
      </c>
      <c r="L344">
        <v>7.9786161236610489E-2</v>
      </c>
    </row>
    <row r="345" spans="2:12" x14ac:dyDescent="0.25">
      <c r="B345" t="s">
        <v>2216</v>
      </c>
      <c r="C345">
        <v>1.7261654938072961</v>
      </c>
      <c r="D345">
        <v>1.7053614643509629</v>
      </c>
      <c r="E345">
        <f t="shared" si="10"/>
        <v>1.7157634790791296</v>
      </c>
      <c r="F345">
        <f t="shared" si="11"/>
        <v>1.4710670304577886E-2</v>
      </c>
      <c r="J345" t="s">
        <v>2216</v>
      </c>
      <c r="K345">
        <v>1.7157634790791296</v>
      </c>
      <c r="L345">
        <v>1.4710670304577886E-2</v>
      </c>
    </row>
    <row r="346" spans="2:12" x14ac:dyDescent="0.25">
      <c r="B346" t="s">
        <v>2217</v>
      </c>
      <c r="C346">
        <v>1.729661461361244</v>
      </c>
      <c r="D346">
        <v>1.7184370037003924</v>
      </c>
      <c r="E346">
        <f t="shared" si="10"/>
        <v>1.7240492325308181</v>
      </c>
      <c r="F346">
        <f t="shared" si="11"/>
        <v>7.9368901271294322E-3</v>
      </c>
      <c r="J346" t="s">
        <v>2217</v>
      </c>
      <c r="K346">
        <v>1.7240492325308181</v>
      </c>
      <c r="L346">
        <v>7.9368901271294322E-3</v>
      </c>
    </row>
    <row r="347" spans="2:12" x14ac:dyDescent="0.25">
      <c r="B347" t="s">
        <v>2218</v>
      </c>
      <c r="C347">
        <v>1.7273365856472882</v>
      </c>
      <c r="D347">
        <v>1.7192509312617597</v>
      </c>
      <c r="E347">
        <f t="shared" si="10"/>
        <v>1.723293758454524</v>
      </c>
      <c r="F347">
        <f t="shared" si="11"/>
        <v>5.7174210463379858E-3</v>
      </c>
      <c r="J347" t="s">
        <v>2218</v>
      </c>
      <c r="K347">
        <v>1.723293758454524</v>
      </c>
      <c r="L347">
        <v>5.7174210463379858E-3</v>
      </c>
    </row>
    <row r="348" spans="2:12" x14ac:dyDescent="0.25">
      <c r="B348" t="s">
        <v>2219</v>
      </c>
      <c r="C348">
        <v>1.7116457364922715</v>
      </c>
      <c r="D348">
        <v>1.711782979327773</v>
      </c>
      <c r="E348">
        <f t="shared" si="10"/>
        <v>1.7117143579100222</v>
      </c>
      <c r="F348">
        <f t="shared" si="11"/>
        <v>9.704533965240786E-5</v>
      </c>
      <c r="J348" t="s">
        <v>2219</v>
      </c>
      <c r="K348">
        <v>1.7117143579100222</v>
      </c>
      <c r="L348">
        <v>9.704533965240786E-5</v>
      </c>
    </row>
    <row r="349" spans="2:12" x14ac:dyDescent="0.25">
      <c r="B349" t="s">
        <v>2220</v>
      </c>
      <c r="C349">
        <v>1.7226191003128757</v>
      </c>
      <c r="D349">
        <v>1.7102093836188386</v>
      </c>
      <c r="E349">
        <f t="shared" si="10"/>
        <v>1.716414241965857</v>
      </c>
      <c r="F349">
        <f t="shared" si="11"/>
        <v>8.7749948269575523E-3</v>
      </c>
      <c r="J349" t="s">
        <v>2220</v>
      </c>
      <c r="K349">
        <v>1.716414241965857</v>
      </c>
      <c r="L349">
        <v>8.7749948269575523E-3</v>
      </c>
    </row>
    <row r="350" spans="2:12" x14ac:dyDescent="0.25">
      <c r="B350" t="s">
        <v>2221</v>
      </c>
      <c r="C350">
        <v>1.717764012212877</v>
      </c>
      <c r="D350">
        <v>1.7107425093834596</v>
      </c>
      <c r="E350">
        <f t="shared" si="10"/>
        <v>1.7142532607981682</v>
      </c>
      <c r="F350">
        <f t="shared" si="11"/>
        <v>4.9649522648015599E-3</v>
      </c>
      <c r="J350" t="s">
        <v>2221</v>
      </c>
      <c r="K350">
        <v>1.7142532607981682</v>
      </c>
      <c r="L350">
        <v>4.9649522648015599E-3</v>
      </c>
    </row>
    <row r="351" spans="2:12" x14ac:dyDescent="0.25">
      <c r="B351" t="s">
        <v>2222</v>
      </c>
      <c r="C351">
        <v>1.6716226156298031</v>
      </c>
      <c r="D351">
        <v>1.67650464023237</v>
      </c>
      <c r="E351">
        <f t="shared" si="10"/>
        <v>1.6740636279310865</v>
      </c>
      <c r="F351">
        <f t="shared" si="11"/>
        <v>3.4521127023946327E-3</v>
      </c>
      <c r="J351" t="s">
        <v>2222</v>
      </c>
      <c r="K351">
        <v>1.6740636279310865</v>
      </c>
      <c r="L351">
        <v>3.4521127023946327E-3</v>
      </c>
    </row>
    <row r="353" spans="2:12" x14ac:dyDescent="0.25">
      <c r="B353" t="s">
        <v>2223</v>
      </c>
      <c r="C353">
        <v>1.5625</v>
      </c>
      <c r="D353">
        <v>1.5625</v>
      </c>
      <c r="E353">
        <f t="shared" si="10"/>
        <v>1.5625</v>
      </c>
      <c r="F353">
        <f t="shared" si="11"/>
        <v>0</v>
      </c>
      <c r="J353" t="s">
        <v>2223</v>
      </c>
      <c r="K353">
        <v>1.5625</v>
      </c>
      <c r="L353">
        <v>0</v>
      </c>
    </row>
    <row r="354" spans="2:12" x14ac:dyDescent="0.25">
      <c r="B354" t="s">
        <v>2224</v>
      </c>
      <c r="C354">
        <v>1.5306559497226795</v>
      </c>
      <c r="D354">
        <v>1.4731618698667137</v>
      </c>
      <c r="E354">
        <f t="shared" si="10"/>
        <v>1.5019089097946967</v>
      </c>
      <c r="F354">
        <f t="shared" si="11"/>
        <v>4.0654453744234278E-2</v>
      </c>
      <c r="J354" t="s">
        <v>2224</v>
      </c>
      <c r="K354">
        <v>1.5019089097946967</v>
      </c>
      <c r="L354">
        <v>4.0654453744234278E-2</v>
      </c>
    </row>
    <row r="355" spans="2:12" x14ac:dyDescent="0.25">
      <c r="B355" t="s">
        <v>2225</v>
      </c>
      <c r="C355">
        <v>1.4509388553362537</v>
      </c>
      <c r="D355">
        <v>1.4699589089260747</v>
      </c>
      <c r="E355">
        <f t="shared" si="10"/>
        <v>1.4604488821311641</v>
      </c>
      <c r="F355">
        <f t="shared" si="11"/>
        <v>1.3449208871894011E-2</v>
      </c>
      <c r="J355" t="s">
        <v>2225</v>
      </c>
      <c r="K355">
        <v>1.4604488821311641</v>
      </c>
      <c r="L355">
        <v>1.3449208871894011E-2</v>
      </c>
    </row>
    <row r="356" spans="2:12" x14ac:dyDescent="0.25">
      <c r="B356" t="s">
        <v>2226</v>
      </c>
      <c r="C356">
        <v>1.4452948851477712</v>
      </c>
      <c r="D356">
        <v>1.4592255254026594</v>
      </c>
      <c r="E356">
        <f t="shared" si="10"/>
        <v>1.4522602052752154</v>
      </c>
      <c r="F356">
        <f t="shared" si="11"/>
        <v>9.8504501905017517E-3</v>
      </c>
      <c r="J356" t="s">
        <v>2226</v>
      </c>
      <c r="K356">
        <v>1.4522602052752154</v>
      </c>
      <c r="L356">
        <v>9.8504501905017517E-3</v>
      </c>
    </row>
    <row r="357" spans="2:12" x14ac:dyDescent="0.25">
      <c r="B357" t="s">
        <v>2227</v>
      </c>
      <c r="C357">
        <v>1.4424043104829452</v>
      </c>
      <c r="D357">
        <v>1.4524365240182131</v>
      </c>
      <c r="E357">
        <f t="shared" si="10"/>
        <v>1.4474204172505791</v>
      </c>
      <c r="F357">
        <f t="shared" si="11"/>
        <v>7.0938462210994365E-3</v>
      </c>
      <c r="J357" t="s">
        <v>2227</v>
      </c>
      <c r="K357">
        <v>1.4474204172505791</v>
      </c>
      <c r="L357">
        <v>7.0938462210994365E-3</v>
      </c>
    </row>
    <row r="358" spans="2:12" x14ac:dyDescent="0.25">
      <c r="B358" t="s">
        <v>2228</v>
      </c>
      <c r="C358">
        <v>1.4642967453717848</v>
      </c>
      <c r="D358">
        <v>1.4589251677433648</v>
      </c>
      <c r="E358">
        <f t="shared" si="10"/>
        <v>1.4616109565575748</v>
      </c>
      <c r="F358">
        <f t="shared" si="11"/>
        <v>3.7982789667257342E-3</v>
      </c>
      <c r="J358" t="s">
        <v>2228</v>
      </c>
      <c r="K358">
        <v>1.4616109565575748</v>
      </c>
      <c r="L358">
        <v>3.7982789667257342E-3</v>
      </c>
    </row>
    <row r="359" spans="2:12" x14ac:dyDescent="0.25">
      <c r="B359" t="s">
        <v>2229</v>
      </c>
      <c r="C359">
        <v>1.455551321298346</v>
      </c>
      <c r="D359">
        <v>1.4609944339128556</v>
      </c>
      <c r="E359">
        <f t="shared" si="10"/>
        <v>1.4582728776056006</v>
      </c>
      <c r="F359">
        <f t="shared" si="11"/>
        <v>3.8488618404817635E-3</v>
      </c>
      <c r="J359" t="s">
        <v>2229</v>
      </c>
      <c r="K359">
        <v>1.4582728776056006</v>
      </c>
      <c r="L359">
        <v>3.8488618404817635E-3</v>
      </c>
    </row>
    <row r="360" spans="2:12" x14ac:dyDescent="0.25">
      <c r="B360" t="s">
        <v>2230</v>
      </c>
      <c r="C360">
        <v>1.4556346131343554</v>
      </c>
      <c r="D360">
        <v>1.4651597381753387</v>
      </c>
      <c r="E360">
        <f t="shared" si="10"/>
        <v>1.4603971756548471</v>
      </c>
      <c r="F360">
        <f t="shared" si="11"/>
        <v>6.7352805081291192E-3</v>
      </c>
      <c r="J360" t="s">
        <v>2230</v>
      </c>
      <c r="K360">
        <v>1.4603971756548471</v>
      </c>
      <c r="L360">
        <v>6.7352805081291192E-3</v>
      </c>
    </row>
    <row r="361" spans="2:12" x14ac:dyDescent="0.25">
      <c r="B361" t="s">
        <v>2231</v>
      </c>
      <c r="C361">
        <v>1.503537145638435</v>
      </c>
      <c r="D361">
        <v>1.5033395146188355</v>
      </c>
      <c r="E361">
        <f t="shared" si="10"/>
        <v>1.5034383301286351</v>
      </c>
      <c r="F361">
        <f t="shared" si="11"/>
        <v>1.3974623413159291E-4</v>
      </c>
      <c r="J361" t="s">
        <v>2231</v>
      </c>
      <c r="K361">
        <v>1.5034383301286351</v>
      </c>
      <c r="L361">
        <v>1.3974623413159291E-4</v>
      </c>
    </row>
    <row r="363" spans="2:12" x14ac:dyDescent="0.25">
      <c r="B363" t="s">
        <v>2232</v>
      </c>
      <c r="C363">
        <v>1.5625</v>
      </c>
      <c r="D363">
        <v>1.5625</v>
      </c>
      <c r="E363">
        <f t="shared" si="10"/>
        <v>1.5625</v>
      </c>
      <c r="F363">
        <f t="shared" si="11"/>
        <v>0</v>
      </c>
      <c r="J363" t="s">
        <v>2232</v>
      </c>
      <c r="K363">
        <v>1.5625</v>
      </c>
      <c r="L363">
        <v>0</v>
      </c>
    </row>
    <row r="364" spans="2:12" x14ac:dyDescent="0.25">
      <c r="B364" t="s">
        <v>2233</v>
      </c>
      <c r="C364">
        <v>1.5695903935642106</v>
      </c>
      <c r="D364">
        <v>1.6722368135400056</v>
      </c>
      <c r="E364">
        <f t="shared" si="10"/>
        <v>1.6209136035521081</v>
      </c>
      <c r="F364">
        <f t="shared" si="11"/>
        <v>7.2581979629406962E-2</v>
      </c>
      <c r="J364" t="s">
        <v>2233</v>
      </c>
      <c r="K364">
        <v>1.6209136035521081</v>
      </c>
      <c r="L364">
        <v>7.2581979629406962E-2</v>
      </c>
    </row>
    <row r="365" spans="2:12" x14ac:dyDescent="0.25">
      <c r="B365" t="s">
        <v>2234</v>
      </c>
      <c r="C365">
        <v>1.6744428065888428</v>
      </c>
      <c r="D365">
        <v>1.6749331464351518</v>
      </c>
      <c r="E365">
        <f t="shared" si="10"/>
        <v>1.6746879765119973</v>
      </c>
      <c r="F365">
        <f t="shared" si="11"/>
        <v>3.4672263041104481E-4</v>
      </c>
      <c r="J365" t="s">
        <v>2234</v>
      </c>
      <c r="K365">
        <v>1.6746879765119973</v>
      </c>
      <c r="L365">
        <v>3.4672263041104481E-4</v>
      </c>
    </row>
    <row r="366" spans="2:12" x14ac:dyDescent="0.25">
      <c r="B366" t="s">
        <v>2487</v>
      </c>
      <c r="C366">
        <v>1.6696907848604856</v>
      </c>
      <c r="D366">
        <v>1.681801082322476</v>
      </c>
      <c r="E366">
        <f t="shared" si="10"/>
        <v>1.6757459335914808</v>
      </c>
      <c r="F366">
        <f t="shared" si="11"/>
        <v>8.5632734575596739E-3</v>
      </c>
      <c r="J366" t="s">
        <v>2487</v>
      </c>
      <c r="K366">
        <v>1.6757459335914808</v>
      </c>
      <c r="L366">
        <v>8.5632734575596739E-3</v>
      </c>
    </row>
    <row r="367" spans="2:12" x14ac:dyDescent="0.25">
      <c r="B367" t="s">
        <v>2236</v>
      </c>
      <c r="C367">
        <v>1.6710578752595251</v>
      </c>
      <c r="D367">
        <v>1.6812895390855089</v>
      </c>
      <c r="E367">
        <f t="shared" si="10"/>
        <v>1.6761737071725169</v>
      </c>
      <c r="F367">
        <f t="shared" si="11"/>
        <v>7.2348788741742678E-3</v>
      </c>
      <c r="J367" t="s">
        <v>2236</v>
      </c>
      <c r="K367">
        <v>1.6761737071725169</v>
      </c>
      <c r="L367">
        <v>7.2348788741742678E-3</v>
      </c>
    </row>
    <row r="368" spans="2:12" x14ac:dyDescent="0.25">
      <c r="B368" t="s">
        <v>2237</v>
      </c>
      <c r="C368">
        <v>1.639369905348129</v>
      </c>
      <c r="D368">
        <v>1.6605040687878074</v>
      </c>
      <c r="E368">
        <f t="shared" si="10"/>
        <v>1.6499369870679681</v>
      </c>
      <c r="F368">
        <f t="shared" si="11"/>
        <v>1.4944110282901438E-2</v>
      </c>
      <c r="J368" t="s">
        <v>2237</v>
      </c>
      <c r="K368">
        <v>1.6499369870679681</v>
      </c>
      <c r="L368">
        <v>1.4944110282901438E-2</v>
      </c>
    </row>
    <row r="369" spans="2:12" x14ac:dyDescent="0.25">
      <c r="B369" t="s">
        <v>2238</v>
      </c>
      <c r="C369">
        <v>1.6687083647315644</v>
      </c>
      <c r="D369">
        <v>1.6804149294133017</v>
      </c>
      <c r="E369">
        <f t="shared" si="10"/>
        <v>1.6745616470724332</v>
      </c>
      <c r="F369">
        <f t="shared" si="11"/>
        <v>8.277791270855428E-3</v>
      </c>
      <c r="J369" t="s">
        <v>2238</v>
      </c>
      <c r="K369">
        <v>1.6745616470724332</v>
      </c>
      <c r="L369">
        <v>8.277791270855428E-3</v>
      </c>
    </row>
    <row r="370" spans="2:12" x14ac:dyDescent="0.25">
      <c r="B370" t="s">
        <v>2239</v>
      </c>
      <c r="C370">
        <v>1.6603324168076143</v>
      </c>
      <c r="D370">
        <v>1.6696023865793113</v>
      </c>
      <c r="E370">
        <f t="shared" si="10"/>
        <v>1.6649674016934628</v>
      </c>
      <c r="F370">
        <f t="shared" si="11"/>
        <v>6.5548584869612025E-3</v>
      </c>
      <c r="J370" t="s">
        <v>2239</v>
      </c>
      <c r="K370">
        <v>1.6649674016934628</v>
      </c>
      <c r="L370">
        <v>6.5548584869612025E-3</v>
      </c>
    </row>
    <row r="371" spans="2:12" x14ac:dyDescent="0.25">
      <c r="B371" t="s">
        <v>2235</v>
      </c>
      <c r="C371">
        <v>1.6092260611001032</v>
      </c>
      <c r="D371">
        <v>1.6265667379111348</v>
      </c>
      <c r="E371">
        <f t="shared" si="10"/>
        <v>1.617896399505619</v>
      </c>
      <c r="F371">
        <f t="shared" si="11"/>
        <v>1.2261710163444742E-2</v>
      </c>
      <c r="J371" t="s">
        <v>2235</v>
      </c>
      <c r="K371">
        <v>1.617896399505619</v>
      </c>
      <c r="L371">
        <v>1.2261710163444742E-2</v>
      </c>
    </row>
    <row r="373" spans="2:12" x14ac:dyDescent="0.25">
      <c r="B373" t="s">
        <v>2240</v>
      </c>
      <c r="C373">
        <v>1.5625</v>
      </c>
      <c r="D373">
        <v>1.5625</v>
      </c>
      <c r="E373">
        <f t="shared" si="10"/>
        <v>1.5625</v>
      </c>
      <c r="F373">
        <f t="shared" si="11"/>
        <v>0</v>
      </c>
      <c r="J373" t="s">
        <v>2240</v>
      </c>
      <c r="K373">
        <v>1.5625</v>
      </c>
      <c r="L373">
        <v>0</v>
      </c>
    </row>
    <row r="374" spans="2:12" x14ac:dyDescent="0.25">
      <c r="B374" t="s">
        <v>2241</v>
      </c>
      <c r="C374">
        <v>1.5651353792088971</v>
      </c>
      <c r="D374">
        <v>1.5967553915231354</v>
      </c>
      <c r="E374">
        <f t="shared" si="10"/>
        <v>1.5809453853660163</v>
      </c>
      <c r="F374">
        <f t="shared" si="11"/>
        <v>2.2358725128600022E-2</v>
      </c>
      <c r="J374" t="s">
        <v>2241</v>
      </c>
      <c r="K374">
        <v>1.5809453853660163</v>
      </c>
      <c r="L374">
        <v>2.2358725128600022E-2</v>
      </c>
    </row>
    <row r="375" spans="2:12" x14ac:dyDescent="0.25">
      <c r="B375" t="s">
        <v>2242</v>
      </c>
      <c r="C375">
        <v>1.5950691211665651</v>
      </c>
      <c r="D375">
        <v>1.5979608466257043</v>
      </c>
      <c r="E375">
        <f t="shared" si="10"/>
        <v>1.5965149838961348</v>
      </c>
      <c r="F375">
        <f t="shared" si="11"/>
        <v>2.0447586814870988E-3</v>
      </c>
      <c r="J375" t="s">
        <v>2242</v>
      </c>
      <c r="K375">
        <v>1.5965149838961348</v>
      </c>
      <c r="L375">
        <v>2.0447586814870988E-3</v>
      </c>
    </row>
    <row r="376" spans="2:12" x14ac:dyDescent="0.25">
      <c r="B376" t="s">
        <v>2243</v>
      </c>
      <c r="C376">
        <v>1.5917100604321839</v>
      </c>
      <c r="D376">
        <v>1.5993484227269383</v>
      </c>
      <c r="E376">
        <f t="shared" si="10"/>
        <v>1.5955292415795612</v>
      </c>
      <c r="F376">
        <f t="shared" si="11"/>
        <v>5.4011377757805122E-3</v>
      </c>
      <c r="J376" t="s">
        <v>2243</v>
      </c>
      <c r="K376">
        <v>1.5955292415795612</v>
      </c>
      <c r="L376">
        <v>5.4011377757805122E-3</v>
      </c>
    </row>
    <row r="377" spans="2:12" x14ac:dyDescent="0.25">
      <c r="B377" t="s">
        <v>2244</v>
      </c>
      <c r="C377">
        <v>1.5924725771825299</v>
      </c>
      <c r="D377">
        <v>1.6007311852781376</v>
      </c>
      <c r="E377">
        <f t="shared" si="10"/>
        <v>1.5966018812303338</v>
      </c>
      <c r="F377">
        <f t="shared" si="11"/>
        <v>5.8397177875663554E-3</v>
      </c>
      <c r="J377" t="s">
        <v>2244</v>
      </c>
      <c r="K377">
        <v>1.5966018812303338</v>
      </c>
      <c r="L377">
        <v>5.8397177875663554E-3</v>
      </c>
    </row>
    <row r="378" spans="2:12" x14ac:dyDescent="0.25">
      <c r="B378" t="s">
        <v>2245</v>
      </c>
      <c r="C378">
        <v>1.5818479584244927</v>
      </c>
      <c r="D378">
        <v>1.5948106405236848</v>
      </c>
      <c r="E378">
        <f t="shared" si="10"/>
        <v>1.5883292994740887</v>
      </c>
      <c r="F378">
        <f t="shared" si="11"/>
        <v>9.1660004147042454E-3</v>
      </c>
      <c r="J378" t="s">
        <v>2245</v>
      </c>
      <c r="K378">
        <v>1.5883292994740887</v>
      </c>
      <c r="L378">
        <v>9.1660004147042454E-3</v>
      </c>
    </row>
    <row r="379" spans="2:12" x14ac:dyDescent="0.25">
      <c r="B379" t="s">
        <v>2246</v>
      </c>
      <c r="C379">
        <v>1.5905495208750513</v>
      </c>
      <c r="D379">
        <v>1.5993004960906558</v>
      </c>
      <c r="E379">
        <f t="shared" si="10"/>
        <v>1.5949250084828535</v>
      </c>
      <c r="F379">
        <f t="shared" si="11"/>
        <v>6.1878739169493723E-3</v>
      </c>
      <c r="J379" t="s">
        <v>2246</v>
      </c>
      <c r="K379">
        <v>1.5949250084828535</v>
      </c>
      <c r="L379">
        <v>6.1878739169493723E-3</v>
      </c>
    </row>
    <row r="380" spans="2:12" x14ac:dyDescent="0.25">
      <c r="B380" t="s">
        <v>2247</v>
      </c>
      <c r="C380">
        <v>1.5872941025641023</v>
      </c>
      <c r="D380">
        <v>1.5928927686914427</v>
      </c>
      <c r="E380">
        <f t="shared" si="10"/>
        <v>1.5900934356277725</v>
      </c>
      <c r="F380">
        <f t="shared" si="11"/>
        <v>3.9588547842418168E-3</v>
      </c>
      <c r="J380" t="s">
        <v>2247</v>
      </c>
      <c r="K380">
        <v>1.5900934356277725</v>
      </c>
      <c r="L380">
        <v>3.9588547842418168E-3</v>
      </c>
    </row>
    <row r="381" spans="2:12" x14ac:dyDescent="0.25">
      <c r="B381" t="s">
        <v>2248</v>
      </c>
      <c r="C381">
        <v>1.5735256218537483</v>
      </c>
      <c r="D381">
        <v>1.5782853615343841</v>
      </c>
      <c r="E381">
        <f t="shared" si="10"/>
        <v>1.5759054916940662</v>
      </c>
      <c r="F381">
        <f t="shared" si="11"/>
        <v>3.3656442048602734E-3</v>
      </c>
      <c r="J381" t="s">
        <v>2248</v>
      </c>
      <c r="K381">
        <v>1.5759054916940662</v>
      </c>
      <c r="L381">
        <v>3.3656442048602734E-3</v>
      </c>
    </row>
    <row r="383" spans="2:12" x14ac:dyDescent="0.25">
      <c r="B383" t="s">
        <v>2249</v>
      </c>
      <c r="C383">
        <v>1.5625</v>
      </c>
      <c r="D383">
        <v>1.5625</v>
      </c>
      <c r="E383">
        <f t="shared" si="10"/>
        <v>1.5625</v>
      </c>
      <c r="F383">
        <f t="shared" si="11"/>
        <v>0</v>
      </c>
      <c r="J383" t="s">
        <v>2249</v>
      </c>
      <c r="K383">
        <v>1.5625</v>
      </c>
      <c r="L383">
        <v>0</v>
      </c>
    </row>
    <row r="384" spans="2:12" x14ac:dyDescent="0.25">
      <c r="B384" t="s">
        <v>2250</v>
      </c>
      <c r="C384">
        <v>1.5877548320432275</v>
      </c>
      <c r="D384">
        <v>1.820073669628931</v>
      </c>
      <c r="E384">
        <f t="shared" si="10"/>
        <v>1.7039142508360792</v>
      </c>
      <c r="F384">
        <f t="shared" si="11"/>
        <v>0.16427422545422712</v>
      </c>
      <c r="J384" t="s">
        <v>2250</v>
      </c>
      <c r="K384">
        <v>1.7039142508360792</v>
      </c>
      <c r="L384">
        <v>0.16427422545422712</v>
      </c>
    </row>
    <row r="385" spans="2:12" x14ac:dyDescent="0.25">
      <c r="B385" t="s">
        <v>2251</v>
      </c>
      <c r="C385">
        <v>1.8843131962330253</v>
      </c>
      <c r="D385">
        <v>1.8331652623629073</v>
      </c>
      <c r="E385">
        <f t="shared" si="10"/>
        <v>1.8587392292979663</v>
      </c>
      <c r="F385">
        <f t="shared" si="11"/>
        <v>3.61670508832415E-2</v>
      </c>
      <c r="J385" t="s">
        <v>2251</v>
      </c>
      <c r="K385">
        <v>1.8587392292979663</v>
      </c>
      <c r="L385">
        <v>3.61670508832415E-2</v>
      </c>
    </row>
    <row r="386" spans="2:12" x14ac:dyDescent="0.25">
      <c r="B386" t="s">
        <v>2252</v>
      </c>
      <c r="C386">
        <v>1.8862337970902219</v>
      </c>
      <c r="D386">
        <v>1.8500416511227902</v>
      </c>
      <c r="E386">
        <f t="shared" si="10"/>
        <v>1.868137724106506</v>
      </c>
      <c r="F386">
        <f t="shared" si="11"/>
        <v>2.5591711839264314E-2</v>
      </c>
      <c r="J386" t="s">
        <v>2252</v>
      </c>
      <c r="K386">
        <v>1.868137724106506</v>
      </c>
      <c r="L386">
        <v>2.5591711839264314E-2</v>
      </c>
    </row>
    <row r="387" spans="2:12" x14ac:dyDescent="0.25">
      <c r="B387" t="s">
        <v>2253</v>
      </c>
      <c r="C387">
        <v>1.8739928294651549</v>
      </c>
      <c r="D387">
        <v>1.8479835336362511</v>
      </c>
      <c r="E387">
        <f t="shared" si="10"/>
        <v>1.860988181550703</v>
      </c>
      <c r="F387">
        <f t="shared" si="11"/>
        <v>1.8391349454504838E-2</v>
      </c>
      <c r="J387" t="s">
        <v>2253</v>
      </c>
      <c r="K387">
        <v>1.860988181550703</v>
      </c>
      <c r="L387">
        <v>1.8391349454504838E-2</v>
      </c>
    </row>
    <row r="388" spans="2:12" x14ac:dyDescent="0.25">
      <c r="B388" t="s">
        <v>2254</v>
      </c>
      <c r="C388">
        <v>1.8283011192629601</v>
      </c>
      <c r="D388">
        <v>1.8351914847802373</v>
      </c>
      <c r="E388">
        <f t="shared" ref="E388:E451" si="12">AVERAGE(C388:D388)</f>
        <v>1.8317463020215987</v>
      </c>
      <c r="F388">
        <f t="shared" ref="F388:F451" si="13">_xlfn.STDEV.S(C388:D388)</f>
        <v>4.8722241821206437E-3</v>
      </c>
      <c r="J388" t="s">
        <v>2254</v>
      </c>
      <c r="K388">
        <v>1.8317463020215987</v>
      </c>
      <c r="L388">
        <v>4.8722241821206437E-3</v>
      </c>
    </row>
    <row r="389" spans="2:12" x14ac:dyDescent="0.25">
      <c r="B389" t="s">
        <v>2255</v>
      </c>
      <c r="C389">
        <v>1.8607199894208222</v>
      </c>
      <c r="D389">
        <v>1.8405196683469582</v>
      </c>
      <c r="E389">
        <f t="shared" si="12"/>
        <v>1.8506198288838902</v>
      </c>
      <c r="F389">
        <f t="shared" si="13"/>
        <v>1.428378401347471E-2</v>
      </c>
      <c r="J389" t="s">
        <v>2255</v>
      </c>
      <c r="K389">
        <v>1.8506198288838902</v>
      </c>
      <c r="L389">
        <v>1.428378401347471E-2</v>
      </c>
    </row>
    <row r="390" spans="2:12" x14ac:dyDescent="0.25">
      <c r="B390" t="s">
        <v>2256</v>
      </c>
      <c r="C390">
        <v>1.8523246638013604</v>
      </c>
      <c r="D390">
        <v>1.8287619430096582</v>
      </c>
      <c r="E390">
        <f t="shared" si="12"/>
        <v>1.8405433034055094</v>
      </c>
      <c r="F390">
        <f t="shared" si="13"/>
        <v>1.666135965501787E-2</v>
      </c>
      <c r="J390" t="s">
        <v>2256</v>
      </c>
      <c r="K390">
        <v>1.8405433034055094</v>
      </c>
      <c r="L390">
        <v>1.666135965501787E-2</v>
      </c>
    </row>
    <row r="391" spans="2:12" x14ac:dyDescent="0.25">
      <c r="B391" t="s">
        <v>2257</v>
      </c>
      <c r="C391">
        <v>1.751758915832357</v>
      </c>
      <c r="D391">
        <v>1.747901108473062</v>
      </c>
      <c r="E391">
        <f t="shared" si="12"/>
        <v>1.7498300121527095</v>
      </c>
      <c r="F391">
        <f t="shared" si="13"/>
        <v>2.7278817442688437E-3</v>
      </c>
      <c r="J391" t="s">
        <v>2257</v>
      </c>
      <c r="K391">
        <v>1.7498300121527095</v>
      </c>
      <c r="L391">
        <v>2.7278817442688437E-3</v>
      </c>
    </row>
    <row r="393" spans="2:12" x14ac:dyDescent="0.25">
      <c r="B393" t="s">
        <v>2258</v>
      </c>
      <c r="C393">
        <v>1.5625</v>
      </c>
      <c r="D393">
        <v>1.5625</v>
      </c>
      <c r="E393">
        <f t="shared" si="12"/>
        <v>1.5625</v>
      </c>
      <c r="F393">
        <f t="shared" si="13"/>
        <v>0</v>
      </c>
      <c r="J393" t="s">
        <v>2258</v>
      </c>
      <c r="K393">
        <v>1.5625</v>
      </c>
      <c r="L393">
        <v>0</v>
      </c>
    </row>
    <row r="394" spans="2:12" x14ac:dyDescent="0.25">
      <c r="B394" t="s">
        <v>2259</v>
      </c>
      <c r="C394">
        <v>1.5571824649277275</v>
      </c>
      <c r="D394">
        <v>1.4907755294371681</v>
      </c>
      <c r="E394">
        <f t="shared" si="12"/>
        <v>1.5239789971824478</v>
      </c>
      <c r="F394">
        <f t="shared" si="13"/>
        <v>4.6956794403192184E-2</v>
      </c>
      <c r="J394" t="s">
        <v>2259</v>
      </c>
      <c r="K394">
        <v>1.5239789971824478</v>
      </c>
      <c r="L394">
        <v>4.6956794403192184E-2</v>
      </c>
    </row>
    <row r="395" spans="2:12" x14ac:dyDescent="0.25">
      <c r="B395" t="s">
        <v>2260</v>
      </c>
      <c r="C395">
        <v>1.5059717268255266</v>
      </c>
      <c r="D395">
        <v>1.4909151841425914</v>
      </c>
      <c r="E395">
        <f t="shared" si="12"/>
        <v>1.4984434554840589</v>
      </c>
      <c r="F395">
        <f t="shared" si="13"/>
        <v>1.0646583432328183E-2</v>
      </c>
      <c r="J395" t="s">
        <v>2260</v>
      </c>
      <c r="K395">
        <v>1.4984434554840589</v>
      </c>
      <c r="L395">
        <v>1.0646583432328183E-2</v>
      </c>
    </row>
    <row r="396" spans="2:12" x14ac:dyDescent="0.25">
      <c r="B396" t="s">
        <v>2261</v>
      </c>
      <c r="C396">
        <v>1.5046487238391588</v>
      </c>
      <c r="D396">
        <v>1.4817852163887477</v>
      </c>
      <c r="E396">
        <f t="shared" si="12"/>
        <v>1.4932169701139533</v>
      </c>
      <c r="F396">
        <f t="shared" si="13"/>
        <v>1.6166941159894841E-2</v>
      </c>
      <c r="J396" t="s">
        <v>2261</v>
      </c>
      <c r="K396">
        <v>1.4932169701139533</v>
      </c>
      <c r="L396">
        <v>1.6166941159894841E-2</v>
      </c>
    </row>
    <row r="397" spans="2:12" x14ac:dyDescent="0.25">
      <c r="B397" t="s">
        <v>2262</v>
      </c>
      <c r="C397">
        <v>1.4987788660737362</v>
      </c>
      <c r="D397">
        <v>1.476830330763085</v>
      </c>
      <c r="E397">
        <f t="shared" si="12"/>
        <v>1.4878045984184105</v>
      </c>
      <c r="F397">
        <f t="shared" si="13"/>
        <v>1.5519958155273864E-2</v>
      </c>
      <c r="J397" t="s">
        <v>2262</v>
      </c>
      <c r="K397">
        <v>1.4878045984184105</v>
      </c>
      <c r="L397">
        <v>1.5519958155273864E-2</v>
      </c>
    </row>
    <row r="398" spans="2:12" x14ac:dyDescent="0.25">
      <c r="B398" t="s">
        <v>2263</v>
      </c>
      <c r="C398">
        <v>1.5056237808688897</v>
      </c>
      <c r="D398">
        <v>1.4780204629554212</v>
      </c>
      <c r="E398">
        <f t="shared" si="12"/>
        <v>1.4918221219121555</v>
      </c>
      <c r="F398">
        <f t="shared" si="13"/>
        <v>1.9518493279861666E-2</v>
      </c>
      <c r="J398" t="s">
        <v>2263</v>
      </c>
      <c r="K398">
        <v>1.4918221219121555</v>
      </c>
      <c r="L398">
        <v>1.9518493279861666E-2</v>
      </c>
    </row>
    <row r="399" spans="2:12" x14ac:dyDescent="0.25">
      <c r="B399" t="s">
        <v>2264</v>
      </c>
      <c r="C399">
        <v>1.5020640644168939</v>
      </c>
      <c r="D399">
        <v>1.4836855184993842</v>
      </c>
      <c r="E399">
        <f t="shared" si="12"/>
        <v>1.4928747914581391</v>
      </c>
      <c r="F399">
        <f t="shared" si="13"/>
        <v>1.2995594446619411E-2</v>
      </c>
      <c r="J399" t="s">
        <v>2264</v>
      </c>
      <c r="K399">
        <v>1.4928747914581391</v>
      </c>
      <c r="L399">
        <v>1.2995594446619411E-2</v>
      </c>
    </row>
    <row r="400" spans="2:12" x14ac:dyDescent="0.25">
      <c r="B400" t="s">
        <v>2265</v>
      </c>
      <c r="C400">
        <v>1.5074745292263165</v>
      </c>
      <c r="D400">
        <v>1.4864006631038187</v>
      </c>
      <c r="E400">
        <f t="shared" si="12"/>
        <v>1.4969375961650675</v>
      </c>
      <c r="F400">
        <f t="shared" si="13"/>
        <v>1.4901473641035678E-2</v>
      </c>
      <c r="J400" t="s">
        <v>2265</v>
      </c>
      <c r="K400">
        <v>1.4969375961650675</v>
      </c>
      <c r="L400">
        <v>1.4901473641035678E-2</v>
      </c>
    </row>
    <row r="401" spans="2:12" x14ac:dyDescent="0.25">
      <c r="B401" t="s">
        <v>2266</v>
      </c>
      <c r="C401">
        <v>1.5340189881092938</v>
      </c>
      <c r="D401">
        <v>1.503670840260996</v>
      </c>
      <c r="E401">
        <f t="shared" si="12"/>
        <v>1.518844914185145</v>
      </c>
      <c r="F401">
        <f t="shared" si="13"/>
        <v>2.1459381139983354E-2</v>
      </c>
      <c r="J401" t="s">
        <v>2266</v>
      </c>
      <c r="K401">
        <v>1.518844914185145</v>
      </c>
      <c r="L401">
        <v>2.1459381139983354E-2</v>
      </c>
    </row>
    <row r="403" spans="2:12" x14ac:dyDescent="0.25">
      <c r="B403" t="s">
        <v>2267</v>
      </c>
      <c r="C403">
        <v>1.5625</v>
      </c>
      <c r="D403">
        <v>1.5625</v>
      </c>
      <c r="E403">
        <f t="shared" si="12"/>
        <v>1.5625</v>
      </c>
      <c r="F403">
        <f t="shared" si="13"/>
        <v>0</v>
      </c>
      <c r="J403" t="s">
        <v>2267</v>
      </c>
      <c r="K403">
        <v>1.5625</v>
      </c>
      <c r="L403">
        <v>0</v>
      </c>
    </row>
    <row r="404" spans="2:12" x14ac:dyDescent="0.25">
      <c r="B404" t="s">
        <v>2268</v>
      </c>
      <c r="C404">
        <v>1.5433497086018508</v>
      </c>
      <c r="D404">
        <v>1.6548015233506075</v>
      </c>
      <c r="E404">
        <f t="shared" si="12"/>
        <v>1.5990756159762292</v>
      </c>
      <c r="F404">
        <f t="shared" si="13"/>
        <v>7.8808333984392701E-2</v>
      </c>
      <c r="J404" t="s">
        <v>2268</v>
      </c>
      <c r="K404">
        <v>1.5990756159762292</v>
      </c>
      <c r="L404">
        <v>7.8808333984392701E-2</v>
      </c>
    </row>
    <row r="405" spans="2:12" x14ac:dyDescent="0.25">
      <c r="B405" t="s">
        <v>2269</v>
      </c>
      <c r="C405">
        <v>1.6287401596255038</v>
      </c>
      <c r="D405">
        <v>1.6567190196752937</v>
      </c>
      <c r="E405">
        <f t="shared" si="12"/>
        <v>1.6427295896503988</v>
      </c>
      <c r="F405">
        <f t="shared" si="13"/>
        <v>1.9784041671075815E-2</v>
      </c>
      <c r="J405" t="s">
        <v>2269</v>
      </c>
      <c r="K405">
        <v>1.6427295896503988</v>
      </c>
      <c r="L405">
        <v>1.9784041671075815E-2</v>
      </c>
    </row>
    <row r="406" spans="2:12" x14ac:dyDescent="0.25">
      <c r="B406" t="s">
        <v>2270</v>
      </c>
      <c r="C406">
        <v>1.6194897324085615</v>
      </c>
      <c r="D406">
        <v>1.6566705725351329</v>
      </c>
      <c r="E406">
        <f t="shared" si="12"/>
        <v>1.6380801524718471</v>
      </c>
      <c r="F406">
        <f t="shared" si="13"/>
        <v>2.629082418371154E-2</v>
      </c>
      <c r="J406" t="s">
        <v>2270</v>
      </c>
      <c r="K406">
        <v>1.6380801524718471</v>
      </c>
      <c r="L406">
        <v>2.629082418371154E-2</v>
      </c>
    </row>
    <row r="407" spans="2:12" x14ac:dyDescent="0.25">
      <c r="B407" t="s">
        <v>2271</v>
      </c>
      <c r="C407">
        <v>1.6247240022829474</v>
      </c>
      <c r="D407">
        <v>1.6610763805459481</v>
      </c>
      <c r="E407">
        <f t="shared" si="12"/>
        <v>1.6429001914144479</v>
      </c>
      <c r="F407">
        <f t="shared" si="13"/>
        <v>2.5705013182026198E-2</v>
      </c>
      <c r="J407" t="s">
        <v>2271</v>
      </c>
      <c r="K407">
        <v>1.6429001914144479</v>
      </c>
      <c r="L407">
        <v>2.5705013182026198E-2</v>
      </c>
    </row>
    <row r="408" spans="2:12" x14ac:dyDescent="0.25">
      <c r="B408" t="s">
        <v>2272</v>
      </c>
      <c r="C408">
        <v>1.6133974673043319</v>
      </c>
      <c r="D408">
        <v>1.6527394103240067</v>
      </c>
      <c r="E408">
        <f t="shared" si="12"/>
        <v>1.6330684388141692</v>
      </c>
      <c r="F408">
        <f t="shared" si="13"/>
        <v>2.7818954694266856E-2</v>
      </c>
      <c r="J408" t="s">
        <v>2272</v>
      </c>
      <c r="K408">
        <v>1.6330684388141692</v>
      </c>
      <c r="L408">
        <v>2.7818954694266856E-2</v>
      </c>
    </row>
    <row r="409" spans="2:12" x14ac:dyDescent="0.25">
      <c r="B409" t="s">
        <v>2273</v>
      </c>
      <c r="C409">
        <v>1.6250289693713769</v>
      </c>
      <c r="D409">
        <v>1.65698715468129</v>
      </c>
      <c r="E409">
        <f t="shared" si="12"/>
        <v>1.6410080620263334</v>
      </c>
      <c r="F409">
        <f t="shared" si="13"/>
        <v>2.2597849547055876E-2</v>
      </c>
      <c r="J409" t="s">
        <v>2273</v>
      </c>
      <c r="K409">
        <v>1.6410080620263334</v>
      </c>
      <c r="L409">
        <v>2.2597849547055876E-2</v>
      </c>
    </row>
    <row r="410" spans="2:12" x14ac:dyDescent="0.25">
      <c r="B410" t="s">
        <v>2274</v>
      </c>
      <c r="C410">
        <v>1.6203118418089306</v>
      </c>
      <c r="D410">
        <v>1.6553460125909656</v>
      </c>
      <c r="E410">
        <f t="shared" si="12"/>
        <v>1.6378289271999482</v>
      </c>
      <c r="F410">
        <f t="shared" si="13"/>
        <v>2.4772899733224538E-2</v>
      </c>
      <c r="J410" t="s">
        <v>2274</v>
      </c>
      <c r="K410">
        <v>1.6378289271999482</v>
      </c>
      <c r="L410">
        <v>2.4772899733224538E-2</v>
      </c>
    </row>
    <row r="411" spans="2:12" x14ac:dyDescent="0.25">
      <c r="B411" t="s">
        <v>2270</v>
      </c>
      <c r="C411">
        <v>1.6033771033293842</v>
      </c>
      <c r="D411">
        <v>1.6386855103409068</v>
      </c>
      <c r="E411">
        <f t="shared" si="12"/>
        <v>1.6210313068351456</v>
      </c>
      <c r="F411">
        <f t="shared" si="13"/>
        <v>2.4966814030742274E-2</v>
      </c>
      <c r="J411" t="s">
        <v>2270</v>
      </c>
      <c r="K411">
        <v>1.6210313068351456</v>
      </c>
      <c r="L411">
        <v>2.4966814030742274E-2</v>
      </c>
    </row>
    <row r="413" spans="2:12" x14ac:dyDescent="0.25">
      <c r="B413" t="s">
        <v>2275</v>
      </c>
      <c r="C413">
        <v>1.5625</v>
      </c>
      <c r="D413">
        <v>1.5625</v>
      </c>
      <c r="E413">
        <f t="shared" si="12"/>
        <v>1.5625</v>
      </c>
      <c r="F413">
        <f t="shared" si="13"/>
        <v>0</v>
      </c>
      <c r="J413" t="s">
        <v>2275</v>
      </c>
      <c r="K413">
        <v>1.5625</v>
      </c>
      <c r="L413">
        <v>0</v>
      </c>
    </row>
    <row r="414" spans="2:12" x14ac:dyDescent="0.25">
      <c r="B414" t="s">
        <v>2276</v>
      </c>
      <c r="C414">
        <v>1.5708868725536143</v>
      </c>
      <c r="D414">
        <v>1.6534729661927137</v>
      </c>
      <c r="E414">
        <f t="shared" si="12"/>
        <v>1.6121799193731641</v>
      </c>
      <c r="F414">
        <f t="shared" si="13"/>
        <v>5.8397186843914393E-2</v>
      </c>
      <c r="J414" t="s">
        <v>2276</v>
      </c>
      <c r="K414">
        <v>1.6121799193731641</v>
      </c>
      <c r="L414">
        <v>5.8397186843914393E-2</v>
      </c>
    </row>
    <row r="415" spans="2:12" x14ac:dyDescent="0.25">
      <c r="B415" t="s">
        <v>2277</v>
      </c>
      <c r="C415">
        <v>1.6729576852485422</v>
      </c>
      <c r="D415">
        <v>1.658901711208715</v>
      </c>
      <c r="E415">
        <f t="shared" si="12"/>
        <v>1.6659296982286285</v>
      </c>
      <c r="F415">
        <f t="shared" si="13"/>
        <v>9.9390745597438615E-3</v>
      </c>
      <c r="J415" t="s">
        <v>2277</v>
      </c>
      <c r="K415">
        <v>1.6659296982286285</v>
      </c>
      <c r="L415">
        <v>9.9390745597438615E-3</v>
      </c>
    </row>
    <row r="416" spans="2:12" x14ac:dyDescent="0.25">
      <c r="B416" t="s">
        <v>2278</v>
      </c>
      <c r="C416">
        <v>1.6621322869368516</v>
      </c>
      <c r="D416">
        <v>1.6552930698617434</v>
      </c>
      <c r="E416">
        <f t="shared" si="12"/>
        <v>1.6587126783992976</v>
      </c>
      <c r="F416">
        <f t="shared" si="13"/>
        <v>4.8360567718157979E-3</v>
      </c>
      <c r="J416" t="s">
        <v>2278</v>
      </c>
      <c r="K416">
        <v>1.6587126783992976</v>
      </c>
      <c r="L416">
        <v>4.8360567718157979E-3</v>
      </c>
    </row>
    <row r="417" spans="2:12" x14ac:dyDescent="0.25">
      <c r="B417" t="s">
        <v>2279</v>
      </c>
      <c r="C417">
        <v>1.664117130023171</v>
      </c>
      <c r="D417">
        <v>1.6596479233598069</v>
      </c>
      <c r="E417">
        <f t="shared" si="12"/>
        <v>1.6618825266914889</v>
      </c>
      <c r="F417">
        <f t="shared" si="13"/>
        <v>3.1602063381888121E-3</v>
      </c>
      <c r="J417" t="s">
        <v>2279</v>
      </c>
      <c r="K417">
        <v>1.6618825266914889</v>
      </c>
      <c r="L417">
        <v>3.1602063381888121E-3</v>
      </c>
    </row>
    <row r="418" spans="2:12" x14ac:dyDescent="0.25">
      <c r="B418" t="s">
        <v>2280</v>
      </c>
      <c r="C418">
        <v>1.6377537972444198</v>
      </c>
      <c r="D418">
        <v>1.6378858563413101</v>
      </c>
      <c r="E418">
        <f t="shared" si="12"/>
        <v>1.637819826792865</v>
      </c>
      <c r="F418">
        <f t="shared" si="13"/>
        <v>9.3379882928496267E-5</v>
      </c>
      <c r="J418" t="s">
        <v>2280</v>
      </c>
      <c r="K418">
        <v>1.637819826792865</v>
      </c>
      <c r="L418">
        <v>9.3379882928496267E-5</v>
      </c>
    </row>
    <row r="419" spans="2:12" x14ac:dyDescent="0.25">
      <c r="B419" t="s">
        <v>2281</v>
      </c>
      <c r="C419">
        <v>1.6591137563011105</v>
      </c>
      <c r="D419">
        <v>1.6526531777144959</v>
      </c>
      <c r="E419">
        <f t="shared" si="12"/>
        <v>1.6558834670078033</v>
      </c>
      <c r="F419">
        <f t="shared" si="13"/>
        <v>4.5683189289837346E-3</v>
      </c>
      <c r="J419" t="s">
        <v>2281</v>
      </c>
      <c r="K419">
        <v>1.6558834670078033</v>
      </c>
      <c r="L419">
        <v>4.5683189289837346E-3</v>
      </c>
    </row>
    <row r="420" spans="2:12" x14ac:dyDescent="0.25">
      <c r="B420" t="s">
        <v>2282</v>
      </c>
      <c r="C420">
        <v>1.6613335261090854</v>
      </c>
      <c r="D420">
        <v>1.6544279966832296</v>
      </c>
      <c r="E420">
        <f t="shared" si="12"/>
        <v>1.6578807613961575</v>
      </c>
      <c r="F420">
        <f t="shared" si="13"/>
        <v>4.8829466847058545E-3</v>
      </c>
      <c r="J420" t="s">
        <v>2282</v>
      </c>
      <c r="K420">
        <v>1.6578807613961575</v>
      </c>
      <c r="L420">
        <v>4.8829466847058545E-3</v>
      </c>
    </row>
    <row r="421" spans="2:12" x14ac:dyDescent="0.25">
      <c r="B421" t="s">
        <v>2283</v>
      </c>
      <c r="C421">
        <v>1.6341877188539977</v>
      </c>
      <c r="D421">
        <v>1.6273909717512209</v>
      </c>
      <c r="E421">
        <f t="shared" si="12"/>
        <v>1.6307893453026092</v>
      </c>
      <c r="F421">
        <f t="shared" si="13"/>
        <v>4.8060259663834813E-3</v>
      </c>
      <c r="J421" t="s">
        <v>2283</v>
      </c>
      <c r="K421">
        <v>1.6307893453026092</v>
      </c>
      <c r="L421">
        <v>4.8060259663834813E-3</v>
      </c>
    </row>
    <row r="423" spans="2:12" x14ac:dyDescent="0.25">
      <c r="B423" t="s">
        <v>2284</v>
      </c>
      <c r="C423">
        <v>1.5625</v>
      </c>
      <c r="D423">
        <v>1.5625</v>
      </c>
      <c r="E423">
        <f t="shared" si="12"/>
        <v>1.5625</v>
      </c>
      <c r="F423">
        <f t="shared" si="13"/>
        <v>0</v>
      </c>
      <c r="J423" t="s">
        <v>2284</v>
      </c>
      <c r="K423">
        <v>1.5625</v>
      </c>
      <c r="L423">
        <v>0</v>
      </c>
    </row>
    <row r="424" spans="2:12" x14ac:dyDescent="0.25">
      <c r="B424" t="s">
        <v>2285</v>
      </c>
      <c r="C424">
        <v>1.5537392223311721</v>
      </c>
      <c r="D424">
        <v>1.7953538341037314</v>
      </c>
      <c r="E424">
        <f t="shared" si="12"/>
        <v>1.6745465282174519</v>
      </c>
      <c r="F424">
        <f t="shared" si="13"/>
        <v>0.17084733041813169</v>
      </c>
      <c r="J424" t="s">
        <v>2285</v>
      </c>
      <c r="K424">
        <v>1.6745465282174519</v>
      </c>
      <c r="L424">
        <v>0.17084733041813169</v>
      </c>
    </row>
    <row r="425" spans="2:12" x14ac:dyDescent="0.25">
      <c r="B425" t="s">
        <v>2286</v>
      </c>
      <c r="C425">
        <v>1.8157752639357398</v>
      </c>
      <c r="D425">
        <v>1.8074995644218914</v>
      </c>
      <c r="E425">
        <f t="shared" si="12"/>
        <v>1.8116374141788156</v>
      </c>
      <c r="F425">
        <f t="shared" si="13"/>
        <v>5.8518032453044417E-3</v>
      </c>
      <c r="J425" t="s">
        <v>2286</v>
      </c>
      <c r="K425">
        <v>1.8116374141788156</v>
      </c>
      <c r="L425">
        <v>5.8518032453044417E-3</v>
      </c>
    </row>
    <row r="426" spans="2:12" x14ac:dyDescent="0.25">
      <c r="B426" t="s">
        <v>2287</v>
      </c>
      <c r="C426">
        <v>1.8095801075382236</v>
      </c>
      <c r="D426">
        <v>1.8141347558268843</v>
      </c>
      <c r="E426">
        <f t="shared" si="12"/>
        <v>1.811857431682554</v>
      </c>
      <c r="F426">
        <f t="shared" si="13"/>
        <v>3.2206226908316855E-3</v>
      </c>
      <c r="J426" t="s">
        <v>2287</v>
      </c>
      <c r="K426">
        <v>1.811857431682554</v>
      </c>
      <c r="L426">
        <v>3.2206226908316855E-3</v>
      </c>
    </row>
    <row r="427" spans="2:12" x14ac:dyDescent="0.25">
      <c r="B427" t="s">
        <v>2288</v>
      </c>
      <c r="C427">
        <v>1.8111280330691939</v>
      </c>
      <c r="D427">
        <v>1.8242218329360447</v>
      </c>
      <c r="E427">
        <f t="shared" si="12"/>
        <v>1.8176749330026194</v>
      </c>
      <c r="F427">
        <f t="shared" si="13"/>
        <v>9.2587146773496949E-3</v>
      </c>
      <c r="J427" t="s">
        <v>2288</v>
      </c>
      <c r="K427">
        <v>1.8176749330026194</v>
      </c>
      <c r="L427">
        <v>9.2587146773496949E-3</v>
      </c>
    </row>
    <row r="428" spans="2:12" x14ac:dyDescent="0.25">
      <c r="B428" t="s">
        <v>2289</v>
      </c>
      <c r="C428">
        <v>1.7712223256534327</v>
      </c>
      <c r="D428">
        <v>1.8054462644071476</v>
      </c>
      <c r="E428">
        <f t="shared" si="12"/>
        <v>1.7883342950302903</v>
      </c>
      <c r="F428">
        <f t="shared" si="13"/>
        <v>2.419997917166487E-2</v>
      </c>
      <c r="J428" t="s">
        <v>2289</v>
      </c>
      <c r="K428">
        <v>1.7883342950302903</v>
      </c>
      <c r="L428">
        <v>2.419997917166487E-2</v>
      </c>
    </row>
    <row r="429" spans="2:12" x14ac:dyDescent="0.25">
      <c r="B429" t="s">
        <v>2290</v>
      </c>
      <c r="C429">
        <v>1.7945077532801865</v>
      </c>
      <c r="D429">
        <v>1.8084885086923339</v>
      </c>
      <c r="E429">
        <f t="shared" si="12"/>
        <v>1.8014981309862601</v>
      </c>
      <c r="F429">
        <f t="shared" si="13"/>
        <v>9.8858869580399408E-3</v>
      </c>
      <c r="J429" t="s">
        <v>2290</v>
      </c>
      <c r="K429">
        <v>1.8014981309862601</v>
      </c>
      <c r="L429">
        <v>9.8858869580399408E-3</v>
      </c>
    </row>
    <row r="430" spans="2:12" x14ac:dyDescent="0.25">
      <c r="B430" t="s">
        <v>2291</v>
      </c>
      <c r="C430">
        <v>1.7965802741184458</v>
      </c>
      <c r="D430">
        <v>1.8133438815244756</v>
      </c>
      <c r="E430">
        <f t="shared" si="12"/>
        <v>1.8049620778214606</v>
      </c>
      <c r="F430">
        <f t="shared" si="13"/>
        <v>1.1853660473952686E-2</v>
      </c>
      <c r="J430" t="s">
        <v>2291</v>
      </c>
      <c r="K430">
        <v>1.8049620778214606</v>
      </c>
      <c r="L430">
        <v>1.1853660473952686E-2</v>
      </c>
    </row>
    <row r="431" spans="2:12" x14ac:dyDescent="0.25">
      <c r="B431" t="s">
        <v>2292</v>
      </c>
      <c r="C431">
        <v>1.711885751881892</v>
      </c>
      <c r="D431">
        <v>1.7441991604167699</v>
      </c>
      <c r="E431">
        <f t="shared" si="12"/>
        <v>1.7280424561493311</v>
      </c>
      <c r="F431">
        <f t="shared" si="13"/>
        <v>2.2849030298263472E-2</v>
      </c>
      <c r="J431" t="s">
        <v>2292</v>
      </c>
      <c r="K431">
        <v>1.7280424561493311</v>
      </c>
      <c r="L431">
        <v>2.2849030298263472E-2</v>
      </c>
    </row>
    <row r="433" spans="2:12" x14ac:dyDescent="0.25">
      <c r="B433" t="s">
        <v>2293</v>
      </c>
      <c r="C433">
        <v>1.5625</v>
      </c>
      <c r="D433">
        <v>1.5625</v>
      </c>
      <c r="E433">
        <f t="shared" si="12"/>
        <v>1.5625</v>
      </c>
      <c r="F433">
        <f t="shared" si="13"/>
        <v>0</v>
      </c>
      <c r="J433" t="s">
        <v>2293</v>
      </c>
      <c r="K433">
        <v>1.5625</v>
      </c>
      <c r="L433">
        <v>0</v>
      </c>
    </row>
    <row r="434" spans="2:12" x14ac:dyDescent="0.25">
      <c r="B434" t="s">
        <v>2294</v>
      </c>
      <c r="C434">
        <v>1.5363796140419339</v>
      </c>
      <c r="D434">
        <v>1.5691023805620592</v>
      </c>
      <c r="E434">
        <f t="shared" si="12"/>
        <v>1.5527409973019966</v>
      </c>
      <c r="F434">
        <f t="shared" si="13"/>
        <v>2.3138490105564714E-2</v>
      </c>
      <c r="J434" t="s">
        <v>2294</v>
      </c>
      <c r="K434">
        <v>1.5527409973019966</v>
      </c>
      <c r="L434">
        <v>2.3138490105564714E-2</v>
      </c>
    </row>
    <row r="435" spans="2:12" x14ac:dyDescent="0.25">
      <c r="B435" t="s">
        <v>2295</v>
      </c>
      <c r="C435">
        <v>1.5592592204506566</v>
      </c>
      <c r="D435">
        <v>1.571059579678451</v>
      </c>
      <c r="E435">
        <f t="shared" si="12"/>
        <v>1.5651594000645539</v>
      </c>
      <c r="F435">
        <f t="shared" si="13"/>
        <v>8.3441140304106945E-3</v>
      </c>
      <c r="J435" t="s">
        <v>2295</v>
      </c>
      <c r="K435">
        <v>1.5651594000645539</v>
      </c>
      <c r="L435">
        <v>8.3441140304106945E-3</v>
      </c>
    </row>
    <row r="436" spans="2:12" x14ac:dyDescent="0.25">
      <c r="B436" t="s">
        <v>2296</v>
      </c>
      <c r="C436">
        <v>1.5491147855307994</v>
      </c>
      <c r="D436">
        <v>1.5599408545480895</v>
      </c>
      <c r="E436">
        <f t="shared" si="12"/>
        <v>1.5545278200394446</v>
      </c>
      <c r="F436">
        <f t="shared" si="13"/>
        <v>7.6551868157194178E-3</v>
      </c>
      <c r="J436" t="s">
        <v>2296</v>
      </c>
      <c r="K436">
        <v>1.5545278200394446</v>
      </c>
      <c r="L436">
        <v>7.6551868157194178E-3</v>
      </c>
    </row>
    <row r="437" spans="2:12" x14ac:dyDescent="0.25">
      <c r="B437" t="s">
        <v>2297</v>
      </c>
      <c r="C437">
        <v>1.5552988272211803</v>
      </c>
      <c r="D437">
        <v>1.5653855500107807</v>
      </c>
      <c r="E437">
        <f t="shared" si="12"/>
        <v>1.5603421886159805</v>
      </c>
      <c r="F437">
        <f t="shared" si="13"/>
        <v>7.1323900844753553E-3</v>
      </c>
      <c r="J437" t="s">
        <v>2297</v>
      </c>
      <c r="K437">
        <v>1.5603421886159805</v>
      </c>
      <c r="L437">
        <v>7.1323900844753553E-3</v>
      </c>
    </row>
    <row r="438" spans="2:12" x14ac:dyDescent="0.25">
      <c r="B438" t="s">
        <v>2298</v>
      </c>
      <c r="C438">
        <v>1.5487232733218717</v>
      </c>
      <c r="D438">
        <v>1.549779520608116</v>
      </c>
      <c r="E438">
        <f t="shared" si="12"/>
        <v>1.5492513969649937</v>
      </c>
      <c r="F438">
        <f t="shared" si="13"/>
        <v>7.4687961871324436E-4</v>
      </c>
      <c r="J438" t="s">
        <v>2298</v>
      </c>
      <c r="K438">
        <v>1.5492513969649937</v>
      </c>
      <c r="L438">
        <v>7.4687961871324436E-4</v>
      </c>
    </row>
    <row r="439" spans="2:12" x14ac:dyDescent="0.25">
      <c r="B439" t="s">
        <v>2299</v>
      </c>
      <c r="C439">
        <v>1.5507379855980641</v>
      </c>
      <c r="D439">
        <v>1.5591218928867567</v>
      </c>
      <c r="E439">
        <f t="shared" si="12"/>
        <v>1.5549299392424105</v>
      </c>
      <c r="F439">
        <f t="shared" si="13"/>
        <v>5.9283176966738937E-3</v>
      </c>
      <c r="J439" t="s">
        <v>2299</v>
      </c>
      <c r="K439">
        <v>1.5549299392424105</v>
      </c>
      <c r="L439">
        <v>5.9283176966738937E-3</v>
      </c>
    </row>
    <row r="440" spans="2:12" x14ac:dyDescent="0.25">
      <c r="B440" t="s">
        <v>2300</v>
      </c>
      <c r="C440">
        <v>1.5638285271514822</v>
      </c>
      <c r="D440">
        <v>1.5748801840399613</v>
      </c>
      <c r="E440">
        <f t="shared" si="12"/>
        <v>1.5693543555957219</v>
      </c>
      <c r="F440">
        <f t="shared" si="13"/>
        <v>7.814701529190584E-3</v>
      </c>
      <c r="J440" t="s">
        <v>2300</v>
      </c>
      <c r="K440">
        <v>1.5693543555957219</v>
      </c>
      <c r="L440">
        <v>7.814701529190584E-3</v>
      </c>
    </row>
    <row r="441" spans="2:12" x14ac:dyDescent="0.25">
      <c r="B441" t="s">
        <v>2301</v>
      </c>
      <c r="C441">
        <v>1.5738876903862935</v>
      </c>
      <c r="D441">
        <v>1.5791451807836649</v>
      </c>
      <c r="E441">
        <f t="shared" si="12"/>
        <v>1.5765164355849792</v>
      </c>
      <c r="F441">
        <f t="shared" si="13"/>
        <v>3.717607112004505E-3</v>
      </c>
      <c r="J441" t="s">
        <v>2301</v>
      </c>
      <c r="K441">
        <v>1.5765164355849792</v>
      </c>
      <c r="L441">
        <v>3.717607112004505E-3</v>
      </c>
    </row>
    <row r="443" spans="2:12" x14ac:dyDescent="0.25">
      <c r="B443" t="s">
        <v>2302</v>
      </c>
      <c r="C443">
        <v>1.5625</v>
      </c>
      <c r="D443">
        <v>1.5625</v>
      </c>
      <c r="E443">
        <f t="shared" si="12"/>
        <v>1.5625</v>
      </c>
      <c r="F443">
        <f t="shared" si="13"/>
        <v>0</v>
      </c>
      <c r="J443" t="s">
        <v>2302</v>
      </c>
      <c r="K443">
        <v>1.5625</v>
      </c>
      <c r="L443">
        <v>0</v>
      </c>
    </row>
    <row r="444" spans="2:12" x14ac:dyDescent="0.25">
      <c r="B444" t="s">
        <v>2303</v>
      </c>
      <c r="C444">
        <v>1.5820848237130276</v>
      </c>
      <c r="D444">
        <v>1.6460009590331715</v>
      </c>
      <c r="E444">
        <f t="shared" si="12"/>
        <v>1.6140428913730995</v>
      </c>
      <c r="F444">
        <f t="shared" si="13"/>
        <v>4.5195532712110714E-2</v>
      </c>
      <c r="J444" t="s">
        <v>2303</v>
      </c>
      <c r="K444">
        <v>1.6140428913730995</v>
      </c>
      <c r="L444">
        <v>4.5195532712110714E-2</v>
      </c>
    </row>
    <row r="445" spans="2:12" x14ac:dyDescent="0.25">
      <c r="B445" t="s">
        <v>2304</v>
      </c>
      <c r="C445">
        <v>1.6502592525004929</v>
      </c>
      <c r="D445">
        <v>1.6466335672541992</v>
      </c>
      <c r="E445">
        <f t="shared" si="12"/>
        <v>1.6484464098773461</v>
      </c>
      <c r="F445">
        <f t="shared" si="13"/>
        <v>2.5637466241022911E-3</v>
      </c>
      <c r="J445" t="s">
        <v>2304</v>
      </c>
      <c r="K445">
        <v>1.6484464098773461</v>
      </c>
      <c r="L445">
        <v>2.5637466241022911E-3</v>
      </c>
    </row>
    <row r="446" spans="2:12" x14ac:dyDescent="0.25">
      <c r="B446" t="s">
        <v>2481</v>
      </c>
      <c r="C446">
        <v>1.6452091792626906</v>
      </c>
      <c r="D446">
        <v>1.6512149420734739</v>
      </c>
      <c r="E446">
        <f t="shared" si="12"/>
        <v>1.6482120606680821</v>
      </c>
      <c r="F446">
        <f t="shared" si="13"/>
        <v>4.2467156097028115E-3</v>
      </c>
      <c r="J446" t="s">
        <v>2481</v>
      </c>
      <c r="K446">
        <v>1.6482120606680821</v>
      </c>
      <c r="L446">
        <v>4.2467156097028115E-3</v>
      </c>
    </row>
    <row r="447" spans="2:12" x14ac:dyDescent="0.25">
      <c r="B447" t="s">
        <v>2306</v>
      </c>
      <c r="C447">
        <v>1.6487107074873724</v>
      </c>
      <c r="D447">
        <v>1.6528930581139305</v>
      </c>
      <c r="E447">
        <f t="shared" si="12"/>
        <v>1.6508018828006514</v>
      </c>
      <c r="F447">
        <f t="shared" si="13"/>
        <v>2.9573684893390668E-3</v>
      </c>
      <c r="J447" t="s">
        <v>2306</v>
      </c>
      <c r="K447">
        <v>1.6508018828006514</v>
      </c>
      <c r="L447">
        <v>2.9573684893390668E-3</v>
      </c>
    </row>
    <row r="448" spans="2:12" x14ac:dyDescent="0.25">
      <c r="B448" t="s">
        <v>2307</v>
      </c>
      <c r="C448">
        <v>1.6285055745487946</v>
      </c>
      <c r="D448">
        <v>1.6392312994379705</v>
      </c>
      <c r="E448">
        <f t="shared" si="12"/>
        <v>1.6338684369933825</v>
      </c>
      <c r="F448">
        <f t="shared" si="13"/>
        <v>7.5842328022776044E-3</v>
      </c>
      <c r="J448" t="s">
        <v>2307</v>
      </c>
      <c r="K448">
        <v>1.6338684369933825</v>
      </c>
      <c r="L448">
        <v>7.5842328022776044E-3</v>
      </c>
    </row>
    <row r="449" spans="2:12" x14ac:dyDescent="0.25">
      <c r="B449" t="s">
        <v>2308</v>
      </c>
      <c r="C449">
        <v>1.6479474114885386</v>
      </c>
      <c r="D449">
        <v>1.6503888874868897</v>
      </c>
      <c r="E449">
        <f t="shared" si="12"/>
        <v>1.6491681494877142</v>
      </c>
      <c r="F449">
        <f t="shared" si="13"/>
        <v>1.7263842345382552E-3</v>
      </c>
      <c r="J449" t="s">
        <v>2308</v>
      </c>
      <c r="K449">
        <v>1.6491681494877142</v>
      </c>
      <c r="L449">
        <v>1.7263842345382552E-3</v>
      </c>
    </row>
    <row r="450" spans="2:12" x14ac:dyDescent="0.25">
      <c r="B450" t="s">
        <v>2309</v>
      </c>
      <c r="C450">
        <v>1.6419705183382978</v>
      </c>
      <c r="D450">
        <v>1.6435194495799978</v>
      </c>
      <c r="E450">
        <f t="shared" si="12"/>
        <v>1.6427449839591479</v>
      </c>
      <c r="F450">
        <f t="shared" si="13"/>
        <v>1.0952597845978258E-3</v>
      </c>
      <c r="J450" t="s">
        <v>2309</v>
      </c>
      <c r="K450">
        <v>1.6427449839591479</v>
      </c>
      <c r="L450">
        <v>1.0952597845978258E-3</v>
      </c>
    </row>
    <row r="451" spans="2:12" x14ac:dyDescent="0.25">
      <c r="B451" t="s">
        <v>2305</v>
      </c>
      <c r="C451">
        <v>1.6154004984965875</v>
      </c>
      <c r="D451">
        <v>1.6206370826822465</v>
      </c>
      <c r="E451">
        <f t="shared" si="12"/>
        <v>1.618018790589417</v>
      </c>
      <c r="F451">
        <f t="shared" si="13"/>
        <v>3.7028241879336972E-3</v>
      </c>
      <c r="J451" t="s">
        <v>2305</v>
      </c>
      <c r="K451">
        <v>1.618018790589417</v>
      </c>
      <c r="L451">
        <v>3.7028241879336972E-3</v>
      </c>
    </row>
    <row r="453" spans="2:12" x14ac:dyDescent="0.25">
      <c r="B453" t="s">
        <v>2310</v>
      </c>
      <c r="C453">
        <v>1.5625</v>
      </c>
      <c r="D453">
        <v>1.5625</v>
      </c>
      <c r="E453">
        <f t="shared" ref="E453:E515" si="14">AVERAGE(C453:D453)</f>
        <v>1.5625</v>
      </c>
      <c r="F453">
        <f t="shared" ref="F453:F515" si="15">_xlfn.STDEV.S(C453:D453)</f>
        <v>0</v>
      </c>
      <c r="J453" t="s">
        <v>2310</v>
      </c>
      <c r="K453">
        <v>1.5625</v>
      </c>
      <c r="L453">
        <v>0</v>
      </c>
    </row>
    <row r="454" spans="2:12" x14ac:dyDescent="0.25">
      <c r="B454" t="s">
        <v>2311</v>
      </c>
      <c r="C454">
        <v>1.5246745946167213</v>
      </c>
      <c r="D454">
        <v>1.5844238583242516</v>
      </c>
      <c r="E454">
        <f t="shared" si="14"/>
        <v>1.5545492264704865</v>
      </c>
      <c r="F454">
        <f t="shared" si="15"/>
        <v>4.2249109538497961E-2</v>
      </c>
      <c r="J454" t="s">
        <v>2311</v>
      </c>
      <c r="K454">
        <v>1.5545492264704865</v>
      </c>
      <c r="L454">
        <v>4.2249109538497961E-2</v>
      </c>
    </row>
    <row r="455" spans="2:12" x14ac:dyDescent="0.25">
      <c r="B455" t="s">
        <v>2312</v>
      </c>
      <c r="C455">
        <v>1.5790005880811278</v>
      </c>
      <c r="D455">
        <v>1.5880751065817642</v>
      </c>
      <c r="E455">
        <f t="shared" si="14"/>
        <v>1.5835378473314461</v>
      </c>
      <c r="F455">
        <f t="shared" si="15"/>
        <v>6.4166535678028174E-3</v>
      </c>
      <c r="J455" t="s">
        <v>2312</v>
      </c>
      <c r="K455">
        <v>1.5835378473314461</v>
      </c>
      <c r="L455">
        <v>6.4166535678028174E-3</v>
      </c>
    </row>
    <row r="456" spans="2:12" x14ac:dyDescent="0.25">
      <c r="B456" t="s">
        <v>2313</v>
      </c>
      <c r="C456">
        <v>1.5755398353117609</v>
      </c>
      <c r="D456">
        <v>1.5870168640875131</v>
      </c>
      <c r="E456">
        <f t="shared" si="14"/>
        <v>1.581278349699637</v>
      </c>
      <c r="F456">
        <f t="shared" si="15"/>
        <v>8.1154848752075098E-3</v>
      </c>
      <c r="J456" t="s">
        <v>2313</v>
      </c>
      <c r="K456">
        <v>1.581278349699637</v>
      </c>
      <c r="L456">
        <v>8.1154848752075098E-3</v>
      </c>
    </row>
    <row r="457" spans="2:12" x14ac:dyDescent="0.25">
      <c r="B457" t="s">
        <v>2314</v>
      </c>
      <c r="C457">
        <v>1.5749655495598285</v>
      </c>
      <c r="D457">
        <v>1.5889130321063774</v>
      </c>
      <c r="E457">
        <f t="shared" si="14"/>
        <v>1.5819392908331029</v>
      </c>
      <c r="F457">
        <f t="shared" si="15"/>
        <v>9.862359489145725E-3</v>
      </c>
      <c r="J457" t="s">
        <v>2314</v>
      </c>
      <c r="K457">
        <v>1.5819392908331029</v>
      </c>
      <c r="L457">
        <v>9.862359489145725E-3</v>
      </c>
    </row>
    <row r="458" spans="2:12" x14ac:dyDescent="0.25">
      <c r="B458" t="s">
        <v>2315</v>
      </c>
      <c r="C458">
        <v>1.5503372021266681</v>
      </c>
      <c r="D458">
        <v>1.5683293665353002</v>
      </c>
      <c r="E458">
        <f t="shared" si="14"/>
        <v>1.5593332843309842</v>
      </c>
      <c r="F458">
        <f t="shared" si="15"/>
        <v>1.272238146156697E-2</v>
      </c>
      <c r="J458" t="s">
        <v>2315</v>
      </c>
      <c r="K458">
        <v>1.5593332843309842</v>
      </c>
      <c r="L458">
        <v>1.272238146156697E-2</v>
      </c>
    </row>
    <row r="459" spans="2:12" x14ac:dyDescent="0.25">
      <c r="B459" t="s">
        <v>2316</v>
      </c>
      <c r="C459">
        <v>1.5677238986742823</v>
      </c>
      <c r="D459">
        <v>1.5839263488464383</v>
      </c>
      <c r="E459">
        <f t="shared" si="14"/>
        <v>1.5758251237603602</v>
      </c>
      <c r="F459">
        <f t="shared" si="15"/>
        <v>1.1456862388568684E-2</v>
      </c>
      <c r="J459" t="s">
        <v>2316</v>
      </c>
      <c r="K459">
        <v>1.5758251237603602</v>
      </c>
      <c r="L459">
        <v>1.1456862388568684E-2</v>
      </c>
    </row>
    <row r="460" spans="2:12" x14ac:dyDescent="0.25">
      <c r="B460" t="s">
        <v>2317</v>
      </c>
      <c r="C460">
        <v>1.5734084159859298</v>
      </c>
      <c r="D460">
        <v>1.5852561525067386</v>
      </c>
      <c r="E460">
        <f t="shared" si="14"/>
        <v>1.5793322842463342</v>
      </c>
      <c r="F460">
        <f t="shared" si="15"/>
        <v>8.3776148355753643E-3</v>
      </c>
      <c r="J460" t="s">
        <v>2317</v>
      </c>
      <c r="K460">
        <v>1.5793322842463342</v>
      </c>
      <c r="L460">
        <v>8.3776148355753643E-3</v>
      </c>
    </row>
    <row r="461" spans="2:12" x14ac:dyDescent="0.25">
      <c r="B461" t="s">
        <v>2318</v>
      </c>
      <c r="C461">
        <v>1.549422868649228</v>
      </c>
      <c r="D461">
        <v>1.5601178645449985</v>
      </c>
      <c r="E461">
        <f t="shared" si="14"/>
        <v>1.5547703665971131</v>
      </c>
      <c r="F461">
        <f t="shared" si="15"/>
        <v>7.5625041226616138E-3</v>
      </c>
      <c r="J461" t="s">
        <v>2318</v>
      </c>
      <c r="K461">
        <v>1.5547703665971131</v>
      </c>
      <c r="L461">
        <v>7.5625041226616138E-3</v>
      </c>
    </row>
    <row r="463" spans="2:12" x14ac:dyDescent="0.25">
      <c r="B463" t="s">
        <v>2319</v>
      </c>
      <c r="C463">
        <v>1.5625</v>
      </c>
      <c r="D463">
        <v>1.5625</v>
      </c>
      <c r="E463">
        <f t="shared" si="14"/>
        <v>1.5625</v>
      </c>
      <c r="F463">
        <f t="shared" si="15"/>
        <v>0</v>
      </c>
      <c r="J463" t="s">
        <v>2319</v>
      </c>
      <c r="K463">
        <v>1.5625</v>
      </c>
      <c r="L463">
        <v>0</v>
      </c>
    </row>
    <row r="464" spans="2:12" x14ac:dyDescent="0.25">
      <c r="B464" t="s">
        <v>2320</v>
      </c>
      <c r="C464">
        <v>1.6059628198435205</v>
      </c>
      <c r="D464">
        <v>1.8147826297641414</v>
      </c>
      <c r="E464">
        <f t="shared" si="14"/>
        <v>1.710372724803831</v>
      </c>
      <c r="F464">
        <f t="shared" si="15"/>
        <v>0.14765790364095691</v>
      </c>
      <c r="J464" t="s">
        <v>2320</v>
      </c>
      <c r="K464">
        <v>1.710372724803831</v>
      </c>
      <c r="L464">
        <v>0.14765790364095691</v>
      </c>
    </row>
    <row r="465" spans="2:12" x14ac:dyDescent="0.25">
      <c r="B465" t="s">
        <v>2321</v>
      </c>
      <c r="C465">
        <v>1.9203474629904775</v>
      </c>
      <c r="D465">
        <v>1.8296755365648516</v>
      </c>
      <c r="E465">
        <f t="shared" si="14"/>
        <v>1.8750114997776646</v>
      </c>
      <c r="F465">
        <f t="shared" si="15"/>
        <v>6.4114734038807811E-2</v>
      </c>
      <c r="J465" t="s">
        <v>2321</v>
      </c>
      <c r="K465">
        <v>1.8750114997776646</v>
      </c>
      <c r="L465">
        <v>6.4114734038807811E-2</v>
      </c>
    </row>
    <row r="466" spans="2:12" x14ac:dyDescent="0.25">
      <c r="B466" t="s">
        <v>2322</v>
      </c>
      <c r="C466">
        <v>1.9271650619667557</v>
      </c>
      <c r="D466">
        <v>1.8472642122025236</v>
      </c>
      <c r="E466">
        <f t="shared" si="14"/>
        <v>1.8872146370846397</v>
      </c>
      <c r="F466">
        <f t="shared" si="15"/>
        <v>5.6498432690856124E-2</v>
      </c>
      <c r="J466" t="s">
        <v>2322</v>
      </c>
      <c r="K466">
        <v>1.8872146370846397</v>
      </c>
      <c r="L466">
        <v>5.6498432690856124E-2</v>
      </c>
    </row>
    <row r="467" spans="2:12" x14ac:dyDescent="0.25">
      <c r="B467" t="s">
        <v>2323</v>
      </c>
      <c r="C467">
        <v>1.9242004478984929</v>
      </c>
      <c r="D467">
        <v>1.8568646128449935</v>
      </c>
      <c r="E467">
        <f t="shared" si="14"/>
        <v>1.8905325303717433</v>
      </c>
      <c r="F467">
        <f t="shared" si="15"/>
        <v>4.7613625583188247E-2</v>
      </c>
      <c r="J467" t="s">
        <v>2323</v>
      </c>
      <c r="K467">
        <v>1.8905325303717433</v>
      </c>
      <c r="L467">
        <v>4.7613625583188247E-2</v>
      </c>
    </row>
    <row r="468" spans="2:12" x14ac:dyDescent="0.25">
      <c r="B468" t="s">
        <v>2324</v>
      </c>
      <c r="C468">
        <v>1.8544739522874665</v>
      </c>
      <c r="D468">
        <v>1.8196935055692709</v>
      </c>
      <c r="E468">
        <f t="shared" si="14"/>
        <v>1.8370837289283686</v>
      </c>
      <c r="F468">
        <f t="shared" si="15"/>
        <v>2.4593489727133495E-2</v>
      </c>
      <c r="J468" t="s">
        <v>2324</v>
      </c>
      <c r="K468">
        <v>1.8370837289283686</v>
      </c>
      <c r="L468">
        <v>2.4593489727133495E-2</v>
      </c>
    </row>
    <row r="469" spans="2:12" x14ac:dyDescent="0.25">
      <c r="B469" t="s">
        <v>2325</v>
      </c>
      <c r="C469">
        <v>1.8898451729734977</v>
      </c>
      <c r="D469">
        <v>1.830527506568375</v>
      </c>
      <c r="E469">
        <f t="shared" si="14"/>
        <v>1.8601863397709364</v>
      </c>
      <c r="F469">
        <f t="shared" si="15"/>
        <v>4.1943924159223718E-2</v>
      </c>
      <c r="J469" t="s">
        <v>2325</v>
      </c>
      <c r="K469">
        <v>1.8601863397709364</v>
      </c>
      <c r="L469">
        <v>4.1943924159223718E-2</v>
      </c>
    </row>
    <row r="470" spans="2:12" x14ac:dyDescent="0.25">
      <c r="B470" t="s">
        <v>2326</v>
      </c>
      <c r="C470">
        <v>1.904021743866354</v>
      </c>
      <c r="D470">
        <v>1.8426351059512975</v>
      </c>
      <c r="E470">
        <f t="shared" si="14"/>
        <v>1.8733284249088258</v>
      </c>
      <c r="F470">
        <f t="shared" si="15"/>
        <v>4.3406907943979674E-2</v>
      </c>
      <c r="J470" t="s">
        <v>2326</v>
      </c>
      <c r="K470">
        <v>1.8733284249088258</v>
      </c>
      <c r="L470">
        <v>4.3406907943979674E-2</v>
      </c>
    </row>
    <row r="471" spans="2:12" x14ac:dyDescent="0.25">
      <c r="B471" t="s">
        <v>2327</v>
      </c>
      <c r="C471">
        <v>1.7770645657327104</v>
      </c>
      <c r="D471">
        <v>1.7431542778430731</v>
      </c>
      <c r="E471">
        <f t="shared" si="14"/>
        <v>1.7601094217878916</v>
      </c>
      <c r="F471">
        <f t="shared" si="15"/>
        <v>2.3978194518750631E-2</v>
      </c>
      <c r="J471" t="s">
        <v>2327</v>
      </c>
      <c r="K471">
        <v>1.7601094217878916</v>
      </c>
      <c r="L471">
        <v>2.3978194518750631E-2</v>
      </c>
    </row>
    <row r="473" spans="2:12" x14ac:dyDescent="0.25">
      <c r="B473" t="s">
        <v>2328</v>
      </c>
      <c r="C473">
        <v>1.5625</v>
      </c>
      <c r="D473">
        <v>1.5625</v>
      </c>
      <c r="E473">
        <f t="shared" si="14"/>
        <v>1.5625</v>
      </c>
      <c r="F473">
        <f t="shared" si="15"/>
        <v>0</v>
      </c>
      <c r="J473" t="s">
        <v>2328</v>
      </c>
      <c r="K473">
        <v>1.5625</v>
      </c>
      <c r="L473">
        <v>0</v>
      </c>
    </row>
    <row r="474" spans="2:12" x14ac:dyDescent="0.25">
      <c r="B474" t="s">
        <v>2329</v>
      </c>
      <c r="C474">
        <v>1.5262267127284421</v>
      </c>
      <c r="D474">
        <v>1.4512453957232467</v>
      </c>
      <c r="E474">
        <f t="shared" si="14"/>
        <v>1.4887360542258445</v>
      </c>
      <c r="F474">
        <f t="shared" si="15"/>
        <v>5.3019797716671854E-2</v>
      </c>
      <c r="J474" t="s">
        <v>2329</v>
      </c>
      <c r="K474">
        <v>1.4887360542258445</v>
      </c>
      <c r="L474">
        <v>5.3019797716671854E-2</v>
      </c>
    </row>
    <row r="475" spans="2:12" x14ac:dyDescent="0.25">
      <c r="B475" t="s">
        <v>2330</v>
      </c>
      <c r="C475">
        <v>1.4446680448750007</v>
      </c>
      <c r="D475">
        <v>1.4521288053762107</v>
      </c>
      <c r="E475">
        <f t="shared" si="14"/>
        <v>1.4483984251256057</v>
      </c>
      <c r="F475">
        <f t="shared" si="15"/>
        <v>5.2755543432143562E-3</v>
      </c>
      <c r="J475" t="s">
        <v>2330</v>
      </c>
      <c r="K475">
        <v>1.4483984251256057</v>
      </c>
      <c r="L475">
        <v>5.2755543432143562E-3</v>
      </c>
    </row>
    <row r="476" spans="2:12" x14ac:dyDescent="0.25">
      <c r="B476" t="s">
        <v>2331</v>
      </c>
      <c r="C476">
        <v>1.4437500865900177</v>
      </c>
      <c r="D476">
        <v>1.4392153643601209</v>
      </c>
      <c r="E476">
        <f t="shared" si="14"/>
        <v>1.4414827254750693</v>
      </c>
      <c r="F476">
        <f t="shared" si="15"/>
        <v>3.2065328395574199E-3</v>
      </c>
      <c r="J476" t="s">
        <v>2331</v>
      </c>
      <c r="K476">
        <v>1.4414827254750693</v>
      </c>
      <c r="L476">
        <v>3.2065328395574199E-3</v>
      </c>
    </row>
    <row r="477" spans="2:12" x14ac:dyDescent="0.25">
      <c r="B477" t="s">
        <v>2332</v>
      </c>
      <c r="C477">
        <v>1.4427784092362281</v>
      </c>
      <c r="D477">
        <v>1.4388880396609054</v>
      </c>
      <c r="E477">
        <f t="shared" si="14"/>
        <v>1.4408332244485669</v>
      </c>
      <c r="F477">
        <f t="shared" si="15"/>
        <v>2.7509067080325376E-3</v>
      </c>
      <c r="J477" t="s">
        <v>2332</v>
      </c>
      <c r="K477">
        <v>1.4408332244485669</v>
      </c>
      <c r="L477">
        <v>2.7509067080325376E-3</v>
      </c>
    </row>
    <row r="478" spans="2:12" x14ac:dyDescent="0.25">
      <c r="B478" t="s">
        <v>2333</v>
      </c>
      <c r="C478">
        <v>1.4516983270926389</v>
      </c>
      <c r="D478">
        <v>1.4364826400196458</v>
      </c>
      <c r="E478">
        <f t="shared" si="14"/>
        <v>1.4440904835561423</v>
      </c>
      <c r="F478">
        <f t="shared" si="15"/>
        <v>1.0759115509725943E-2</v>
      </c>
      <c r="J478" t="s">
        <v>2333</v>
      </c>
      <c r="K478">
        <v>1.4440904835561423</v>
      </c>
      <c r="L478">
        <v>1.0759115509725943E-2</v>
      </c>
    </row>
    <row r="479" spans="2:12" x14ac:dyDescent="0.25">
      <c r="B479" t="s">
        <v>2334</v>
      </c>
      <c r="C479">
        <v>1.4395479051676685</v>
      </c>
      <c r="D479">
        <v>1.4385558498711535</v>
      </c>
      <c r="E479">
        <f t="shared" si="14"/>
        <v>1.439051877519411</v>
      </c>
      <c r="F479">
        <f t="shared" si="15"/>
        <v>7.0148902747780629E-4</v>
      </c>
      <c r="J479" t="s">
        <v>2334</v>
      </c>
      <c r="K479">
        <v>1.439051877519411</v>
      </c>
      <c r="L479">
        <v>7.0148902747780629E-4</v>
      </c>
    </row>
    <row r="480" spans="2:12" x14ac:dyDescent="0.25">
      <c r="B480" t="s">
        <v>2336</v>
      </c>
      <c r="C480">
        <v>1.4585293171652778</v>
      </c>
      <c r="D480">
        <v>1.4568602944910576</v>
      </c>
      <c r="E480">
        <f t="shared" si="14"/>
        <v>1.4576948058281678</v>
      </c>
      <c r="F480">
        <f t="shared" si="15"/>
        <v>1.180177250895209E-3</v>
      </c>
      <c r="J480" t="s">
        <v>2336</v>
      </c>
      <c r="K480">
        <v>1.4576948058281678</v>
      </c>
      <c r="L480">
        <v>1.180177250895209E-3</v>
      </c>
    </row>
    <row r="481" spans="2:12" x14ac:dyDescent="0.25">
      <c r="B481" t="s">
        <v>2335</v>
      </c>
      <c r="C481">
        <v>1.4957271965186159</v>
      </c>
      <c r="D481">
        <v>1.482696397732449</v>
      </c>
      <c r="E481">
        <f t="shared" si="14"/>
        <v>1.4892117971255323</v>
      </c>
      <c r="F481">
        <f t="shared" si="15"/>
        <v>9.2141661859760204E-3</v>
      </c>
      <c r="J481" t="s">
        <v>2335</v>
      </c>
      <c r="K481">
        <v>1.4892117971255323</v>
      </c>
      <c r="L481">
        <v>9.2141661859760204E-3</v>
      </c>
    </row>
    <row r="483" spans="2:12" x14ac:dyDescent="0.25">
      <c r="B483" t="s">
        <v>2337</v>
      </c>
      <c r="C483">
        <v>1.5625</v>
      </c>
      <c r="D483">
        <v>1.5625</v>
      </c>
      <c r="E483">
        <f t="shared" si="14"/>
        <v>1.5625</v>
      </c>
      <c r="F483">
        <f t="shared" si="15"/>
        <v>0</v>
      </c>
      <c r="J483" t="s">
        <v>2337</v>
      </c>
      <c r="K483">
        <v>1.5625</v>
      </c>
      <c r="L483">
        <v>0</v>
      </c>
    </row>
    <row r="484" spans="2:12" x14ac:dyDescent="0.25">
      <c r="B484" t="s">
        <v>2338</v>
      </c>
      <c r="C484">
        <v>1.5786844469014418</v>
      </c>
      <c r="D484">
        <v>1.4163148152734431</v>
      </c>
      <c r="E484">
        <f t="shared" si="14"/>
        <v>1.4974996310874424</v>
      </c>
      <c r="F484">
        <f t="shared" si="15"/>
        <v>0.11481266758291966</v>
      </c>
      <c r="J484" t="s">
        <v>2338</v>
      </c>
      <c r="K484">
        <v>1.4974996310874424</v>
      </c>
      <c r="L484">
        <v>0.11481266758291966</v>
      </c>
    </row>
    <row r="485" spans="2:12" x14ac:dyDescent="0.25">
      <c r="B485" t="s">
        <v>2339</v>
      </c>
      <c r="C485">
        <v>1.3757085967368603</v>
      </c>
      <c r="D485">
        <v>1.4022948016343919</v>
      </c>
      <c r="E485">
        <f t="shared" si="14"/>
        <v>1.3890016991856262</v>
      </c>
      <c r="F485">
        <f t="shared" si="15"/>
        <v>1.87992857690596E-2</v>
      </c>
      <c r="J485" t="s">
        <v>2339</v>
      </c>
      <c r="K485">
        <v>1.3890016991856262</v>
      </c>
      <c r="L485">
        <v>1.87992857690596E-2</v>
      </c>
    </row>
    <row r="486" spans="2:12" x14ac:dyDescent="0.25">
      <c r="B486" t="s">
        <v>2340</v>
      </c>
      <c r="C486">
        <v>1.3762914145123031</v>
      </c>
      <c r="D486">
        <v>1.4048048814075593</v>
      </c>
      <c r="E486">
        <f t="shared" si="14"/>
        <v>1.3905481479599313</v>
      </c>
      <c r="F486">
        <f t="shared" si="15"/>
        <v>2.0162065796773824E-2</v>
      </c>
      <c r="J486" t="s">
        <v>2340</v>
      </c>
      <c r="K486">
        <v>1.3905481479599313</v>
      </c>
      <c r="L486">
        <v>2.0162065796773824E-2</v>
      </c>
    </row>
    <row r="487" spans="2:12" x14ac:dyDescent="0.25">
      <c r="B487" t="s">
        <v>2341</v>
      </c>
      <c r="C487">
        <v>1.3855411155809059</v>
      </c>
      <c r="D487">
        <v>1.4006130907713548</v>
      </c>
      <c r="E487">
        <f t="shared" si="14"/>
        <v>1.3930771031761302</v>
      </c>
      <c r="F487">
        <f t="shared" si="15"/>
        <v>1.065749586304182E-2</v>
      </c>
      <c r="J487" t="s">
        <v>2341</v>
      </c>
      <c r="K487">
        <v>1.3930771031761302</v>
      </c>
      <c r="L487">
        <v>1.065749586304182E-2</v>
      </c>
    </row>
    <row r="488" spans="2:12" x14ac:dyDescent="0.25">
      <c r="B488" t="s">
        <v>2342</v>
      </c>
      <c r="C488">
        <v>1.4519898198300958</v>
      </c>
      <c r="D488">
        <v>1.4452333179729293</v>
      </c>
      <c r="E488">
        <f t="shared" si="14"/>
        <v>1.4486115689015127</v>
      </c>
      <c r="F488">
        <f t="shared" si="15"/>
        <v>4.7775682803019165E-3</v>
      </c>
      <c r="J488" t="s">
        <v>2342</v>
      </c>
      <c r="K488">
        <v>1.4486115689015127</v>
      </c>
      <c r="L488">
        <v>4.7775682803019165E-3</v>
      </c>
    </row>
    <row r="489" spans="2:12" x14ac:dyDescent="0.25">
      <c r="B489" t="s">
        <v>2343</v>
      </c>
      <c r="C489">
        <v>1.4089031166940233</v>
      </c>
      <c r="D489">
        <v>1.4139866692287719</v>
      </c>
      <c r="E489">
        <f t="shared" si="14"/>
        <v>1.4114448929613976</v>
      </c>
      <c r="F489">
        <f t="shared" si="15"/>
        <v>3.5946144698387758E-3</v>
      </c>
      <c r="J489" t="s">
        <v>2343</v>
      </c>
      <c r="K489">
        <v>1.4114448929613976</v>
      </c>
      <c r="L489">
        <v>3.5946144698387758E-3</v>
      </c>
    </row>
    <row r="490" spans="2:12" x14ac:dyDescent="0.25">
      <c r="B490" t="s">
        <v>2344</v>
      </c>
      <c r="C490">
        <v>1.3885110343454516</v>
      </c>
      <c r="D490">
        <v>1.4002327670131687</v>
      </c>
      <c r="E490">
        <f t="shared" si="14"/>
        <v>1.3943719006793103</v>
      </c>
      <c r="F490">
        <f t="shared" si="15"/>
        <v>8.2885166565985942E-3</v>
      </c>
      <c r="J490" t="s">
        <v>2344</v>
      </c>
      <c r="K490">
        <v>1.3943719006793103</v>
      </c>
      <c r="L490">
        <v>8.2885166565985942E-3</v>
      </c>
    </row>
    <row r="491" spans="2:12" x14ac:dyDescent="0.25">
      <c r="B491" t="s">
        <v>2345</v>
      </c>
      <c r="C491">
        <v>1.4720469873664348</v>
      </c>
      <c r="D491">
        <v>1.4801137362662591</v>
      </c>
      <c r="E491">
        <f t="shared" si="14"/>
        <v>1.4760803618163469</v>
      </c>
      <c r="F491">
        <f t="shared" si="15"/>
        <v>5.7040528491948718E-3</v>
      </c>
      <c r="J491" t="s">
        <v>2345</v>
      </c>
      <c r="K491">
        <v>1.4760803618163469</v>
      </c>
      <c r="L491">
        <v>5.7040528491948718E-3</v>
      </c>
    </row>
    <row r="493" spans="2:12" x14ac:dyDescent="0.25">
      <c r="B493" t="s">
        <v>2346</v>
      </c>
      <c r="C493">
        <v>1.5625</v>
      </c>
      <c r="D493">
        <v>1.5625</v>
      </c>
      <c r="E493">
        <f t="shared" si="14"/>
        <v>1.5625</v>
      </c>
      <c r="F493">
        <f t="shared" si="15"/>
        <v>0</v>
      </c>
      <c r="J493" t="s">
        <v>2346</v>
      </c>
      <c r="K493">
        <v>1.5625</v>
      </c>
      <c r="L493">
        <v>0</v>
      </c>
    </row>
    <row r="494" spans="2:12" x14ac:dyDescent="0.25">
      <c r="B494" t="s">
        <v>2347</v>
      </c>
      <c r="C494">
        <v>1.5662963657340636</v>
      </c>
      <c r="D494">
        <v>1.5511419537313034</v>
      </c>
      <c r="E494">
        <f t="shared" si="14"/>
        <v>1.5587191597326835</v>
      </c>
      <c r="F494">
        <f t="shared" si="15"/>
        <v>1.0715787492046576E-2</v>
      </c>
      <c r="J494" t="s">
        <v>2347</v>
      </c>
      <c r="K494">
        <v>1.5587191597326835</v>
      </c>
      <c r="L494">
        <v>1.0715787492046576E-2</v>
      </c>
    </row>
    <row r="495" spans="2:12" x14ac:dyDescent="0.25">
      <c r="B495" t="s">
        <v>2348</v>
      </c>
      <c r="C495">
        <v>1.5505764717693824</v>
      </c>
      <c r="D495">
        <v>1.5507647827841593</v>
      </c>
      <c r="E495">
        <f t="shared" si="14"/>
        <v>1.5506706272767707</v>
      </c>
      <c r="F495">
        <f t="shared" si="15"/>
        <v>1.3315599552086508E-4</v>
      </c>
      <c r="J495" t="s">
        <v>2348</v>
      </c>
      <c r="K495">
        <v>1.5506706272767707</v>
      </c>
      <c r="L495">
        <v>1.3315599552086508E-4</v>
      </c>
    </row>
    <row r="496" spans="2:12" x14ac:dyDescent="0.25">
      <c r="B496" t="s">
        <v>2349</v>
      </c>
      <c r="C496">
        <v>1.5534886581025193</v>
      </c>
      <c r="D496">
        <v>1.5529556780452745</v>
      </c>
      <c r="E496">
        <f t="shared" si="14"/>
        <v>1.5532221680738969</v>
      </c>
      <c r="F496">
        <f t="shared" si="15"/>
        <v>3.7687381271505721E-4</v>
      </c>
      <c r="J496" t="s">
        <v>2349</v>
      </c>
      <c r="K496">
        <v>1.5532221680738969</v>
      </c>
      <c r="L496">
        <v>3.7687381271505721E-4</v>
      </c>
    </row>
    <row r="497" spans="2:12" x14ac:dyDescent="0.25">
      <c r="B497" t="s">
        <v>2350</v>
      </c>
      <c r="C497">
        <v>1.5488403789731522</v>
      </c>
      <c r="D497">
        <v>1.5491023206279202</v>
      </c>
      <c r="E497">
        <f t="shared" si="14"/>
        <v>1.5489713498005362</v>
      </c>
      <c r="F497">
        <f t="shared" si="15"/>
        <v>1.8522072036168213E-4</v>
      </c>
      <c r="J497" t="s">
        <v>2350</v>
      </c>
      <c r="K497">
        <v>1.5489713498005362</v>
      </c>
      <c r="L497">
        <v>1.8522072036168213E-4</v>
      </c>
    </row>
    <row r="498" spans="2:12" x14ac:dyDescent="0.25">
      <c r="B498" t="s">
        <v>2351</v>
      </c>
      <c r="C498">
        <v>1.5337594274569686</v>
      </c>
      <c r="D498">
        <v>1.5374929733469662</v>
      </c>
      <c r="E498">
        <f t="shared" si="14"/>
        <v>1.5356262004019674</v>
      </c>
      <c r="F498">
        <f t="shared" si="15"/>
        <v>2.6400156166884923E-3</v>
      </c>
      <c r="J498" t="s">
        <v>2351</v>
      </c>
      <c r="K498">
        <v>1.5356262004019674</v>
      </c>
      <c r="L498">
        <v>2.6400156166884923E-3</v>
      </c>
    </row>
    <row r="499" spans="2:12" x14ac:dyDescent="0.25">
      <c r="B499" t="s">
        <v>2352</v>
      </c>
      <c r="C499">
        <v>1.549197027822228</v>
      </c>
      <c r="D499">
        <v>1.5515009622174867</v>
      </c>
      <c r="E499">
        <f t="shared" si="14"/>
        <v>1.5503489950198572</v>
      </c>
      <c r="F499">
        <f t="shared" si="15"/>
        <v>1.6291276342963307E-3</v>
      </c>
      <c r="J499" t="s">
        <v>2352</v>
      </c>
      <c r="K499">
        <v>1.5503489950198572</v>
      </c>
      <c r="L499">
        <v>1.6291276342963307E-3</v>
      </c>
    </row>
    <row r="500" spans="2:12" x14ac:dyDescent="0.25">
      <c r="B500" t="s">
        <v>2353</v>
      </c>
      <c r="C500">
        <v>1.5471200058602952</v>
      </c>
      <c r="D500">
        <v>1.5457765245014541</v>
      </c>
      <c r="E500">
        <f t="shared" si="14"/>
        <v>1.5464482651808746</v>
      </c>
      <c r="F500">
        <f t="shared" si="15"/>
        <v>9.499847792342615E-4</v>
      </c>
      <c r="J500" t="s">
        <v>2353</v>
      </c>
      <c r="K500">
        <v>1.5464482651808746</v>
      </c>
      <c r="L500">
        <v>9.499847792342615E-4</v>
      </c>
    </row>
    <row r="501" spans="2:12" x14ac:dyDescent="0.25">
      <c r="B501" t="s">
        <v>2354</v>
      </c>
      <c r="C501">
        <v>1.5354134560943777</v>
      </c>
      <c r="D501">
        <v>1.5334470347535987</v>
      </c>
      <c r="E501">
        <f t="shared" si="14"/>
        <v>1.5344302454239882</v>
      </c>
      <c r="F501">
        <f t="shared" si="15"/>
        <v>1.3904698647348216E-3</v>
      </c>
      <c r="J501" t="s">
        <v>2354</v>
      </c>
      <c r="K501">
        <v>1.5344302454239882</v>
      </c>
      <c r="L501">
        <v>1.3904698647348216E-3</v>
      </c>
    </row>
    <row r="503" spans="2:12" x14ac:dyDescent="0.25">
      <c r="B503" t="s">
        <v>2355</v>
      </c>
      <c r="C503">
        <v>1.5625</v>
      </c>
      <c r="D503">
        <v>1.5625</v>
      </c>
      <c r="E503">
        <f t="shared" si="14"/>
        <v>1.5625</v>
      </c>
      <c r="F503">
        <f t="shared" si="15"/>
        <v>0</v>
      </c>
      <c r="J503" t="s">
        <v>2355</v>
      </c>
      <c r="K503">
        <v>1.5625</v>
      </c>
      <c r="L503">
        <v>0</v>
      </c>
    </row>
    <row r="504" spans="2:12" x14ac:dyDescent="0.25">
      <c r="B504" t="s">
        <v>2356</v>
      </c>
      <c r="C504">
        <v>1.5642930094867427</v>
      </c>
      <c r="D504">
        <v>1.6291423527300799</v>
      </c>
      <c r="E504">
        <f t="shared" si="14"/>
        <v>1.5967176811084114</v>
      </c>
      <c r="F504">
        <f t="shared" si="15"/>
        <v>4.5855410362857785E-2</v>
      </c>
      <c r="J504" t="s">
        <v>2356</v>
      </c>
      <c r="K504">
        <v>1.5967176811084114</v>
      </c>
      <c r="L504">
        <v>4.5855410362857785E-2</v>
      </c>
    </row>
    <row r="505" spans="2:12" x14ac:dyDescent="0.25">
      <c r="B505" t="s">
        <v>2357</v>
      </c>
      <c r="C505">
        <v>1.6466468821572426</v>
      </c>
      <c r="D505">
        <v>1.6319972685617907</v>
      </c>
      <c r="E505">
        <f t="shared" si="14"/>
        <v>1.6393220753595168</v>
      </c>
      <c r="F505">
        <f t="shared" si="15"/>
        <v>1.035884111510669E-2</v>
      </c>
      <c r="J505" t="s">
        <v>2357</v>
      </c>
      <c r="K505">
        <v>1.6393220753595168</v>
      </c>
      <c r="L505">
        <v>1.035884111510669E-2</v>
      </c>
    </row>
    <row r="506" spans="2:12" x14ac:dyDescent="0.25">
      <c r="B506" t="s">
        <v>2358</v>
      </c>
      <c r="C506">
        <v>1.6565414168898049</v>
      </c>
      <c r="D506">
        <v>1.6475389851661606</v>
      </c>
      <c r="E506">
        <f t="shared" si="14"/>
        <v>1.6520402010279827</v>
      </c>
      <c r="F506">
        <f t="shared" si="15"/>
        <v>6.3656805189578154E-3</v>
      </c>
      <c r="J506" t="s">
        <v>2358</v>
      </c>
      <c r="K506">
        <v>1.6520402010279827</v>
      </c>
      <c r="L506">
        <v>6.3656805189578154E-3</v>
      </c>
    </row>
    <row r="507" spans="2:12" x14ac:dyDescent="0.25">
      <c r="B507" t="s">
        <v>2359</v>
      </c>
      <c r="C507">
        <v>1.653566481247833</v>
      </c>
      <c r="D507">
        <v>1.6476085090887591</v>
      </c>
      <c r="E507">
        <f t="shared" si="14"/>
        <v>1.6505874951682959</v>
      </c>
      <c r="F507">
        <f t="shared" si="15"/>
        <v>4.2129225158018093E-3</v>
      </c>
      <c r="J507" t="s">
        <v>2359</v>
      </c>
      <c r="K507">
        <v>1.6505874951682959</v>
      </c>
      <c r="L507">
        <v>4.2129225158018093E-3</v>
      </c>
    </row>
    <row r="508" spans="2:12" x14ac:dyDescent="0.25">
      <c r="B508" t="s">
        <v>2360</v>
      </c>
      <c r="C508">
        <v>1.6333714500377836</v>
      </c>
      <c r="D508">
        <v>1.639479786039669</v>
      </c>
      <c r="E508">
        <f t="shared" si="14"/>
        <v>1.6364256180387264</v>
      </c>
      <c r="F508">
        <f t="shared" si="15"/>
        <v>4.3192458086991096E-3</v>
      </c>
      <c r="J508" t="s">
        <v>2360</v>
      </c>
      <c r="K508">
        <v>1.6364256180387264</v>
      </c>
      <c r="L508">
        <v>4.3192458086991096E-3</v>
      </c>
    </row>
    <row r="509" spans="2:12" x14ac:dyDescent="0.25">
      <c r="B509" t="s">
        <v>2361</v>
      </c>
      <c r="C509">
        <v>1.6434409908879528</v>
      </c>
      <c r="D509">
        <v>1.6381769648623721</v>
      </c>
      <c r="E509">
        <f t="shared" si="14"/>
        <v>1.6408089778751624</v>
      </c>
      <c r="F509">
        <f t="shared" si="15"/>
        <v>3.7222284990306095E-3</v>
      </c>
      <c r="J509" t="s">
        <v>2361</v>
      </c>
      <c r="K509">
        <v>1.6408089778751624</v>
      </c>
      <c r="L509">
        <v>3.7222284990306095E-3</v>
      </c>
    </row>
    <row r="510" spans="2:12" x14ac:dyDescent="0.25">
      <c r="B510" t="s">
        <v>2362</v>
      </c>
      <c r="C510">
        <v>1.6426883551532763</v>
      </c>
      <c r="D510">
        <v>1.6389205511689442</v>
      </c>
      <c r="E510">
        <f t="shared" si="14"/>
        <v>1.6408044531611101</v>
      </c>
      <c r="F510">
        <f t="shared" si="15"/>
        <v>2.6642397475029017E-3</v>
      </c>
      <c r="J510" t="s">
        <v>2362</v>
      </c>
      <c r="K510">
        <v>1.6408044531611101</v>
      </c>
      <c r="L510">
        <v>2.6642397475029017E-3</v>
      </c>
    </row>
    <row r="511" spans="2:12" x14ac:dyDescent="0.25">
      <c r="B511" t="s">
        <v>2363</v>
      </c>
      <c r="C511">
        <v>1.6010333108851433</v>
      </c>
      <c r="D511">
        <v>1.607451820703133</v>
      </c>
      <c r="E511">
        <f t="shared" si="14"/>
        <v>1.6042425657941382</v>
      </c>
      <c r="F511">
        <f t="shared" si="15"/>
        <v>4.5385718174129055E-3</v>
      </c>
      <c r="J511" t="s">
        <v>2363</v>
      </c>
      <c r="K511">
        <v>1.6042425657941382</v>
      </c>
      <c r="L511">
        <v>4.5385718174129055E-3</v>
      </c>
    </row>
    <row r="513" spans="2:12" x14ac:dyDescent="0.25">
      <c r="B513" t="s">
        <v>2364</v>
      </c>
      <c r="C513">
        <v>1.5625</v>
      </c>
      <c r="D513">
        <v>1.5625</v>
      </c>
      <c r="E513">
        <f t="shared" si="14"/>
        <v>1.5625</v>
      </c>
      <c r="F513">
        <f t="shared" si="15"/>
        <v>0</v>
      </c>
      <c r="J513" t="s">
        <v>2364</v>
      </c>
      <c r="K513">
        <v>1.5625</v>
      </c>
      <c r="L513">
        <v>0</v>
      </c>
    </row>
    <row r="514" spans="2:12" x14ac:dyDescent="0.25">
      <c r="B514" t="s">
        <v>2365</v>
      </c>
      <c r="C514">
        <v>1.5607971065816846</v>
      </c>
      <c r="D514">
        <v>1.4576461542674752</v>
      </c>
      <c r="E514">
        <f t="shared" si="14"/>
        <v>1.5092216304245798</v>
      </c>
      <c r="F514">
        <f t="shared" si="15"/>
        <v>7.2938737867227627E-2</v>
      </c>
      <c r="J514" t="s">
        <v>2365</v>
      </c>
      <c r="K514">
        <v>1.5092216304245798</v>
      </c>
      <c r="L514">
        <v>7.2938737867227627E-2</v>
      </c>
    </row>
    <row r="515" spans="2:12" x14ac:dyDescent="0.25">
      <c r="B515" t="s">
        <v>2366</v>
      </c>
      <c r="C515">
        <v>1.4575526212142373</v>
      </c>
      <c r="D515">
        <v>1.4543749768985046</v>
      </c>
      <c r="E515">
        <f t="shared" si="14"/>
        <v>1.455963799056371</v>
      </c>
      <c r="F515">
        <f t="shared" si="15"/>
        <v>2.2469338438535161E-3</v>
      </c>
      <c r="J515" t="s">
        <v>2366</v>
      </c>
      <c r="K515">
        <v>1.455963799056371</v>
      </c>
      <c r="L515">
        <v>2.2469338438535161E-3</v>
      </c>
    </row>
    <row r="516" spans="2:12" x14ac:dyDescent="0.25">
      <c r="B516" t="s">
        <v>2367</v>
      </c>
      <c r="C516">
        <v>1.4563683399014502</v>
      </c>
      <c r="D516">
        <v>1.4448104313204935</v>
      </c>
      <c r="E516">
        <f t="shared" ref="E516:E579" si="16">AVERAGE(C516:D516)</f>
        <v>1.4505893856109719</v>
      </c>
      <c r="F516">
        <f t="shared" ref="F516:F579" si="17">_xlfn.STDEV.S(C516:D516)</f>
        <v>8.1726755339286937E-3</v>
      </c>
      <c r="J516" t="s">
        <v>2367</v>
      </c>
      <c r="K516">
        <v>1.4505893856109719</v>
      </c>
      <c r="L516">
        <v>8.1726755339286937E-3</v>
      </c>
    </row>
    <row r="517" spans="2:12" x14ac:dyDescent="0.25">
      <c r="B517" t="s">
        <v>2368</v>
      </c>
      <c r="C517">
        <v>1.4556067610157843</v>
      </c>
      <c r="D517">
        <v>1.4414512552029335</v>
      </c>
      <c r="E517">
        <f t="shared" si="16"/>
        <v>1.4485290081093589</v>
      </c>
      <c r="F517">
        <f t="shared" si="17"/>
        <v>1.0009454151392431E-2</v>
      </c>
      <c r="J517" t="s">
        <v>2368</v>
      </c>
      <c r="K517">
        <v>1.4485290081093589</v>
      </c>
      <c r="L517">
        <v>1.0009454151392431E-2</v>
      </c>
    </row>
    <row r="518" spans="2:12" x14ac:dyDescent="0.25">
      <c r="B518" t="s">
        <v>2369</v>
      </c>
      <c r="C518">
        <v>1.4709121538344918</v>
      </c>
      <c r="D518">
        <v>1.4489735467834652</v>
      </c>
      <c r="E518">
        <f t="shared" si="16"/>
        <v>1.4599428503089786</v>
      </c>
      <c r="F518">
        <f t="shared" si="17"/>
        <v>1.5512937815567894E-2</v>
      </c>
      <c r="J518" t="s">
        <v>2369</v>
      </c>
      <c r="K518">
        <v>1.4599428503089786</v>
      </c>
      <c r="L518">
        <v>1.5512937815567894E-2</v>
      </c>
    </row>
    <row r="519" spans="2:12" x14ac:dyDescent="0.25">
      <c r="B519" t="s">
        <v>2370</v>
      </c>
      <c r="C519">
        <v>1.4634086204730314</v>
      </c>
      <c r="D519">
        <v>1.451820830887149</v>
      </c>
      <c r="E519">
        <f t="shared" si="16"/>
        <v>1.4576147256800902</v>
      </c>
      <c r="F519">
        <f t="shared" si="17"/>
        <v>8.1938045951403492E-3</v>
      </c>
      <c r="J519" t="s">
        <v>2370</v>
      </c>
      <c r="K519">
        <v>1.4576147256800902</v>
      </c>
      <c r="L519">
        <v>8.1938045951403492E-3</v>
      </c>
    </row>
    <row r="520" spans="2:12" x14ac:dyDescent="0.25">
      <c r="B520" t="s">
        <v>2371</v>
      </c>
      <c r="C520">
        <v>1.4660556079149931</v>
      </c>
      <c r="D520">
        <v>1.4520692794400178</v>
      </c>
      <c r="E520">
        <f t="shared" si="16"/>
        <v>1.4590624436775055</v>
      </c>
      <c r="F520">
        <f t="shared" si="17"/>
        <v>9.8898277085575203E-3</v>
      </c>
      <c r="J520" t="s">
        <v>2371</v>
      </c>
      <c r="K520">
        <v>1.4590624436775055</v>
      </c>
      <c r="L520">
        <v>9.8898277085575203E-3</v>
      </c>
    </row>
    <row r="521" spans="2:12" x14ac:dyDescent="0.25">
      <c r="B521" t="s">
        <v>2372</v>
      </c>
      <c r="C521">
        <v>1.5024798393072964</v>
      </c>
      <c r="D521">
        <v>1.4819283524864659</v>
      </c>
      <c r="E521">
        <f t="shared" si="16"/>
        <v>1.4922040958968812</v>
      </c>
      <c r="F521">
        <f t="shared" si="17"/>
        <v>1.4532095694475224E-2</v>
      </c>
      <c r="J521" t="s">
        <v>2372</v>
      </c>
      <c r="K521">
        <v>1.4922040958968812</v>
      </c>
      <c r="L521">
        <v>1.4532095694475224E-2</v>
      </c>
    </row>
    <row r="523" spans="2:12" x14ac:dyDescent="0.25">
      <c r="B523" t="s">
        <v>2373</v>
      </c>
      <c r="C523">
        <v>1.5625</v>
      </c>
      <c r="D523">
        <v>1.5625</v>
      </c>
      <c r="E523">
        <f t="shared" si="16"/>
        <v>1.5625</v>
      </c>
      <c r="F523">
        <f t="shared" si="17"/>
        <v>0</v>
      </c>
      <c r="J523" t="s">
        <v>2373</v>
      </c>
      <c r="K523">
        <v>1.5625</v>
      </c>
      <c r="L523">
        <v>0</v>
      </c>
    </row>
    <row r="524" spans="2:12" x14ac:dyDescent="0.25">
      <c r="B524" t="s">
        <v>2374</v>
      </c>
      <c r="C524">
        <v>1.5702275467029643</v>
      </c>
      <c r="D524">
        <v>1.5660017143765173</v>
      </c>
      <c r="E524">
        <f t="shared" si="16"/>
        <v>1.5681146305397409</v>
      </c>
      <c r="F524">
        <f t="shared" si="17"/>
        <v>2.9881146941880127E-3</v>
      </c>
      <c r="J524" t="s">
        <v>2374</v>
      </c>
      <c r="K524">
        <v>1.5681146305397409</v>
      </c>
      <c r="L524">
        <v>2.9881146941880127E-3</v>
      </c>
    </row>
    <row r="525" spans="2:12" x14ac:dyDescent="0.25">
      <c r="B525" t="s">
        <v>2375</v>
      </c>
      <c r="C525">
        <v>1.5481996504387394</v>
      </c>
      <c r="D525">
        <v>1.5642033523302432</v>
      </c>
      <c r="E525">
        <f t="shared" si="16"/>
        <v>1.5562015013844914</v>
      </c>
      <c r="F525">
        <f t="shared" si="17"/>
        <v>1.1316326131570312E-2</v>
      </c>
      <c r="J525" t="s">
        <v>2375</v>
      </c>
      <c r="K525">
        <v>1.5562015013844914</v>
      </c>
      <c r="L525">
        <v>1.1316326131570312E-2</v>
      </c>
    </row>
    <row r="526" spans="2:12" x14ac:dyDescent="0.25">
      <c r="B526" t="s">
        <v>2484</v>
      </c>
      <c r="C526">
        <v>1.5442384182072184</v>
      </c>
      <c r="D526">
        <v>1.5619598152296954</v>
      </c>
      <c r="E526">
        <f t="shared" si="16"/>
        <v>1.5530991167184569</v>
      </c>
      <c r="F526">
        <f t="shared" si="17"/>
        <v>1.2530920006692573E-2</v>
      </c>
      <c r="J526" t="s">
        <v>2484</v>
      </c>
      <c r="K526">
        <v>1.5530991167184569</v>
      </c>
      <c r="L526">
        <v>1.2530920006692573E-2</v>
      </c>
    </row>
    <row r="527" spans="2:12" x14ac:dyDescent="0.25">
      <c r="B527" t="s">
        <v>2377</v>
      </c>
      <c r="C527">
        <v>1.5469208388485951</v>
      </c>
      <c r="D527">
        <v>1.5631304942836135</v>
      </c>
      <c r="E527">
        <f t="shared" si="16"/>
        <v>1.5550256665661042</v>
      </c>
      <c r="F527">
        <f t="shared" si="17"/>
        <v>1.1461957278798887E-2</v>
      </c>
      <c r="J527" t="s">
        <v>2377</v>
      </c>
      <c r="K527">
        <v>1.5550256665661042</v>
      </c>
      <c r="L527">
        <v>1.1461957278798887E-2</v>
      </c>
    </row>
    <row r="528" spans="2:12" x14ac:dyDescent="0.25">
      <c r="B528" t="s">
        <v>2378</v>
      </c>
      <c r="C528">
        <v>1.5407410033599398</v>
      </c>
      <c r="D528">
        <v>1.5575575231939351</v>
      </c>
      <c r="E528">
        <f t="shared" si="16"/>
        <v>1.5491492632769375</v>
      </c>
      <c r="F528">
        <f t="shared" si="17"/>
        <v>1.1891075210576184E-2</v>
      </c>
      <c r="J528" t="s">
        <v>2378</v>
      </c>
      <c r="K528">
        <v>1.5491492632769375</v>
      </c>
      <c r="L528">
        <v>1.1891075210576184E-2</v>
      </c>
    </row>
    <row r="529" spans="2:12" x14ac:dyDescent="0.25">
      <c r="B529" t="s">
        <v>2379</v>
      </c>
      <c r="C529">
        <v>1.5488877443881028</v>
      </c>
      <c r="D529">
        <v>1.5678018508875697</v>
      </c>
      <c r="E529">
        <f t="shared" si="16"/>
        <v>1.5583447976378362</v>
      </c>
      <c r="F529">
        <f t="shared" si="17"/>
        <v>1.3374292965857596E-2</v>
      </c>
      <c r="J529" t="s">
        <v>2379</v>
      </c>
      <c r="K529">
        <v>1.5583447976378362</v>
      </c>
      <c r="L529">
        <v>1.3374292965857596E-2</v>
      </c>
    </row>
    <row r="530" spans="2:12" x14ac:dyDescent="0.25">
      <c r="B530" t="s">
        <v>2380</v>
      </c>
      <c r="C530">
        <v>1.5453112973471645</v>
      </c>
      <c r="D530">
        <v>1.5586373304813361</v>
      </c>
      <c r="E530">
        <f t="shared" si="16"/>
        <v>1.5519743139142503</v>
      </c>
      <c r="F530">
        <f t="shared" si="17"/>
        <v>9.4229283954893432E-3</v>
      </c>
      <c r="J530" t="s">
        <v>2380</v>
      </c>
      <c r="K530">
        <v>1.5519743139142503</v>
      </c>
      <c r="L530">
        <v>9.4229283954893432E-3</v>
      </c>
    </row>
    <row r="531" spans="2:12" x14ac:dyDescent="0.25">
      <c r="B531" t="s">
        <v>2376</v>
      </c>
      <c r="C531">
        <v>1.5455211378831777</v>
      </c>
      <c r="D531">
        <v>1.5572416177158437</v>
      </c>
      <c r="E531">
        <f t="shared" si="16"/>
        <v>1.5513813777995107</v>
      </c>
      <c r="F531">
        <f t="shared" si="17"/>
        <v>8.2876307684382981E-3</v>
      </c>
      <c r="J531" t="s">
        <v>2376</v>
      </c>
      <c r="K531">
        <v>1.5513813777995107</v>
      </c>
      <c r="L531">
        <v>8.2876307684382981E-3</v>
      </c>
    </row>
    <row r="533" spans="2:12" x14ac:dyDescent="0.25">
      <c r="B533" t="s">
        <v>2381</v>
      </c>
      <c r="C533">
        <v>1.5625</v>
      </c>
      <c r="D533">
        <v>1.5625</v>
      </c>
      <c r="E533">
        <f t="shared" si="16"/>
        <v>1.5625</v>
      </c>
      <c r="F533">
        <f t="shared" si="17"/>
        <v>0</v>
      </c>
      <c r="J533" t="s">
        <v>2381</v>
      </c>
      <c r="K533">
        <v>1.5625</v>
      </c>
      <c r="L533">
        <v>0</v>
      </c>
    </row>
    <row r="534" spans="2:12" x14ac:dyDescent="0.25">
      <c r="B534" t="s">
        <v>2382</v>
      </c>
      <c r="C534">
        <v>1.532624028251995</v>
      </c>
      <c r="D534">
        <v>1.5052957117924111</v>
      </c>
      <c r="E534">
        <f t="shared" si="16"/>
        <v>1.5189598700222029</v>
      </c>
      <c r="F534">
        <f t="shared" si="17"/>
        <v>1.9324037886983711E-2</v>
      </c>
      <c r="J534" t="s">
        <v>2382</v>
      </c>
      <c r="K534">
        <v>1.5189598700222029</v>
      </c>
      <c r="L534">
        <v>1.9324037886983711E-2</v>
      </c>
    </row>
    <row r="535" spans="2:12" x14ac:dyDescent="0.25">
      <c r="B535" t="s">
        <v>2383</v>
      </c>
      <c r="C535">
        <v>1.4798417152408994</v>
      </c>
      <c r="D535">
        <v>1.5049209840843871</v>
      </c>
      <c r="E535">
        <f t="shared" si="16"/>
        <v>1.4923813496626432</v>
      </c>
      <c r="F535">
        <f t="shared" si="17"/>
        <v>1.7733721066430706E-2</v>
      </c>
      <c r="J535" t="s">
        <v>2383</v>
      </c>
      <c r="K535">
        <v>1.4923813496626432</v>
      </c>
      <c r="L535">
        <v>1.7733721066430706E-2</v>
      </c>
    </row>
    <row r="536" spans="2:12" x14ac:dyDescent="0.25">
      <c r="B536" t="s">
        <v>2384</v>
      </c>
      <c r="C536">
        <v>1.4786599370496167</v>
      </c>
      <c r="D536">
        <v>1.4993355242639941</v>
      </c>
      <c r="E536">
        <f t="shared" si="16"/>
        <v>1.4889977306568054</v>
      </c>
      <c r="F536">
        <f t="shared" si="17"/>
        <v>1.46198479243001E-2</v>
      </c>
      <c r="J536" t="s">
        <v>2384</v>
      </c>
      <c r="K536">
        <v>1.4889977306568054</v>
      </c>
      <c r="L536">
        <v>1.46198479243001E-2</v>
      </c>
    </row>
    <row r="537" spans="2:12" x14ac:dyDescent="0.25">
      <c r="B537" t="s">
        <v>2385</v>
      </c>
      <c r="C537">
        <v>1.4803862204526144</v>
      </c>
      <c r="D537">
        <v>1.5027643039466041</v>
      </c>
      <c r="E537">
        <f t="shared" si="16"/>
        <v>1.4915752621996092</v>
      </c>
      <c r="F537">
        <f t="shared" si="17"/>
        <v>1.5823694588558888E-2</v>
      </c>
      <c r="J537" t="s">
        <v>2385</v>
      </c>
      <c r="K537">
        <v>1.4915752621996092</v>
      </c>
      <c r="L537">
        <v>1.5823694588558888E-2</v>
      </c>
    </row>
    <row r="538" spans="2:12" x14ac:dyDescent="0.25">
      <c r="B538" t="s">
        <v>2386</v>
      </c>
      <c r="C538">
        <v>1.4794800142387792</v>
      </c>
      <c r="D538">
        <v>1.5044622425875085</v>
      </c>
      <c r="E538">
        <f t="shared" si="16"/>
        <v>1.4919711284131438</v>
      </c>
      <c r="F538">
        <f t="shared" si="17"/>
        <v>1.7665103074537305E-2</v>
      </c>
      <c r="J538" t="s">
        <v>2386</v>
      </c>
      <c r="K538">
        <v>1.4919711284131438</v>
      </c>
      <c r="L538">
        <v>1.7665103074537305E-2</v>
      </c>
    </row>
    <row r="539" spans="2:12" x14ac:dyDescent="0.25">
      <c r="B539" t="s">
        <v>2387</v>
      </c>
      <c r="C539">
        <v>1.4775325405288868</v>
      </c>
      <c r="D539">
        <v>1.5039855405860383</v>
      </c>
      <c r="E539">
        <f t="shared" si="16"/>
        <v>1.4907590405574624</v>
      </c>
      <c r="F539">
        <f t="shared" si="17"/>
        <v>1.8705095723139921E-2</v>
      </c>
      <c r="J539" t="s">
        <v>2387</v>
      </c>
      <c r="K539">
        <v>1.4907590405574624</v>
      </c>
      <c r="L539">
        <v>1.8705095723139921E-2</v>
      </c>
    </row>
    <row r="540" spans="2:12" x14ac:dyDescent="0.25">
      <c r="B540" t="s">
        <v>2388</v>
      </c>
      <c r="C540">
        <v>1.4818123440946198</v>
      </c>
      <c r="D540">
        <v>1.5015545488089121</v>
      </c>
      <c r="E540">
        <f t="shared" si="16"/>
        <v>1.4916834464517659</v>
      </c>
      <c r="F540">
        <f t="shared" si="17"/>
        <v>1.3959846829049136E-2</v>
      </c>
      <c r="J540" t="s">
        <v>2388</v>
      </c>
      <c r="K540">
        <v>1.4916834464517659</v>
      </c>
      <c r="L540">
        <v>1.3959846829049136E-2</v>
      </c>
    </row>
    <row r="541" spans="2:12" x14ac:dyDescent="0.25">
      <c r="B541" t="s">
        <v>2389</v>
      </c>
      <c r="C541">
        <v>1.4933201935417306</v>
      </c>
      <c r="D541">
        <v>1.5060310575957649</v>
      </c>
      <c r="E541">
        <f t="shared" si="16"/>
        <v>1.4996756255687478</v>
      </c>
      <c r="F541">
        <f t="shared" si="17"/>
        <v>8.9879381673479992E-3</v>
      </c>
      <c r="J541" t="s">
        <v>2389</v>
      </c>
      <c r="K541">
        <v>1.4996756255687478</v>
      </c>
      <c r="L541">
        <v>8.9879381673479992E-3</v>
      </c>
    </row>
    <row r="543" spans="2:12" x14ac:dyDescent="0.25">
      <c r="B543" t="s">
        <v>2390</v>
      </c>
      <c r="C543">
        <v>1.5625</v>
      </c>
      <c r="D543">
        <v>1.5625</v>
      </c>
      <c r="E543">
        <f t="shared" si="16"/>
        <v>1.5625</v>
      </c>
      <c r="F543">
        <f t="shared" si="17"/>
        <v>0</v>
      </c>
      <c r="J543" t="s">
        <v>2390</v>
      </c>
      <c r="K543">
        <v>1.5625</v>
      </c>
      <c r="L543">
        <v>0</v>
      </c>
    </row>
    <row r="544" spans="2:12" x14ac:dyDescent="0.25">
      <c r="B544" t="s">
        <v>2391</v>
      </c>
      <c r="C544">
        <v>1.5841833347449394</v>
      </c>
      <c r="D544">
        <v>1.6429452833270428</v>
      </c>
      <c r="E544">
        <f t="shared" si="16"/>
        <v>1.6135643090359912</v>
      </c>
      <c r="F544">
        <f t="shared" si="17"/>
        <v>4.1550972318140526E-2</v>
      </c>
      <c r="J544" t="s">
        <v>2391</v>
      </c>
      <c r="K544">
        <v>1.6135643090359912</v>
      </c>
      <c r="L544">
        <v>4.1550972318140526E-2</v>
      </c>
    </row>
    <row r="545" spans="2:12" x14ac:dyDescent="0.25">
      <c r="B545" t="s">
        <v>2392</v>
      </c>
      <c r="C545">
        <v>1.6993104280054885</v>
      </c>
      <c r="D545">
        <v>1.6485500288374322</v>
      </c>
      <c r="E545">
        <f t="shared" si="16"/>
        <v>1.6739302284214603</v>
      </c>
      <c r="F545">
        <f t="shared" si="17"/>
        <v>3.5893022467468595E-2</v>
      </c>
      <c r="J545" t="s">
        <v>2392</v>
      </c>
      <c r="K545">
        <v>1.6739302284214603</v>
      </c>
      <c r="L545">
        <v>3.5893022467468595E-2</v>
      </c>
    </row>
    <row r="546" spans="2:12" x14ac:dyDescent="0.25">
      <c r="B546" t="s">
        <v>2393</v>
      </c>
      <c r="C546">
        <v>1.7012872380394168</v>
      </c>
      <c r="D546">
        <v>1.6545229640646579</v>
      </c>
      <c r="E546">
        <f t="shared" si="16"/>
        <v>1.6779051010520374</v>
      </c>
      <c r="F546">
        <f t="shared" si="17"/>
        <v>3.3067335244817607E-2</v>
      </c>
      <c r="J546" t="s">
        <v>2393</v>
      </c>
      <c r="K546">
        <v>1.6779051010520374</v>
      </c>
      <c r="L546">
        <v>3.3067335244817607E-2</v>
      </c>
    </row>
    <row r="547" spans="2:12" x14ac:dyDescent="0.25">
      <c r="B547" t="s">
        <v>2394</v>
      </c>
      <c r="C547">
        <v>1.6983961984959099</v>
      </c>
      <c r="D547">
        <v>1.6573078151834186</v>
      </c>
      <c r="E547">
        <f t="shared" si="16"/>
        <v>1.6778520068396643</v>
      </c>
      <c r="F547">
        <f t="shared" si="17"/>
        <v>2.9053874468254789E-2</v>
      </c>
      <c r="J547" t="s">
        <v>2394</v>
      </c>
      <c r="K547">
        <v>1.6778520068396643</v>
      </c>
      <c r="L547">
        <v>2.9053874468254789E-2</v>
      </c>
    </row>
    <row r="548" spans="2:12" x14ac:dyDescent="0.25">
      <c r="B548" t="s">
        <v>2395</v>
      </c>
      <c r="C548">
        <v>1.6620081977343337</v>
      </c>
      <c r="D548">
        <v>1.6318198984287917</v>
      </c>
      <c r="E548">
        <f t="shared" si="16"/>
        <v>1.6469140480815627</v>
      </c>
      <c r="F548">
        <f t="shared" si="17"/>
        <v>2.1346351151437896E-2</v>
      </c>
      <c r="J548" t="s">
        <v>2395</v>
      </c>
      <c r="K548">
        <v>1.6469140480815627</v>
      </c>
      <c r="L548">
        <v>2.1346351151437896E-2</v>
      </c>
    </row>
    <row r="549" spans="2:12" x14ac:dyDescent="0.25">
      <c r="B549" t="s">
        <v>2396</v>
      </c>
      <c r="C549">
        <v>1.6843911755922105</v>
      </c>
      <c r="D549">
        <v>1.6455525349291136</v>
      </c>
      <c r="E549">
        <f t="shared" si="16"/>
        <v>1.664971855260662</v>
      </c>
      <c r="F549">
        <f t="shared" si="17"/>
        <v>2.746306618494344E-2</v>
      </c>
      <c r="J549" t="s">
        <v>2396</v>
      </c>
      <c r="K549">
        <v>1.664971855260662</v>
      </c>
      <c r="L549">
        <v>2.746306618494344E-2</v>
      </c>
    </row>
    <row r="550" spans="2:12" x14ac:dyDescent="0.25">
      <c r="B550" t="s">
        <v>2397</v>
      </c>
      <c r="C550">
        <v>1.6908937940522217</v>
      </c>
      <c r="D550">
        <v>1.6495496993840877</v>
      </c>
      <c r="E550">
        <f t="shared" si="16"/>
        <v>1.6702217467181546</v>
      </c>
      <c r="F550">
        <f t="shared" si="17"/>
        <v>2.9234689701856168E-2</v>
      </c>
      <c r="J550" t="s">
        <v>2397</v>
      </c>
      <c r="K550">
        <v>1.6702217467181546</v>
      </c>
      <c r="L550">
        <v>2.9234689701856168E-2</v>
      </c>
    </row>
    <row r="551" spans="2:12" x14ac:dyDescent="0.25">
      <c r="B551" t="s">
        <v>2398</v>
      </c>
      <c r="C551">
        <v>1.6399502584475434</v>
      </c>
      <c r="D551">
        <v>1.604051123676558</v>
      </c>
      <c r="E551">
        <f t="shared" si="16"/>
        <v>1.6220006910620506</v>
      </c>
      <c r="F551">
        <f t="shared" si="17"/>
        <v>2.538452163529354E-2</v>
      </c>
      <c r="J551" t="s">
        <v>2398</v>
      </c>
      <c r="K551">
        <v>1.6220006910620506</v>
      </c>
      <c r="L551">
        <v>2.538452163529354E-2</v>
      </c>
    </row>
    <row r="553" spans="2:12" x14ac:dyDescent="0.25">
      <c r="B553" t="s">
        <v>2399</v>
      </c>
      <c r="C553">
        <v>1.5625</v>
      </c>
      <c r="D553">
        <v>1.5625</v>
      </c>
      <c r="E553">
        <f t="shared" si="16"/>
        <v>1.5625</v>
      </c>
      <c r="F553">
        <f t="shared" si="17"/>
        <v>0</v>
      </c>
      <c r="J553" t="s">
        <v>2399</v>
      </c>
      <c r="K553">
        <v>1.5625</v>
      </c>
      <c r="L553">
        <v>0</v>
      </c>
    </row>
    <row r="554" spans="2:12" x14ac:dyDescent="0.25">
      <c r="B554" t="s">
        <v>2400</v>
      </c>
      <c r="C554">
        <v>1.5267246458798924</v>
      </c>
      <c r="D554">
        <v>1.4261604392486145</v>
      </c>
      <c r="E554">
        <f t="shared" si="16"/>
        <v>1.4764425425642536</v>
      </c>
      <c r="F554">
        <f t="shared" si="17"/>
        <v>7.1109632453621813E-2</v>
      </c>
      <c r="J554" t="s">
        <v>2400</v>
      </c>
      <c r="K554">
        <v>1.4764425425642536</v>
      </c>
      <c r="L554">
        <v>7.1109632453621813E-2</v>
      </c>
    </row>
    <row r="555" spans="2:12" x14ac:dyDescent="0.25">
      <c r="B555" t="s">
        <v>2401</v>
      </c>
      <c r="C555">
        <v>1.4118782034932484</v>
      </c>
      <c r="D555">
        <v>1.4253087338029617</v>
      </c>
      <c r="E555">
        <f t="shared" si="16"/>
        <v>1.4185934686481052</v>
      </c>
      <c r="F555">
        <f t="shared" si="17"/>
        <v>9.4968190569297405E-3</v>
      </c>
      <c r="J555" t="s">
        <v>2401</v>
      </c>
      <c r="K555">
        <v>1.4185934686481052</v>
      </c>
      <c r="L555">
        <v>9.4968190569297405E-3</v>
      </c>
    </row>
    <row r="556" spans="2:12" x14ac:dyDescent="0.25">
      <c r="B556" t="s">
        <v>2402</v>
      </c>
      <c r="C556">
        <v>1.4140437890151518</v>
      </c>
      <c r="D556">
        <v>1.4126182908557143</v>
      </c>
      <c r="E556">
        <f t="shared" si="16"/>
        <v>1.4133310399354331</v>
      </c>
      <c r="F556">
        <f t="shared" si="17"/>
        <v>1.0079794151071902E-3</v>
      </c>
      <c r="J556" t="s">
        <v>2402</v>
      </c>
      <c r="K556">
        <v>1.4133310399354331</v>
      </c>
      <c r="L556">
        <v>1.0079794151071902E-3</v>
      </c>
    </row>
    <row r="557" spans="2:12" x14ac:dyDescent="0.25">
      <c r="B557" t="s">
        <v>2403</v>
      </c>
      <c r="C557">
        <v>1.4104551043517044</v>
      </c>
      <c r="D557">
        <v>1.4128520879449336</v>
      </c>
      <c r="E557">
        <f t="shared" si="16"/>
        <v>1.411653596148319</v>
      </c>
      <c r="F557">
        <f t="shared" si="17"/>
        <v>1.6949233531652302E-3</v>
      </c>
      <c r="J557" t="s">
        <v>2403</v>
      </c>
      <c r="K557">
        <v>1.411653596148319</v>
      </c>
      <c r="L557">
        <v>1.6949233531652302E-3</v>
      </c>
    </row>
    <row r="558" spans="2:12" x14ac:dyDescent="0.25">
      <c r="B558" t="s">
        <v>2404</v>
      </c>
      <c r="C558">
        <v>1.4222436185417666</v>
      </c>
      <c r="D558">
        <v>1.4202216415918782</v>
      </c>
      <c r="E558">
        <f t="shared" si="16"/>
        <v>1.4212326300668225</v>
      </c>
      <c r="F558">
        <f t="shared" si="17"/>
        <v>1.4297536126689592E-3</v>
      </c>
      <c r="J558" t="s">
        <v>2404</v>
      </c>
      <c r="K558">
        <v>1.4212326300668225</v>
      </c>
      <c r="L558">
        <v>1.4297536126689592E-3</v>
      </c>
    </row>
    <row r="559" spans="2:12" x14ac:dyDescent="0.25">
      <c r="B559" t="s">
        <v>2405</v>
      </c>
      <c r="C559">
        <v>1.4101872493518244</v>
      </c>
      <c r="D559">
        <v>1.4184025651418031</v>
      </c>
      <c r="E559">
        <f t="shared" si="16"/>
        <v>1.4142949072468136</v>
      </c>
      <c r="F559">
        <f t="shared" si="17"/>
        <v>5.809105504682853E-3</v>
      </c>
      <c r="J559" t="s">
        <v>2405</v>
      </c>
      <c r="K559">
        <v>1.4142949072468136</v>
      </c>
      <c r="L559">
        <v>5.809105504682853E-3</v>
      </c>
    </row>
    <row r="560" spans="2:12" x14ac:dyDescent="0.25">
      <c r="B560" t="s">
        <v>2406</v>
      </c>
      <c r="C560">
        <v>1.4234586645307568</v>
      </c>
      <c r="D560">
        <v>1.4258167469322978</v>
      </c>
      <c r="E560">
        <f t="shared" si="16"/>
        <v>1.4246377057315271</v>
      </c>
      <c r="F560">
        <f t="shared" si="17"/>
        <v>1.6674160567263048E-3</v>
      </c>
      <c r="J560" t="s">
        <v>2406</v>
      </c>
      <c r="K560">
        <v>1.4246377057315271</v>
      </c>
      <c r="L560">
        <v>1.6674160567263048E-3</v>
      </c>
    </row>
    <row r="561" spans="2:12" x14ac:dyDescent="0.25">
      <c r="B561" t="s">
        <v>2407</v>
      </c>
      <c r="C561">
        <v>1.460797015736254</v>
      </c>
      <c r="D561">
        <v>1.4509448593369767</v>
      </c>
      <c r="E561">
        <f t="shared" si="16"/>
        <v>1.4558709375366155</v>
      </c>
      <c r="F561">
        <f t="shared" si="17"/>
        <v>6.9665265992394027E-3</v>
      </c>
      <c r="J561" t="s">
        <v>2407</v>
      </c>
      <c r="K561">
        <v>1.4558709375366155</v>
      </c>
      <c r="L561">
        <v>6.9665265992394027E-3</v>
      </c>
    </row>
    <row r="563" spans="2:12" x14ac:dyDescent="0.25">
      <c r="B563" t="s">
        <v>2408</v>
      </c>
      <c r="C563">
        <v>1.5625</v>
      </c>
      <c r="D563">
        <v>1.5625</v>
      </c>
      <c r="E563">
        <f t="shared" si="16"/>
        <v>1.5625</v>
      </c>
      <c r="F563">
        <f t="shared" si="17"/>
        <v>0</v>
      </c>
      <c r="J563" t="s">
        <v>2408</v>
      </c>
      <c r="K563">
        <v>1.5625</v>
      </c>
      <c r="L563">
        <v>0</v>
      </c>
    </row>
    <row r="564" spans="2:12" x14ac:dyDescent="0.25">
      <c r="B564" t="s">
        <v>2409</v>
      </c>
      <c r="C564">
        <v>1.5698175453610588</v>
      </c>
      <c r="D564">
        <v>1.608618753222766</v>
      </c>
      <c r="E564">
        <f t="shared" si="16"/>
        <v>1.5892181492919124</v>
      </c>
      <c r="F564">
        <f t="shared" si="17"/>
        <v>2.7436597197241987E-2</v>
      </c>
      <c r="J564" t="s">
        <v>2409</v>
      </c>
      <c r="K564">
        <v>1.5892181492919124</v>
      </c>
      <c r="L564">
        <v>2.7436597197241987E-2</v>
      </c>
    </row>
    <row r="565" spans="2:12" x14ac:dyDescent="0.25">
      <c r="B565" t="s">
        <v>2410</v>
      </c>
      <c r="C565">
        <v>1.6073084595271268</v>
      </c>
      <c r="D565">
        <v>1.6082624877472382</v>
      </c>
      <c r="E565">
        <f t="shared" si="16"/>
        <v>1.6077854736371826</v>
      </c>
      <c r="F565">
        <f t="shared" si="17"/>
        <v>6.7459982388415991E-4</v>
      </c>
      <c r="J565" t="s">
        <v>2410</v>
      </c>
      <c r="K565">
        <v>1.6077854736371826</v>
      </c>
      <c r="L565">
        <v>6.7459982388415991E-4</v>
      </c>
    </row>
    <row r="566" spans="2:12" x14ac:dyDescent="0.25">
      <c r="B566" t="s">
        <v>2483</v>
      </c>
      <c r="C566">
        <v>1.599032085129191</v>
      </c>
      <c r="D566">
        <v>1.6059337646454814</v>
      </c>
      <c r="E566">
        <f t="shared" si="16"/>
        <v>1.6024829248873362</v>
      </c>
      <c r="F566">
        <f t="shared" si="17"/>
        <v>4.8802243875452284E-3</v>
      </c>
      <c r="J566" t="s">
        <v>2483</v>
      </c>
      <c r="K566">
        <v>1.6024829248873362</v>
      </c>
      <c r="L566">
        <v>4.8802243875452284E-3</v>
      </c>
    </row>
    <row r="567" spans="2:12" x14ac:dyDescent="0.25">
      <c r="B567" t="s">
        <v>2412</v>
      </c>
      <c r="C567">
        <v>1.6023976013053114</v>
      </c>
      <c r="D567">
        <v>1.6070765551494299</v>
      </c>
      <c r="E567">
        <f t="shared" si="16"/>
        <v>1.6047370782273707</v>
      </c>
      <c r="F567">
        <f t="shared" si="17"/>
        <v>3.3085199920350828E-3</v>
      </c>
      <c r="J567" t="s">
        <v>2412</v>
      </c>
      <c r="K567">
        <v>1.6047370782273707</v>
      </c>
      <c r="L567">
        <v>3.3085199920350828E-3</v>
      </c>
    </row>
    <row r="568" spans="2:12" x14ac:dyDescent="0.25">
      <c r="B568" t="s">
        <v>2413</v>
      </c>
      <c r="C568">
        <v>1.5930072418822601</v>
      </c>
      <c r="D568">
        <v>1.5954509331414002</v>
      </c>
      <c r="E568">
        <f t="shared" si="16"/>
        <v>1.5942290875118301</v>
      </c>
      <c r="F568">
        <f t="shared" si="17"/>
        <v>1.7279506604642744E-3</v>
      </c>
      <c r="J568" t="s">
        <v>2413</v>
      </c>
      <c r="K568">
        <v>1.5942290875118301</v>
      </c>
      <c r="L568">
        <v>1.7279506604642744E-3</v>
      </c>
    </row>
    <row r="569" spans="2:12" x14ac:dyDescent="0.25">
      <c r="B569" t="s">
        <v>2414</v>
      </c>
      <c r="C569">
        <v>1.6082126824863181</v>
      </c>
      <c r="D569">
        <v>1.6076107630329535</v>
      </c>
      <c r="E569">
        <f t="shared" si="16"/>
        <v>1.6079117227596358</v>
      </c>
      <c r="F569">
        <f t="shared" si="17"/>
        <v>4.2562132720222966E-4</v>
      </c>
      <c r="J569" t="s">
        <v>2414</v>
      </c>
      <c r="K569">
        <v>1.6079117227596358</v>
      </c>
      <c r="L569">
        <v>4.2562132720222966E-4</v>
      </c>
    </row>
    <row r="570" spans="2:12" x14ac:dyDescent="0.25">
      <c r="B570" t="s">
        <v>2415</v>
      </c>
      <c r="C570">
        <v>1.6030043167162906</v>
      </c>
      <c r="D570">
        <v>1.6042921863540307</v>
      </c>
      <c r="E570">
        <f t="shared" si="16"/>
        <v>1.6036482515351607</v>
      </c>
      <c r="F570">
        <f t="shared" si="17"/>
        <v>9.1066135413027296E-4</v>
      </c>
      <c r="J570" t="s">
        <v>2415</v>
      </c>
      <c r="K570">
        <v>1.6036482515351607</v>
      </c>
      <c r="L570">
        <v>9.1066135413027296E-4</v>
      </c>
    </row>
    <row r="571" spans="2:12" x14ac:dyDescent="0.25">
      <c r="B571" t="s">
        <v>2411</v>
      </c>
      <c r="C571">
        <v>1.5985833024327643</v>
      </c>
      <c r="D571">
        <v>1.5976003951187627</v>
      </c>
      <c r="E571">
        <f t="shared" si="16"/>
        <v>1.5980918487757636</v>
      </c>
      <c r="F571">
        <f t="shared" si="17"/>
        <v>6.9502042700833307E-4</v>
      </c>
      <c r="J571" t="s">
        <v>2411</v>
      </c>
      <c r="K571">
        <v>1.5980918487757636</v>
      </c>
      <c r="L571">
        <v>6.9502042700833307E-4</v>
      </c>
    </row>
    <row r="573" spans="2:12" x14ac:dyDescent="0.25">
      <c r="B573" t="s">
        <v>2416</v>
      </c>
      <c r="C573">
        <v>1.5625</v>
      </c>
      <c r="D573">
        <v>1.5625</v>
      </c>
      <c r="E573">
        <f t="shared" si="16"/>
        <v>1.5625</v>
      </c>
      <c r="F573">
        <f t="shared" si="17"/>
        <v>0</v>
      </c>
      <c r="J573" t="s">
        <v>2416</v>
      </c>
      <c r="K573">
        <v>1.5625</v>
      </c>
      <c r="L573">
        <v>0</v>
      </c>
    </row>
    <row r="574" spans="2:12" x14ac:dyDescent="0.25">
      <c r="B574" t="s">
        <v>2417</v>
      </c>
      <c r="C574">
        <v>1.5848638686206193</v>
      </c>
      <c r="D574">
        <v>1.6236532317722401</v>
      </c>
      <c r="E574">
        <f t="shared" si="16"/>
        <v>1.6042585501964297</v>
      </c>
      <c r="F574">
        <f t="shared" si="17"/>
        <v>2.7428221722418614E-2</v>
      </c>
      <c r="J574" t="s">
        <v>2417</v>
      </c>
      <c r="K574">
        <v>1.6042585501964297</v>
      </c>
      <c r="L574">
        <v>2.7428221722418614E-2</v>
      </c>
    </row>
    <row r="575" spans="2:12" x14ac:dyDescent="0.25">
      <c r="B575" t="s">
        <v>2418</v>
      </c>
      <c r="C575">
        <v>1.6463852741091669</v>
      </c>
      <c r="D575">
        <v>1.62716634387992</v>
      </c>
      <c r="E575">
        <f t="shared" si="16"/>
        <v>1.6367758089945434</v>
      </c>
      <c r="F575">
        <f t="shared" si="17"/>
        <v>1.3589835892251627E-2</v>
      </c>
      <c r="J575" t="s">
        <v>2418</v>
      </c>
      <c r="K575">
        <v>1.6367758089945434</v>
      </c>
      <c r="L575">
        <v>1.3589835892251627E-2</v>
      </c>
    </row>
    <row r="576" spans="2:12" x14ac:dyDescent="0.25">
      <c r="B576" t="s">
        <v>2419</v>
      </c>
      <c r="C576">
        <v>1.646770469000066</v>
      </c>
      <c r="D576">
        <v>1.6301714164341248</v>
      </c>
      <c r="E576">
        <f t="shared" si="16"/>
        <v>1.6384709427170954</v>
      </c>
      <c r="F576">
        <f t="shared" si="17"/>
        <v>1.1737302630648974E-2</v>
      </c>
      <c r="J576" t="s">
        <v>2419</v>
      </c>
      <c r="K576">
        <v>1.6384709427170954</v>
      </c>
      <c r="L576">
        <v>1.1737302630648974E-2</v>
      </c>
    </row>
    <row r="577" spans="2:12" x14ac:dyDescent="0.25">
      <c r="B577" t="s">
        <v>2420</v>
      </c>
      <c r="C577">
        <v>1.6427511825116548</v>
      </c>
      <c r="D577">
        <v>1.6286696050412701</v>
      </c>
      <c r="E577">
        <f t="shared" si="16"/>
        <v>1.6357103937764625</v>
      </c>
      <c r="F577">
        <f t="shared" si="17"/>
        <v>9.9571789191126824E-3</v>
      </c>
      <c r="J577" t="s">
        <v>2420</v>
      </c>
      <c r="K577">
        <v>1.6357103937764625</v>
      </c>
      <c r="L577">
        <v>9.9571789191126824E-3</v>
      </c>
    </row>
    <row r="578" spans="2:12" x14ac:dyDescent="0.25">
      <c r="B578" t="s">
        <v>2421</v>
      </c>
      <c r="C578">
        <v>1.6168492583824003</v>
      </c>
      <c r="D578">
        <v>1.6095402281981561</v>
      </c>
      <c r="E578">
        <f t="shared" si="16"/>
        <v>1.6131947432902782</v>
      </c>
      <c r="F578">
        <f t="shared" si="17"/>
        <v>5.1682648071762526E-3</v>
      </c>
      <c r="J578" t="s">
        <v>2421</v>
      </c>
      <c r="K578">
        <v>1.6131947432902782</v>
      </c>
      <c r="L578">
        <v>5.1682648071762526E-3</v>
      </c>
    </row>
    <row r="579" spans="2:12" x14ac:dyDescent="0.25">
      <c r="B579" t="s">
        <v>2422</v>
      </c>
      <c r="C579">
        <v>1.6365785671652138</v>
      </c>
      <c r="D579">
        <v>1.6262307717909845</v>
      </c>
      <c r="E579">
        <f t="shared" si="16"/>
        <v>1.631404669478099</v>
      </c>
      <c r="F579">
        <f t="shared" si="17"/>
        <v>7.3169962794482927E-3</v>
      </c>
      <c r="J579" t="s">
        <v>2422</v>
      </c>
      <c r="K579">
        <v>1.631404669478099</v>
      </c>
      <c r="L579">
        <v>7.3169962794482927E-3</v>
      </c>
    </row>
    <row r="580" spans="2:12" x14ac:dyDescent="0.25">
      <c r="B580" t="s">
        <v>2423</v>
      </c>
      <c r="C580">
        <v>1.6381318063041308</v>
      </c>
      <c r="D580">
        <v>1.6229607232152432</v>
      </c>
      <c r="E580">
        <f t="shared" ref="E580:E641" si="18">AVERAGE(C580:D580)</f>
        <v>1.6305462647596869</v>
      </c>
      <c r="F580">
        <f t="shared" ref="F580:F641" si="19">_xlfn.STDEV.S(C580:D580)</f>
        <v>1.0727575730096972E-2</v>
      </c>
      <c r="J580" t="s">
        <v>2423</v>
      </c>
      <c r="K580">
        <v>1.6305462647596869</v>
      </c>
      <c r="L580">
        <v>1.0727575730096972E-2</v>
      </c>
    </row>
    <row r="581" spans="2:12" x14ac:dyDescent="0.25">
      <c r="B581" t="s">
        <v>2424</v>
      </c>
      <c r="C581">
        <v>1.6042914830079913</v>
      </c>
      <c r="D581">
        <v>1.5933196044549445</v>
      </c>
      <c r="E581">
        <f t="shared" si="18"/>
        <v>1.5988055437314679</v>
      </c>
      <c r="F581">
        <f t="shared" si="19"/>
        <v>7.758289727214652E-3</v>
      </c>
      <c r="J581" t="s">
        <v>2424</v>
      </c>
      <c r="K581">
        <v>1.5988055437314679</v>
      </c>
      <c r="L581">
        <v>7.758289727214652E-3</v>
      </c>
    </row>
    <row r="583" spans="2:12" x14ac:dyDescent="0.25">
      <c r="B583" t="s">
        <v>2425</v>
      </c>
      <c r="C583">
        <v>1.5625</v>
      </c>
      <c r="D583">
        <v>1.5625</v>
      </c>
      <c r="E583">
        <f t="shared" si="18"/>
        <v>1.5625</v>
      </c>
      <c r="F583">
        <f t="shared" si="19"/>
        <v>0</v>
      </c>
      <c r="J583" t="s">
        <v>2425</v>
      </c>
      <c r="K583">
        <v>1.5625</v>
      </c>
      <c r="L583">
        <v>0</v>
      </c>
    </row>
    <row r="584" spans="2:12" x14ac:dyDescent="0.25">
      <c r="B584" t="s">
        <v>2426</v>
      </c>
      <c r="C584">
        <v>1.5754580434810126</v>
      </c>
      <c r="D584">
        <v>1.7326650448717236</v>
      </c>
      <c r="E584">
        <f t="shared" si="18"/>
        <v>1.654061544176368</v>
      </c>
      <c r="F584">
        <f t="shared" si="19"/>
        <v>0.11116213673337473</v>
      </c>
      <c r="J584" t="s">
        <v>2426</v>
      </c>
      <c r="K584">
        <v>1.654061544176368</v>
      </c>
      <c r="L584">
        <v>0.11116213673337473</v>
      </c>
    </row>
    <row r="585" spans="2:12" x14ac:dyDescent="0.25">
      <c r="B585" t="s">
        <v>2427</v>
      </c>
      <c r="C585">
        <v>1.7565300784405307</v>
      </c>
      <c r="D585">
        <v>1.7404545050306486</v>
      </c>
      <c r="E585">
        <f t="shared" si="18"/>
        <v>1.7484922917355896</v>
      </c>
      <c r="F585">
        <f t="shared" si="19"/>
        <v>1.1367146969589771E-2</v>
      </c>
      <c r="J585" t="s">
        <v>2427</v>
      </c>
      <c r="K585">
        <v>1.7484922917355896</v>
      </c>
      <c r="L585">
        <v>1.1367146969589771E-2</v>
      </c>
    </row>
    <row r="586" spans="2:12" x14ac:dyDescent="0.25">
      <c r="B586" t="s">
        <v>2428</v>
      </c>
      <c r="C586">
        <v>1.7481949058900226</v>
      </c>
      <c r="D586">
        <v>1.7428846575161219</v>
      </c>
      <c r="E586">
        <f t="shared" si="18"/>
        <v>1.7455397817030722</v>
      </c>
      <c r="F586">
        <f t="shared" si="19"/>
        <v>3.7549126349700258E-3</v>
      </c>
      <c r="J586" t="s">
        <v>2428</v>
      </c>
      <c r="K586">
        <v>1.7455397817030722</v>
      </c>
      <c r="L586">
        <v>3.7549126349700258E-3</v>
      </c>
    </row>
    <row r="587" spans="2:12" x14ac:dyDescent="0.25">
      <c r="B587" t="s">
        <v>2429</v>
      </c>
      <c r="C587">
        <v>1.7554238309519372</v>
      </c>
      <c r="D587">
        <v>1.7549211040091075</v>
      </c>
      <c r="E587">
        <f t="shared" si="18"/>
        <v>1.7551724674805222</v>
      </c>
      <c r="F587">
        <f t="shared" si="19"/>
        <v>3.5548163036007121E-4</v>
      </c>
      <c r="J587" t="s">
        <v>2429</v>
      </c>
      <c r="K587">
        <v>1.7551724674805222</v>
      </c>
      <c r="L587">
        <v>3.5548163036007121E-4</v>
      </c>
    </row>
    <row r="588" spans="2:12" x14ac:dyDescent="0.25">
      <c r="B588" t="s">
        <v>2430</v>
      </c>
      <c r="C588">
        <v>1.7186732289093576</v>
      </c>
      <c r="D588">
        <v>1.7341222009799897</v>
      </c>
      <c r="E588">
        <f t="shared" si="18"/>
        <v>1.7263977149446736</v>
      </c>
      <c r="F588">
        <f t="shared" si="19"/>
        <v>1.0924072913505549E-2</v>
      </c>
      <c r="J588" t="s">
        <v>2430</v>
      </c>
      <c r="K588">
        <v>1.7263977149446736</v>
      </c>
      <c r="L588">
        <v>1.0924072913505549E-2</v>
      </c>
    </row>
    <row r="589" spans="2:12" x14ac:dyDescent="0.25">
      <c r="B589" t="s">
        <v>2431</v>
      </c>
      <c r="C589">
        <v>1.7409667003823082</v>
      </c>
      <c r="D589">
        <v>1.7413327094805724</v>
      </c>
      <c r="E589">
        <f t="shared" si="18"/>
        <v>1.7411497049314404</v>
      </c>
      <c r="F589">
        <f t="shared" si="19"/>
        <v>2.5880751535861088E-4</v>
      </c>
      <c r="J589" t="s">
        <v>2431</v>
      </c>
      <c r="K589">
        <v>1.7411497049314404</v>
      </c>
      <c r="L589">
        <v>2.5880751535861088E-4</v>
      </c>
    </row>
    <row r="590" spans="2:12" x14ac:dyDescent="0.25">
      <c r="B590" t="s">
        <v>2432</v>
      </c>
      <c r="C590">
        <v>1.74519254046571</v>
      </c>
      <c r="D590">
        <v>1.74566912765638</v>
      </c>
      <c r="E590">
        <f t="shared" si="18"/>
        <v>1.7454308340610449</v>
      </c>
      <c r="F590">
        <f t="shared" si="19"/>
        <v>3.3699803434940882E-4</v>
      </c>
      <c r="J590" t="s">
        <v>2432</v>
      </c>
      <c r="K590">
        <v>1.7454308340610449</v>
      </c>
      <c r="L590">
        <v>3.3699803434940882E-4</v>
      </c>
    </row>
    <row r="591" spans="2:12" x14ac:dyDescent="0.25">
      <c r="B591" t="s">
        <v>2433</v>
      </c>
      <c r="C591">
        <v>1.6820708354090224</v>
      </c>
      <c r="D591">
        <v>1.6922251132736692</v>
      </c>
      <c r="E591">
        <f t="shared" si="18"/>
        <v>1.6871479743413458</v>
      </c>
      <c r="F591">
        <f t="shared" si="19"/>
        <v>7.1801587361442383E-3</v>
      </c>
      <c r="J591" t="s">
        <v>2433</v>
      </c>
      <c r="K591">
        <v>1.6871479743413458</v>
      </c>
      <c r="L591">
        <v>7.1801587361442383E-3</v>
      </c>
    </row>
    <row r="593" spans="2:12" x14ac:dyDescent="0.25">
      <c r="B593" t="s">
        <v>2434</v>
      </c>
      <c r="C593">
        <v>1.5625</v>
      </c>
      <c r="D593">
        <v>1.5625</v>
      </c>
      <c r="E593">
        <f t="shared" si="18"/>
        <v>1.5625</v>
      </c>
      <c r="F593">
        <f t="shared" si="19"/>
        <v>0</v>
      </c>
      <c r="J593" t="s">
        <v>2434</v>
      </c>
      <c r="K593">
        <v>1.5625</v>
      </c>
      <c r="L593">
        <v>0</v>
      </c>
    </row>
    <row r="594" spans="2:12" x14ac:dyDescent="0.25">
      <c r="B594" t="s">
        <v>2435</v>
      </c>
      <c r="C594">
        <v>1.6065313398674383</v>
      </c>
      <c r="D594">
        <v>1.5670164723289792</v>
      </c>
      <c r="E594">
        <f t="shared" si="18"/>
        <v>1.5867739060982089</v>
      </c>
      <c r="F594">
        <f t="shared" si="19"/>
        <v>2.7941230794132622E-2</v>
      </c>
      <c r="J594" t="s">
        <v>2435</v>
      </c>
      <c r="K594">
        <v>1.5867739060982089</v>
      </c>
      <c r="L594">
        <v>2.7941230794132622E-2</v>
      </c>
    </row>
    <row r="595" spans="2:12" x14ac:dyDescent="0.25">
      <c r="B595" t="s">
        <v>2436</v>
      </c>
      <c r="C595">
        <v>1.6158383705134645</v>
      </c>
      <c r="D595">
        <v>1.569565608527173</v>
      </c>
      <c r="E595">
        <f t="shared" si="18"/>
        <v>1.5927019895203187</v>
      </c>
      <c r="F595">
        <f t="shared" si="19"/>
        <v>3.2719783784737812E-2</v>
      </c>
      <c r="J595" t="s">
        <v>2436</v>
      </c>
      <c r="K595">
        <v>1.5927019895203187</v>
      </c>
      <c r="L595">
        <v>3.2719783784737812E-2</v>
      </c>
    </row>
    <row r="596" spans="2:12" x14ac:dyDescent="0.25">
      <c r="B596" t="s">
        <v>2437</v>
      </c>
      <c r="C596">
        <v>1.6139988098520865</v>
      </c>
      <c r="D596">
        <v>1.5583353257760688</v>
      </c>
      <c r="E596">
        <f t="shared" si="18"/>
        <v>1.5861670678140776</v>
      </c>
      <c r="F596">
        <f t="shared" si="19"/>
        <v>3.9360027054621542E-2</v>
      </c>
      <c r="J596" t="s">
        <v>2437</v>
      </c>
      <c r="K596">
        <v>1.5861670678140776</v>
      </c>
      <c r="L596">
        <v>3.9360027054621542E-2</v>
      </c>
    </row>
    <row r="597" spans="2:12" x14ac:dyDescent="0.25">
      <c r="B597" t="s">
        <v>2438</v>
      </c>
      <c r="C597">
        <v>1.6192411717505197</v>
      </c>
      <c r="D597">
        <v>1.563840519135443</v>
      </c>
      <c r="E597">
        <f t="shared" si="18"/>
        <v>1.5915408454429814</v>
      </c>
      <c r="F597">
        <f t="shared" si="19"/>
        <v>3.917417714628102E-2</v>
      </c>
      <c r="J597" t="s">
        <v>2438</v>
      </c>
      <c r="K597">
        <v>1.5915408454429814</v>
      </c>
      <c r="L597">
        <v>3.917417714628102E-2</v>
      </c>
    </row>
    <row r="598" spans="2:12" x14ac:dyDescent="0.25">
      <c r="B598" t="s">
        <v>2439</v>
      </c>
      <c r="C598">
        <v>1.6056543965082892</v>
      </c>
      <c r="D598">
        <v>1.5480211594318272</v>
      </c>
      <c r="E598">
        <f t="shared" si="18"/>
        <v>1.5768377779700582</v>
      </c>
      <c r="F598">
        <f t="shared" si="19"/>
        <v>4.0752852758498277E-2</v>
      </c>
      <c r="J598" t="s">
        <v>2439</v>
      </c>
      <c r="K598">
        <v>1.5768377779700582</v>
      </c>
      <c r="L598">
        <v>4.0752852758498277E-2</v>
      </c>
    </row>
    <row r="599" spans="2:12" x14ac:dyDescent="0.25">
      <c r="B599" t="s">
        <v>2440</v>
      </c>
      <c r="C599">
        <v>1.6132601976727445</v>
      </c>
      <c r="D599">
        <v>1.5619431229074459</v>
      </c>
      <c r="E599">
        <f t="shared" si="18"/>
        <v>1.5876016602900953</v>
      </c>
      <c r="F599">
        <f t="shared" si="19"/>
        <v>3.6286651557199748E-2</v>
      </c>
      <c r="J599" t="s">
        <v>2440</v>
      </c>
      <c r="K599">
        <v>1.5876016602900953</v>
      </c>
      <c r="L599">
        <v>3.6286651557199748E-2</v>
      </c>
    </row>
    <row r="600" spans="2:12" x14ac:dyDescent="0.25">
      <c r="B600" t="s">
        <v>2441</v>
      </c>
      <c r="C600">
        <v>1.625848942173804</v>
      </c>
      <c r="D600">
        <v>1.5729686681733861</v>
      </c>
      <c r="E600">
        <f t="shared" si="18"/>
        <v>1.5994088051735951</v>
      </c>
      <c r="F600">
        <f t="shared" si="19"/>
        <v>3.7392000336698213E-2</v>
      </c>
      <c r="J600" t="s">
        <v>2441</v>
      </c>
      <c r="K600">
        <v>1.5994088051735951</v>
      </c>
      <c r="L600">
        <v>3.7392000336698213E-2</v>
      </c>
    </row>
    <row r="601" spans="2:12" x14ac:dyDescent="0.25">
      <c r="B601" t="s">
        <v>2442</v>
      </c>
      <c r="C601">
        <v>1.61133373849027</v>
      </c>
      <c r="D601">
        <v>1.5599539781920735</v>
      </c>
      <c r="E601">
        <f t="shared" si="18"/>
        <v>1.5856438583411716</v>
      </c>
      <c r="F601">
        <f t="shared" si="19"/>
        <v>3.6330976922594065E-2</v>
      </c>
      <c r="J601" t="s">
        <v>2442</v>
      </c>
      <c r="K601">
        <v>1.5856438583411716</v>
      </c>
      <c r="L601">
        <v>3.6330976922594065E-2</v>
      </c>
    </row>
    <row r="603" spans="2:12" x14ac:dyDescent="0.25">
      <c r="B603" t="s">
        <v>2443</v>
      </c>
      <c r="C603">
        <v>1.5625</v>
      </c>
      <c r="D603">
        <v>1.5625</v>
      </c>
      <c r="E603">
        <f t="shared" si="18"/>
        <v>1.5625</v>
      </c>
      <c r="F603">
        <f t="shared" si="19"/>
        <v>0</v>
      </c>
      <c r="J603" t="s">
        <v>2443</v>
      </c>
      <c r="K603">
        <v>1.5625</v>
      </c>
      <c r="L603">
        <v>0</v>
      </c>
    </row>
    <row r="604" spans="2:12" x14ac:dyDescent="0.25">
      <c r="B604" t="s">
        <v>2444</v>
      </c>
      <c r="C604">
        <v>1.5613752465175541</v>
      </c>
      <c r="D604">
        <v>1.4848099041046363</v>
      </c>
      <c r="E604">
        <f t="shared" si="18"/>
        <v>1.5230925753110953</v>
      </c>
      <c r="F604">
        <f t="shared" si="19"/>
        <v>5.4139872824044144E-2</v>
      </c>
      <c r="J604" t="s">
        <v>2444</v>
      </c>
      <c r="K604">
        <v>1.5230925753110953</v>
      </c>
      <c r="L604">
        <v>5.4139872824044144E-2</v>
      </c>
    </row>
    <row r="605" spans="2:12" x14ac:dyDescent="0.25">
      <c r="B605" t="s">
        <v>2445</v>
      </c>
      <c r="C605">
        <v>1.4696351733487929</v>
      </c>
      <c r="D605">
        <v>1.4801704109191289</v>
      </c>
      <c r="E605">
        <f t="shared" si="18"/>
        <v>1.4749027921339608</v>
      </c>
      <c r="F605">
        <f t="shared" si="19"/>
        <v>7.4495379273958953E-3</v>
      </c>
      <c r="J605" t="s">
        <v>2445</v>
      </c>
      <c r="K605">
        <v>1.4749027921339608</v>
      </c>
      <c r="L605">
        <v>7.4495379273958953E-3</v>
      </c>
    </row>
    <row r="606" spans="2:12" x14ac:dyDescent="0.25">
      <c r="B606" t="s">
        <v>2482</v>
      </c>
      <c r="C606">
        <v>1.4637565986039558</v>
      </c>
      <c r="D606">
        <v>1.4716371377721849</v>
      </c>
      <c r="E606">
        <f t="shared" si="18"/>
        <v>1.4676968681880704</v>
      </c>
      <c r="F606">
        <f t="shared" si="19"/>
        <v>5.572382685260965E-3</v>
      </c>
      <c r="J606" t="s">
        <v>2482</v>
      </c>
      <c r="K606">
        <v>1.4676968681880704</v>
      </c>
      <c r="L606">
        <v>5.572382685260965E-3</v>
      </c>
    </row>
    <row r="607" spans="2:12" x14ac:dyDescent="0.25">
      <c r="B607" t="s">
        <v>2447</v>
      </c>
      <c r="C607">
        <v>1.469711407805909</v>
      </c>
      <c r="D607">
        <v>1.4728491262598107</v>
      </c>
      <c r="E607">
        <f t="shared" si="18"/>
        <v>1.47128026703286</v>
      </c>
      <c r="F607">
        <f t="shared" si="19"/>
        <v>2.2187019962080262E-3</v>
      </c>
      <c r="J607" t="s">
        <v>2447</v>
      </c>
      <c r="K607">
        <v>1.47128026703286</v>
      </c>
      <c r="L607">
        <v>2.2187019962080262E-3</v>
      </c>
    </row>
    <row r="608" spans="2:12" x14ac:dyDescent="0.25">
      <c r="B608" t="s">
        <v>2448</v>
      </c>
      <c r="C608">
        <v>1.4774076800188696</v>
      </c>
      <c r="D608">
        <v>1.4734689769952363</v>
      </c>
      <c r="E608">
        <f t="shared" si="18"/>
        <v>1.4754383285070529</v>
      </c>
      <c r="F608">
        <f t="shared" si="19"/>
        <v>2.7850836170910686E-3</v>
      </c>
      <c r="J608" t="s">
        <v>2448</v>
      </c>
      <c r="K608">
        <v>1.4754383285070529</v>
      </c>
      <c r="L608">
        <v>2.7850836170910686E-3</v>
      </c>
    </row>
    <row r="609" spans="2:12" x14ac:dyDescent="0.25">
      <c r="B609" t="s">
        <v>2449</v>
      </c>
      <c r="C609">
        <v>1.4772386269195634</v>
      </c>
      <c r="D609">
        <v>1.4809683146312769</v>
      </c>
      <c r="E609">
        <f t="shared" si="18"/>
        <v>1.4791034707754203</v>
      </c>
      <c r="F609">
        <f t="shared" si="19"/>
        <v>2.637287472660716E-3</v>
      </c>
      <c r="J609" t="s">
        <v>2449</v>
      </c>
      <c r="K609">
        <v>1.4791034707754203</v>
      </c>
      <c r="L609">
        <v>2.637287472660716E-3</v>
      </c>
    </row>
    <row r="610" spans="2:12" x14ac:dyDescent="0.25">
      <c r="B610" t="s">
        <v>2450</v>
      </c>
      <c r="C610">
        <v>1.4765456091031015</v>
      </c>
      <c r="D610">
        <v>1.478221333405991</v>
      </c>
      <c r="E610">
        <f t="shared" si="18"/>
        <v>1.4773834712545462</v>
      </c>
      <c r="F610">
        <f t="shared" si="19"/>
        <v>1.1849160179722912E-3</v>
      </c>
      <c r="J610" t="s">
        <v>2450</v>
      </c>
      <c r="K610">
        <v>1.4773834712545462</v>
      </c>
      <c r="L610">
        <v>1.1849160179722912E-3</v>
      </c>
    </row>
    <row r="611" spans="2:12" x14ac:dyDescent="0.25">
      <c r="B611" t="s">
        <v>2446</v>
      </c>
      <c r="C611">
        <v>1.5029711803390959</v>
      </c>
      <c r="D611">
        <v>1.4993427744195387</v>
      </c>
      <c r="E611">
        <f t="shared" si="18"/>
        <v>1.5011569773793174</v>
      </c>
      <c r="F611">
        <f t="shared" si="19"/>
        <v>2.5656704306163528E-3</v>
      </c>
      <c r="J611" t="s">
        <v>2446</v>
      </c>
      <c r="K611">
        <v>1.5011569773793174</v>
      </c>
      <c r="L611">
        <v>2.5656704306163528E-3</v>
      </c>
    </row>
    <row r="613" spans="2:12" x14ac:dyDescent="0.25">
      <c r="B613" t="s">
        <v>2451</v>
      </c>
      <c r="C613">
        <v>1.5625</v>
      </c>
      <c r="D613">
        <v>1.5625</v>
      </c>
      <c r="E613">
        <f t="shared" si="18"/>
        <v>1.5625</v>
      </c>
      <c r="F613">
        <f t="shared" si="19"/>
        <v>0</v>
      </c>
      <c r="J613" t="s">
        <v>2451</v>
      </c>
      <c r="K613">
        <v>1.5625</v>
      </c>
      <c r="L613">
        <v>0</v>
      </c>
    </row>
    <row r="614" spans="2:12" x14ac:dyDescent="0.25">
      <c r="B614" t="s">
        <v>2452</v>
      </c>
      <c r="C614">
        <v>1.5256703106151208</v>
      </c>
      <c r="D614">
        <v>1.4257722892210671</v>
      </c>
      <c r="E614">
        <f t="shared" si="18"/>
        <v>1.475721299918094</v>
      </c>
      <c r="F614">
        <f t="shared" si="19"/>
        <v>7.0638568354854159E-2</v>
      </c>
      <c r="J614" t="s">
        <v>2452</v>
      </c>
      <c r="K614">
        <v>1.475721299918094</v>
      </c>
      <c r="L614">
        <v>7.0638568354854159E-2</v>
      </c>
    </row>
    <row r="615" spans="2:12" x14ac:dyDescent="0.25">
      <c r="B615" t="s">
        <v>2453</v>
      </c>
      <c r="C615">
        <v>1.4080017228825215</v>
      </c>
      <c r="D615">
        <v>1.4246274134712207</v>
      </c>
      <c r="E615">
        <f t="shared" si="18"/>
        <v>1.4163145681768712</v>
      </c>
      <c r="F615">
        <f t="shared" si="19"/>
        <v>1.1756138557178586E-2</v>
      </c>
      <c r="J615" t="s">
        <v>2453</v>
      </c>
      <c r="K615">
        <v>1.4163145681768712</v>
      </c>
      <c r="L615">
        <v>1.1756138557178586E-2</v>
      </c>
    </row>
    <row r="616" spans="2:12" x14ac:dyDescent="0.25">
      <c r="B616" t="s">
        <v>2454</v>
      </c>
      <c r="C616">
        <v>1.4109794267279587</v>
      </c>
      <c r="D616">
        <v>1.413943720923271</v>
      </c>
      <c r="E616">
        <f t="shared" si="18"/>
        <v>1.412461573825615</v>
      </c>
      <c r="F616">
        <f t="shared" si="19"/>
        <v>2.0960725269372478E-3</v>
      </c>
      <c r="J616" t="s">
        <v>2454</v>
      </c>
      <c r="K616">
        <v>1.412461573825615</v>
      </c>
      <c r="L616">
        <v>2.0960725269372478E-3</v>
      </c>
    </row>
    <row r="617" spans="2:12" x14ac:dyDescent="0.25">
      <c r="B617" t="s">
        <v>2455</v>
      </c>
      <c r="C617">
        <v>1.408398938081951</v>
      </c>
      <c r="D617">
        <v>1.4144528978696143</v>
      </c>
      <c r="E617">
        <f t="shared" si="18"/>
        <v>1.4114259179757827</v>
      </c>
      <c r="F617">
        <f t="shared" si="19"/>
        <v>4.2807960188873274E-3</v>
      </c>
      <c r="J617" t="s">
        <v>2455</v>
      </c>
      <c r="K617">
        <v>1.4114259179757827</v>
      </c>
      <c r="L617">
        <v>4.2807960188873274E-3</v>
      </c>
    </row>
    <row r="618" spans="2:12" x14ac:dyDescent="0.25">
      <c r="B618" t="s">
        <v>2456</v>
      </c>
      <c r="C618">
        <v>1.4154235796768069</v>
      </c>
      <c r="D618">
        <v>1.4178464587832182</v>
      </c>
      <c r="E618">
        <f t="shared" si="18"/>
        <v>1.4166350192300126</v>
      </c>
      <c r="F618">
        <f t="shared" si="19"/>
        <v>1.7132342461386814E-3</v>
      </c>
      <c r="J618" t="s">
        <v>2456</v>
      </c>
      <c r="K618">
        <v>1.4166350192300126</v>
      </c>
      <c r="L618">
        <v>1.7132342461386814E-3</v>
      </c>
    </row>
    <row r="619" spans="2:12" x14ac:dyDescent="0.25">
      <c r="B619" t="s">
        <v>2457</v>
      </c>
      <c r="C619">
        <v>1.4071731491251904</v>
      </c>
      <c r="D619">
        <v>1.4201689973068228</v>
      </c>
      <c r="E619">
        <f t="shared" si="18"/>
        <v>1.4136710732160065</v>
      </c>
      <c r="F619">
        <f t="shared" si="19"/>
        <v>9.1894523765030985E-3</v>
      </c>
      <c r="J619" t="s">
        <v>2457</v>
      </c>
      <c r="K619">
        <v>1.4136710732160065</v>
      </c>
      <c r="L619">
        <v>9.1894523765030985E-3</v>
      </c>
    </row>
    <row r="620" spans="2:12" x14ac:dyDescent="0.25">
      <c r="B620" t="s">
        <v>2458</v>
      </c>
      <c r="C620">
        <v>1.4194543295782951</v>
      </c>
      <c r="D620">
        <v>1.424643435625391</v>
      </c>
      <c r="E620">
        <f t="shared" si="18"/>
        <v>1.4220488826018429</v>
      </c>
      <c r="F620">
        <f t="shared" si="19"/>
        <v>3.6692520741976181E-3</v>
      </c>
      <c r="J620" t="s">
        <v>2458</v>
      </c>
      <c r="K620">
        <v>1.4220488826018429</v>
      </c>
      <c r="L620">
        <v>3.6692520741976181E-3</v>
      </c>
    </row>
    <row r="621" spans="2:12" x14ac:dyDescent="0.25">
      <c r="B621" t="s">
        <v>2459</v>
      </c>
      <c r="C621">
        <v>1.4517904189045245</v>
      </c>
      <c r="D621">
        <v>1.4442631235642756</v>
      </c>
      <c r="E621">
        <f t="shared" si="18"/>
        <v>1.4480267712343999</v>
      </c>
      <c r="F621">
        <f t="shared" si="19"/>
        <v>5.3226015790839576E-3</v>
      </c>
      <c r="J621" t="s">
        <v>2459</v>
      </c>
      <c r="K621">
        <v>1.4480267712343999</v>
      </c>
      <c r="L621">
        <v>5.3226015790839576E-3</v>
      </c>
    </row>
    <row r="623" spans="2:12" x14ac:dyDescent="0.25">
      <c r="B623" t="s">
        <v>2460</v>
      </c>
      <c r="C623">
        <v>1.5625</v>
      </c>
      <c r="D623">
        <v>1.5625</v>
      </c>
      <c r="E623">
        <f t="shared" si="18"/>
        <v>1.5625</v>
      </c>
      <c r="F623">
        <f t="shared" si="19"/>
        <v>0</v>
      </c>
      <c r="J623" t="s">
        <v>2460</v>
      </c>
      <c r="K623">
        <v>1.5625</v>
      </c>
      <c r="L623">
        <v>0</v>
      </c>
    </row>
    <row r="624" spans="2:12" x14ac:dyDescent="0.25">
      <c r="B624" t="s">
        <v>2461</v>
      </c>
      <c r="C624">
        <v>1.5567312279684571</v>
      </c>
      <c r="D624">
        <v>1.5731700588202187</v>
      </c>
      <c r="E624">
        <f t="shared" si="18"/>
        <v>1.5649506433943379</v>
      </c>
      <c r="F624">
        <f t="shared" si="19"/>
        <v>1.1624008770059232E-2</v>
      </c>
      <c r="J624" t="s">
        <v>2461</v>
      </c>
      <c r="K624">
        <v>1.5649506433943379</v>
      </c>
      <c r="L624">
        <v>1.1624008770059232E-2</v>
      </c>
    </row>
    <row r="625" spans="2:12" x14ac:dyDescent="0.25">
      <c r="B625" t="s">
        <v>2462</v>
      </c>
      <c r="C625">
        <v>1.5818450320595872</v>
      </c>
      <c r="D625">
        <v>1.5755833481664483</v>
      </c>
      <c r="E625">
        <f t="shared" si="18"/>
        <v>1.5787141901130177</v>
      </c>
      <c r="F625">
        <f t="shared" si="19"/>
        <v>4.4276791424850684E-3</v>
      </c>
      <c r="J625" t="s">
        <v>2462</v>
      </c>
      <c r="K625">
        <v>1.5787141901130177</v>
      </c>
      <c r="L625">
        <v>4.4276791424850684E-3</v>
      </c>
    </row>
    <row r="626" spans="2:12" x14ac:dyDescent="0.25">
      <c r="B626" t="s">
        <v>2463</v>
      </c>
      <c r="C626">
        <v>1.5797471814243724</v>
      </c>
      <c r="D626">
        <v>1.5732272034434158</v>
      </c>
      <c r="E626">
        <f t="shared" si="18"/>
        <v>1.5764871924338941</v>
      </c>
      <c r="F626">
        <f t="shared" si="19"/>
        <v>4.6103206435213892E-3</v>
      </c>
      <c r="J626" t="s">
        <v>2463</v>
      </c>
      <c r="K626">
        <v>1.5764871924338941</v>
      </c>
      <c r="L626">
        <v>4.6103206435213892E-3</v>
      </c>
    </row>
    <row r="627" spans="2:12" x14ac:dyDescent="0.25">
      <c r="B627" t="s">
        <v>2464</v>
      </c>
      <c r="C627">
        <v>1.5828159386819869</v>
      </c>
      <c r="D627">
        <v>1.5769578727314055</v>
      </c>
      <c r="E627">
        <f t="shared" si="18"/>
        <v>1.5798869057066962</v>
      </c>
      <c r="F627">
        <f t="shared" si="19"/>
        <v>4.1422781582940976E-3</v>
      </c>
      <c r="J627" t="s">
        <v>2464</v>
      </c>
      <c r="K627">
        <v>1.5798869057066962</v>
      </c>
      <c r="L627">
        <v>4.1422781582940976E-3</v>
      </c>
    </row>
    <row r="628" spans="2:12" x14ac:dyDescent="0.25">
      <c r="B628" t="s">
        <v>2465</v>
      </c>
      <c r="C628">
        <v>1.5674723218007891</v>
      </c>
      <c r="D628">
        <v>1.5632275623823717</v>
      </c>
      <c r="E628">
        <f t="shared" si="18"/>
        <v>1.5653499420915804</v>
      </c>
      <c r="F628">
        <f t="shared" si="19"/>
        <v>3.0014981692684083E-3</v>
      </c>
      <c r="J628" t="s">
        <v>2465</v>
      </c>
      <c r="K628">
        <v>1.5653499420915804</v>
      </c>
      <c r="L628">
        <v>3.0014981692684083E-3</v>
      </c>
    </row>
    <row r="629" spans="2:12" x14ac:dyDescent="0.25">
      <c r="B629" t="s">
        <v>2466</v>
      </c>
      <c r="C629">
        <v>1.575043934300683</v>
      </c>
      <c r="D629">
        <v>1.5723043800506535</v>
      </c>
      <c r="E629">
        <f t="shared" si="18"/>
        <v>1.5736741571756683</v>
      </c>
      <c r="F629">
        <f t="shared" si="19"/>
        <v>1.9371573876242679E-3</v>
      </c>
      <c r="J629" t="s">
        <v>2466</v>
      </c>
      <c r="K629">
        <v>1.5736741571756683</v>
      </c>
      <c r="L629">
        <v>1.9371573876242679E-3</v>
      </c>
    </row>
    <row r="630" spans="2:12" x14ac:dyDescent="0.25">
      <c r="B630" t="s">
        <v>2467</v>
      </c>
      <c r="C630">
        <v>1.5830256457897189</v>
      </c>
      <c r="D630">
        <v>1.578255323440958</v>
      </c>
      <c r="E630">
        <f t="shared" si="18"/>
        <v>1.5806404846153383</v>
      </c>
      <c r="F630">
        <f t="shared" si="19"/>
        <v>3.3731272812546121E-3</v>
      </c>
      <c r="J630" t="s">
        <v>2467</v>
      </c>
      <c r="K630">
        <v>1.5806404846153383</v>
      </c>
      <c r="L630">
        <v>3.3731272812546121E-3</v>
      </c>
    </row>
    <row r="631" spans="2:12" x14ac:dyDescent="0.25">
      <c r="B631" t="s">
        <v>2468</v>
      </c>
      <c r="C631">
        <v>1.5677193751804332</v>
      </c>
      <c r="D631">
        <v>1.563888584312612</v>
      </c>
      <c r="E631">
        <f t="shared" si="18"/>
        <v>1.5658039797465226</v>
      </c>
      <c r="F631">
        <f t="shared" si="19"/>
        <v>2.7087781999438924E-3</v>
      </c>
      <c r="J631" t="s">
        <v>2468</v>
      </c>
      <c r="K631">
        <v>1.5658039797465226</v>
      </c>
      <c r="L631">
        <v>2.7087781999438924E-3</v>
      </c>
    </row>
    <row r="633" spans="2:12" x14ac:dyDescent="0.25">
      <c r="B633" t="s">
        <v>2469</v>
      </c>
      <c r="C633">
        <v>1.5625</v>
      </c>
      <c r="D633">
        <v>1.5625</v>
      </c>
      <c r="E633">
        <f t="shared" si="18"/>
        <v>1.5625</v>
      </c>
      <c r="F633">
        <f t="shared" si="19"/>
        <v>0</v>
      </c>
      <c r="J633" t="s">
        <v>2469</v>
      </c>
      <c r="K633">
        <v>1.5625</v>
      </c>
      <c r="L633">
        <v>0</v>
      </c>
    </row>
    <row r="634" spans="2:12" x14ac:dyDescent="0.25">
      <c r="B634" t="s">
        <v>2470</v>
      </c>
      <c r="C634">
        <v>1.5358057021108547</v>
      </c>
      <c r="D634">
        <v>1.3755194350950535</v>
      </c>
      <c r="E634">
        <f t="shared" si="18"/>
        <v>1.4556625686029541</v>
      </c>
      <c r="F634">
        <f t="shared" si="19"/>
        <v>0.11333950633795066</v>
      </c>
      <c r="J634" t="s">
        <v>2470</v>
      </c>
      <c r="K634">
        <v>1.4556625686029541</v>
      </c>
      <c r="L634">
        <v>0.11333950633795066</v>
      </c>
    </row>
    <row r="635" spans="2:12" x14ac:dyDescent="0.25">
      <c r="B635" t="s">
        <v>2471</v>
      </c>
      <c r="C635">
        <v>1.3611172537110849</v>
      </c>
      <c r="D635">
        <v>1.3740876473108499</v>
      </c>
      <c r="E635">
        <f t="shared" si="18"/>
        <v>1.3676024505109674</v>
      </c>
      <c r="F635">
        <f t="shared" si="19"/>
        <v>9.1714532690523754E-3</v>
      </c>
      <c r="J635" t="s">
        <v>2471</v>
      </c>
      <c r="K635">
        <v>1.3676024505109674</v>
      </c>
      <c r="L635">
        <v>9.1714532690523754E-3</v>
      </c>
    </row>
    <row r="636" spans="2:12" x14ac:dyDescent="0.25">
      <c r="B636" t="s">
        <v>2472</v>
      </c>
      <c r="C636">
        <v>1.3656029817488209</v>
      </c>
      <c r="D636">
        <v>1.3522067335106385</v>
      </c>
      <c r="E636">
        <f t="shared" si="18"/>
        <v>1.3589048576297298</v>
      </c>
      <c r="F636">
        <f t="shared" si="19"/>
        <v>9.472577971677127E-3</v>
      </c>
      <c r="J636" t="s">
        <v>2472</v>
      </c>
      <c r="K636">
        <v>1.3589048576297298</v>
      </c>
      <c r="L636">
        <v>9.472577971677127E-3</v>
      </c>
    </row>
    <row r="637" spans="2:12" x14ac:dyDescent="0.25">
      <c r="B637" t="s">
        <v>2473</v>
      </c>
      <c r="C637">
        <v>1.3673726926299057</v>
      </c>
      <c r="D637">
        <v>1.3593782364273987</v>
      </c>
      <c r="E637">
        <f t="shared" si="18"/>
        <v>1.3633754645286522</v>
      </c>
      <c r="F637">
        <f t="shared" si="19"/>
        <v>5.6529341926915113E-3</v>
      </c>
      <c r="J637" t="s">
        <v>2473</v>
      </c>
      <c r="K637">
        <v>1.3633754645286522</v>
      </c>
      <c r="L637">
        <v>5.6529341926915113E-3</v>
      </c>
    </row>
    <row r="638" spans="2:12" x14ac:dyDescent="0.25">
      <c r="B638" t="s">
        <v>2474</v>
      </c>
      <c r="C638">
        <v>1.3844837111786219</v>
      </c>
      <c r="D638">
        <v>1.3645113749396214</v>
      </c>
      <c r="E638">
        <f t="shared" si="18"/>
        <v>1.3744975430591215</v>
      </c>
      <c r="F638">
        <f t="shared" si="19"/>
        <v>1.4122574390735096E-2</v>
      </c>
      <c r="J638" t="s">
        <v>2474</v>
      </c>
      <c r="K638">
        <v>1.3744975430591215</v>
      </c>
      <c r="L638">
        <v>1.4122574390735096E-2</v>
      </c>
    </row>
    <row r="639" spans="2:12" x14ac:dyDescent="0.25">
      <c r="B639" t="s">
        <v>2475</v>
      </c>
      <c r="C639">
        <v>1.3653525378243869</v>
      </c>
      <c r="D639">
        <v>1.3613562318519807</v>
      </c>
      <c r="E639">
        <f t="shared" si="18"/>
        <v>1.3633543848381837</v>
      </c>
      <c r="F639">
        <f t="shared" si="19"/>
        <v>2.825815052784716E-3</v>
      </c>
      <c r="J639" t="s">
        <v>2475</v>
      </c>
      <c r="K639">
        <v>1.3633543848381837</v>
      </c>
      <c r="L639">
        <v>2.825815052784716E-3</v>
      </c>
    </row>
    <row r="640" spans="2:12" x14ac:dyDescent="0.25">
      <c r="B640" t="s">
        <v>2476</v>
      </c>
      <c r="C640">
        <v>1.3905272423403485</v>
      </c>
      <c r="D640">
        <v>1.3834685180292763</v>
      </c>
      <c r="E640">
        <f t="shared" si="18"/>
        <v>1.3869978801848124</v>
      </c>
      <c r="F640">
        <f t="shared" si="19"/>
        <v>4.9912718268855212E-3</v>
      </c>
      <c r="J640" t="s">
        <v>2476</v>
      </c>
      <c r="K640">
        <v>1.3869978801848124</v>
      </c>
      <c r="L640">
        <v>4.9912718268855212E-3</v>
      </c>
    </row>
    <row r="641" spans="2:12" x14ac:dyDescent="0.25">
      <c r="B641" t="s">
        <v>2477</v>
      </c>
      <c r="C641">
        <v>1.4401147005276336</v>
      </c>
      <c r="D641">
        <v>1.4168735613492911</v>
      </c>
      <c r="E641">
        <f t="shared" si="18"/>
        <v>1.4284941309384624</v>
      </c>
      <c r="F641">
        <f t="shared" si="19"/>
        <v>1.643396711550631E-2</v>
      </c>
      <c r="J641" t="s">
        <v>2477</v>
      </c>
      <c r="K641">
        <v>1.4284941309384624</v>
      </c>
      <c r="L641">
        <v>1.643396711550631E-2</v>
      </c>
    </row>
    <row r="642" spans="2:12" x14ac:dyDescent="0.25">
      <c r="K642">
        <f>SUM(K3:K641)</f>
        <v>903.26233597407997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88"/>
  <sheetViews>
    <sheetView workbookViewId="0">
      <selection activeCell="U24" sqref="U24:AJ24"/>
    </sheetView>
  </sheetViews>
  <sheetFormatPr defaultRowHeight="15" x14ac:dyDescent="0.25"/>
  <sheetData>
    <row r="1" spans="1:18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8" x14ac:dyDescent="0.25">
      <c r="A2" s="1">
        <v>0</v>
      </c>
      <c r="B2">
        <v>85236</v>
      </c>
      <c r="C2">
        <v>54675</v>
      </c>
      <c r="D2">
        <v>90071</v>
      </c>
      <c r="E2">
        <v>103436</v>
      </c>
      <c r="F2">
        <v>58509</v>
      </c>
      <c r="G2">
        <v>41594</v>
      </c>
      <c r="H2">
        <v>65457</v>
      </c>
      <c r="I2">
        <v>71480</v>
      </c>
      <c r="J2">
        <v>78356</v>
      </c>
      <c r="K2">
        <v>61835</v>
      </c>
      <c r="L2">
        <v>105749</v>
      </c>
      <c r="M2">
        <v>107176</v>
      </c>
      <c r="N2">
        <v>107089</v>
      </c>
      <c r="O2">
        <v>75616</v>
      </c>
      <c r="P2">
        <v>118328</v>
      </c>
      <c r="Q2">
        <v>141971</v>
      </c>
    </row>
    <row r="3" spans="1:18" x14ac:dyDescent="0.25">
      <c r="A3" s="1">
        <v>1</v>
      </c>
      <c r="B3">
        <v>85255</v>
      </c>
      <c r="C3">
        <v>52876</v>
      </c>
      <c r="D3">
        <v>86657</v>
      </c>
      <c r="E3">
        <v>104402</v>
      </c>
      <c r="F3">
        <v>56672</v>
      </c>
      <c r="G3">
        <v>39974</v>
      </c>
      <c r="H3">
        <v>65806</v>
      </c>
      <c r="I3">
        <v>71268</v>
      </c>
      <c r="J3">
        <v>84085</v>
      </c>
      <c r="K3">
        <v>65071</v>
      </c>
      <c r="L3">
        <v>115375</v>
      </c>
      <c r="M3">
        <v>115074</v>
      </c>
      <c r="N3">
        <v>101202</v>
      </c>
      <c r="O3">
        <v>70984</v>
      </c>
      <c r="P3">
        <v>114000</v>
      </c>
      <c r="Q3">
        <v>137877</v>
      </c>
    </row>
    <row r="4" spans="1:18" x14ac:dyDescent="0.25">
      <c r="A4" s="1">
        <v>2</v>
      </c>
      <c r="B4">
        <v>85184</v>
      </c>
      <c r="C4">
        <v>52685</v>
      </c>
      <c r="D4">
        <v>88193</v>
      </c>
      <c r="E4">
        <v>101152</v>
      </c>
      <c r="F4">
        <v>57137</v>
      </c>
      <c r="G4">
        <v>39145</v>
      </c>
      <c r="H4">
        <v>62417</v>
      </c>
      <c r="I4">
        <v>70206</v>
      </c>
      <c r="J4">
        <v>83889</v>
      </c>
      <c r="K4">
        <v>66584</v>
      </c>
      <c r="L4">
        <v>115858</v>
      </c>
      <c r="M4">
        <v>115507</v>
      </c>
      <c r="N4">
        <v>102948</v>
      </c>
      <c r="O4">
        <v>71047</v>
      </c>
      <c r="P4">
        <v>114153</v>
      </c>
      <c r="Q4">
        <v>140473</v>
      </c>
    </row>
    <row r="5" spans="1:18" x14ac:dyDescent="0.25">
      <c r="A5" s="1">
        <v>3</v>
      </c>
      <c r="B5">
        <v>86657</v>
      </c>
      <c r="C5">
        <v>53630</v>
      </c>
      <c r="D5">
        <v>83254</v>
      </c>
      <c r="E5">
        <v>105617</v>
      </c>
      <c r="F5">
        <v>58661</v>
      </c>
      <c r="G5">
        <v>41136</v>
      </c>
      <c r="H5">
        <v>58980</v>
      </c>
      <c r="I5">
        <v>70684</v>
      </c>
      <c r="J5">
        <v>85597</v>
      </c>
      <c r="K5">
        <v>66037</v>
      </c>
      <c r="L5">
        <v>113299</v>
      </c>
      <c r="M5">
        <v>115688</v>
      </c>
      <c r="N5">
        <v>106200</v>
      </c>
      <c r="O5">
        <v>73476</v>
      </c>
      <c r="P5">
        <v>105676</v>
      </c>
      <c r="Q5">
        <v>141986</v>
      </c>
    </row>
    <row r="7" spans="1:18" x14ac:dyDescent="0.25">
      <c r="A7" s="4" t="s">
        <v>1375</v>
      </c>
      <c r="B7" s="4">
        <v>0</v>
      </c>
      <c r="C7" s="5">
        <v>0</v>
      </c>
      <c r="E7" s="5">
        <v>0</v>
      </c>
      <c r="F7" s="5">
        <v>0.03</v>
      </c>
      <c r="G7" s="5">
        <v>0.1</v>
      </c>
      <c r="H7" s="5">
        <v>0.3</v>
      </c>
      <c r="I7" s="5">
        <v>0.9</v>
      </c>
      <c r="J7" s="5">
        <v>2.7</v>
      </c>
      <c r="K7" s="5">
        <v>5.4</v>
      </c>
      <c r="L7" s="5">
        <v>9</v>
      </c>
      <c r="M7" s="5">
        <v>18</v>
      </c>
      <c r="P7" s="4" t="s">
        <v>1912</v>
      </c>
      <c r="Q7" s="4" t="s">
        <v>1597</v>
      </c>
    </row>
    <row r="8" spans="1:18" x14ac:dyDescent="0.25">
      <c r="A8" s="1" t="s">
        <v>4</v>
      </c>
      <c r="B8">
        <v>86657</v>
      </c>
      <c r="C8">
        <f>B8/1366578*100</f>
        <v>6.3411675001353753</v>
      </c>
      <c r="E8">
        <v>6.3411675001353753</v>
      </c>
      <c r="F8">
        <v>6.3751457259642219</v>
      </c>
      <c r="G8">
        <v>5.6326336797780128</v>
      </c>
      <c r="H8">
        <v>5.6497199388934094</v>
      </c>
      <c r="I8">
        <v>5.678144746576681</v>
      </c>
      <c r="J8">
        <v>5.9345227649636021</v>
      </c>
      <c r="K8">
        <v>5.7673259949793598</v>
      </c>
      <c r="L8">
        <v>5.6810912877969528</v>
      </c>
      <c r="M8">
        <v>5.9773616589700191</v>
      </c>
      <c r="P8" t="s">
        <v>1599</v>
      </c>
      <c r="Q8">
        <v>6.3411675001353798</v>
      </c>
      <c r="R8">
        <f>Q8/6.34116750013538/16*100</f>
        <v>6.25</v>
      </c>
    </row>
    <row r="9" spans="1:18" x14ac:dyDescent="0.25">
      <c r="A9" s="1" t="s">
        <v>5</v>
      </c>
      <c r="B9">
        <v>53630</v>
      </c>
      <c r="C9">
        <f t="shared" ref="C9:C23" si="0">B9/1366578*100</f>
        <v>3.9244009489396139</v>
      </c>
      <c r="E9">
        <v>3.9244009489396139</v>
      </c>
      <c r="F9">
        <v>3.9454193863511824</v>
      </c>
      <c r="G9">
        <v>3.8755181129491589</v>
      </c>
      <c r="H9">
        <v>3.8800876144796757</v>
      </c>
      <c r="I9">
        <v>3.8725315127770479</v>
      </c>
      <c r="J9">
        <v>3.864558825526196</v>
      </c>
      <c r="K9">
        <v>3.8848749336207877</v>
      </c>
      <c r="L9">
        <v>3.868813491887956</v>
      </c>
      <c r="M9">
        <v>3.8651370526854438</v>
      </c>
      <c r="P9" t="s">
        <v>1600</v>
      </c>
      <c r="Q9">
        <v>6.3751457259642219</v>
      </c>
      <c r="R9">
        <f t="shared" ref="R9:R16" si="1">Q9/6.34116750013538/16*100</f>
        <v>6.2834897180094567</v>
      </c>
    </row>
    <row r="10" spans="1:18" x14ac:dyDescent="0.25">
      <c r="A10" s="1" t="s">
        <v>6</v>
      </c>
      <c r="B10">
        <v>83254</v>
      </c>
      <c r="C10">
        <f t="shared" si="0"/>
        <v>6.0921513444530788</v>
      </c>
      <c r="E10">
        <v>6.0921513444530788</v>
      </c>
      <c r="F10">
        <v>6.1549307918298384</v>
      </c>
      <c r="G10">
        <v>6.4589811744672723</v>
      </c>
      <c r="H10">
        <v>6.4866059246516032</v>
      </c>
      <c r="I10">
        <v>6.477717853013659</v>
      </c>
      <c r="J10">
        <v>6.461064766345741</v>
      </c>
      <c r="K10">
        <v>6.4648771161099337</v>
      </c>
      <c r="L10">
        <v>6.436194782363887</v>
      </c>
      <c r="M10">
        <v>6.3237476043833594</v>
      </c>
      <c r="P10" t="s">
        <v>1601</v>
      </c>
      <c r="Q10">
        <v>5.6326336797780128</v>
      </c>
      <c r="R10">
        <f t="shared" si="1"/>
        <v>5.5516528301548567</v>
      </c>
    </row>
    <row r="11" spans="1:18" x14ac:dyDescent="0.25">
      <c r="A11" s="1" t="s">
        <v>7</v>
      </c>
      <c r="B11">
        <v>105617</v>
      </c>
      <c r="C11">
        <f t="shared" si="0"/>
        <v>7.7285745855706729</v>
      </c>
      <c r="E11">
        <v>7.7285745855706729</v>
      </c>
      <c r="F11">
        <v>7.6634933287167764</v>
      </c>
      <c r="G11">
        <v>6.9528593613103551</v>
      </c>
      <c r="H11">
        <v>6.9511885193152017</v>
      </c>
      <c r="I11">
        <v>6.9475540934286411</v>
      </c>
      <c r="J11">
        <v>7.1254216058736306</v>
      </c>
      <c r="K11">
        <v>7.0181935084727716</v>
      </c>
      <c r="L11">
        <v>7.0027791787874012</v>
      </c>
      <c r="M11">
        <v>7.3013617005057778</v>
      </c>
      <c r="P11" t="s">
        <v>1602</v>
      </c>
      <c r="Q11">
        <v>5.6497199388934094</v>
      </c>
      <c r="R11">
        <f t="shared" si="1"/>
        <v>5.5684934386814327</v>
      </c>
    </row>
    <row r="12" spans="1:18" x14ac:dyDescent="0.25">
      <c r="A12" s="1" t="s">
        <v>8</v>
      </c>
      <c r="B12">
        <v>58661</v>
      </c>
      <c r="C12">
        <f t="shared" si="0"/>
        <v>4.29254678474262</v>
      </c>
      <c r="E12">
        <v>4.29254678474262</v>
      </c>
      <c r="F12">
        <v>4.3348392080244187</v>
      </c>
      <c r="G12">
        <v>4.402254825536116</v>
      </c>
      <c r="H12">
        <v>4.393006495309594</v>
      </c>
      <c r="I12">
        <v>4.401050017991273</v>
      </c>
      <c r="J12">
        <v>4.3729730533251914</v>
      </c>
      <c r="K12">
        <v>4.4059835117538304</v>
      </c>
      <c r="L12">
        <v>4.3836912079881429</v>
      </c>
      <c r="M12">
        <v>4.3365957602732674</v>
      </c>
      <c r="P12" t="s">
        <v>1603</v>
      </c>
      <c r="Q12">
        <v>5.678144746576681</v>
      </c>
      <c r="R12">
        <f t="shared" si="1"/>
        <v>5.5965095805065239</v>
      </c>
    </row>
    <row r="13" spans="1:18" x14ac:dyDescent="0.25">
      <c r="A13" s="1" t="s">
        <v>9</v>
      </c>
      <c r="B13">
        <v>41136</v>
      </c>
      <c r="C13">
        <f t="shared" si="0"/>
        <v>3.0101465119444333</v>
      </c>
      <c r="E13">
        <v>3.0101465119444333</v>
      </c>
      <c r="F13">
        <v>2.9805190657029832</v>
      </c>
      <c r="G13">
        <v>2.9355959377843255</v>
      </c>
      <c r="H13">
        <v>2.9323959767264056</v>
      </c>
      <c r="I13">
        <v>2.9371805740617529</v>
      </c>
      <c r="J13">
        <v>2.9303221022863322</v>
      </c>
      <c r="K13">
        <v>2.9347673038831994</v>
      </c>
      <c r="L13">
        <v>2.9329466801061876</v>
      </c>
      <c r="M13">
        <v>2.9348036991810096</v>
      </c>
      <c r="P13" t="s">
        <v>1604</v>
      </c>
      <c r="Q13">
        <v>5.9345227649636021</v>
      </c>
      <c r="R13">
        <f t="shared" si="1"/>
        <v>5.8492016304932255</v>
      </c>
    </row>
    <row r="14" spans="1:18" x14ac:dyDescent="0.25">
      <c r="A14" s="1" t="s">
        <v>10</v>
      </c>
      <c r="B14">
        <v>58980</v>
      </c>
      <c r="C14">
        <f t="shared" si="0"/>
        <v>4.3158897626041099</v>
      </c>
      <c r="E14">
        <v>4.3158897626041099</v>
      </c>
      <c r="F14">
        <v>4.3827913759922614</v>
      </c>
      <c r="G14">
        <v>4.9369633037621021</v>
      </c>
      <c r="H14">
        <v>4.9455949117405904</v>
      </c>
      <c r="I14">
        <v>4.9273555795742245</v>
      </c>
      <c r="J14">
        <v>4.8238764850600955</v>
      </c>
      <c r="K14">
        <v>4.8890579971235155</v>
      </c>
      <c r="L14">
        <v>4.883709665972833</v>
      </c>
      <c r="M14">
        <v>4.6810919082494191</v>
      </c>
      <c r="P14" t="s">
        <v>1605</v>
      </c>
      <c r="Q14">
        <v>5.7673259949793598</v>
      </c>
      <c r="R14">
        <f t="shared" si="1"/>
        <v>5.6844086625769537</v>
      </c>
    </row>
    <row r="15" spans="1:18" x14ac:dyDescent="0.25">
      <c r="A15" s="1" t="s">
        <v>11</v>
      </c>
      <c r="B15">
        <v>70684</v>
      </c>
      <c r="C15">
        <f t="shared" si="0"/>
        <v>5.1723355710394863</v>
      </c>
      <c r="E15">
        <v>5.1723355710394863</v>
      </c>
      <c r="F15">
        <v>5.1353836602493894</v>
      </c>
      <c r="G15">
        <v>4.794734965106719</v>
      </c>
      <c r="H15">
        <v>4.7979947963500518</v>
      </c>
      <c r="I15">
        <v>4.784105188339324</v>
      </c>
      <c r="J15">
        <v>4.8353953756223342</v>
      </c>
      <c r="K15">
        <v>4.795337011681597</v>
      </c>
      <c r="L15">
        <v>4.818858512454927</v>
      </c>
      <c r="M15">
        <v>4.9430337471273589</v>
      </c>
      <c r="P15" t="s">
        <v>1606</v>
      </c>
      <c r="Q15">
        <v>5.6810912877969528</v>
      </c>
      <c r="R15">
        <f t="shared" si="1"/>
        <v>5.5994137590550812</v>
      </c>
    </row>
    <row r="16" spans="1:18" x14ac:dyDescent="0.25">
      <c r="A16" s="1" t="s">
        <v>12</v>
      </c>
      <c r="B16">
        <v>85597</v>
      </c>
      <c r="C16">
        <f t="shared" si="0"/>
        <v>6.2636014921943719</v>
      </c>
      <c r="E16">
        <v>6.2636014921943719</v>
      </c>
      <c r="F16">
        <v>6.2651914933494197</v>
      </c>
      <c r="G16">
        <v>6.4336546425297545</v>
      </c>
      <c r="H16">
        <v>6.4150890803973102</v>
      </c>
      <c r="I16">
        <v>6.4232403877378914</v>
      </c>
      <c r="J16">
        <v>6.4037598945822021</v>
      </c>
      <c r="K16">
        <v>6.4412179693356153</v>
      </c>
      <c r="L16">
        <v>6.4119954191472219</v>
      </c>
      <c r="M16">
        <v>6.3824347664801175</v>
      </c>
      <c r="P16" t="s">
        <v>1607</v>
      </c>
      <c r="Q16">
        <v>5.9773616589700191</v>
      </c>
      <c r="R16">
        <f t="shared" si="1"/>
        <v>5.8914246261063186</v>
      </c>
    </row>
    <row r="17" spans="1:36" x14ac:dyDescent="0.25">
      <c r="A17" s="1" t="s">
        <v>13</v>
      </c>
      <c r="B17">
        <v>66037</v>
      </c>
      <c r="C17">
        <f t="shared" si="0"/>
        <v>4.8322891192452975</v>
      </c>
      <c r="E17">
        <v>4.8322891192452975</v>
      </c>
      <c r="F17">
        <v>4.8479498796666878</v>
      </c>
      <c r="G17">
        <v>5.0356542309826207</v>
      </c>
      <c r="H17">
        <v>5.025635445182318</v>
      </c>
      <c r="I17">
        <v>5.0161140418494909</v>
      </c>
      <c r="J17">
        <v>4.9632389730271989</v>
      </c>
      <c r="K17">
        <v>5.0115242965352369</v>
      </c>
      <c r="L17">
        <v>5.0036727464655337</v>
      </c>
      <c r="M17">
        <v>4.9351045549330097</v>
      </c>
    </row>
    <row r="18" spans="1:36" x14ac:dyDescent="0.25">
      <c r="A18" s="1" t="s">
        <v>14</v>
      </c>
      <c r="B18">
        <v>113299</v>
      </c>
      <c r="C18">
        <f t="shared" si="0"/>
        <v>8.290708616705377</v>
      </c>
      <c r="E18">
        <v>8.290708616705377</v>
      </c>
      <c r="F18">
        <v>8.2856524470997215</v>
      </c>
      <c r="G18">
        <v>9.348882295555617</v>
      </c>
      <c r="H18">
        <v>9.3300084946154236</v>
      </c>
      <c r="I18">
        <v>9.3419353407004948</v>
      </c>
      <c r="J18">
        <v>9.1716817277769547</v>
      </c>
      <c r="K18">
        <v>9.2689209196528868</v>
      </c>
      <c r="L18">
        <v>9.2729443501656696</v>
      </c>
      <c r="M18">
        <v>8.916263234699036</v>
      </c>
      <c r="P18" t="s">
        <v>1608</v>
      </c>
      <c r="Q18">
        <v>3.9244009489396099</v>
      </c>
      <c r="R18">
        <f>Q18/3.92440094893961/16*100</f>
        <v>6.25</v>
      </c>
    </row>
    <row r="19" spans="1:36" x14ac:dyDescent="0.25">
      <c r="A19" s="1" t="s">
        <v>15</v>
      </c>
      <c r="B19">
        <v>115688</v>
      </c>
      <c r="C19">
        <f t="shared" si="0"/>
        <v>8.4655248364893918</v>
      </c>
      <c r="E19">
        <v>8.4655248364893918</v>
      </c>
      <c r="F19">
        <v>8.506555233664832</v>
      </c>
      <c r="G19">
        <v>8.4701460801271118</v>
      </c>
      <c r="H19">
        <v>8.4545766973044145</v>
      </c>
      <c r="I19">
        <v>8.4641849898554309</v>
      </c>
      <c r="J19">
        <v>8.4578033115330289</v>
      </c>
      <c r="K19">
        <v>8.447307300224761</v>
      </c>
      <c r="L19">
        <v>8.5012833965557544</v>
      </c>
      <c r="M19">
        <v>8.5499051142653091</v>
      </c>
      <c r="P19" t="s">
        <v>1609</v>
      </c>
      <c r="Q19">
        <v>3.9454193863511824</v>
      </c>
      <c r="R19">
        <f t="shared" ref="R19:R26" si="2">Q19/3.92440094893961/16*100</f>
        <v>6.2834739583267671</v>
      </c>
    </row>
    <row r="20" spans="1:36" x14ac:dyDescent="0.25">
      <c r="A20" s="1" t="s">
        <v>16</v>
      </c>
      <c r="B20">
        <v>106200</v>
      </c>
      <c r="C20">
        <f t="shared" si="0"/>
        <v>7.7712358899382261</v>
      </c>
      <c r="E20">
        <v>7.7712358899382261</v>
      </c>
      <c r="F20">
        <v>7.85607157806015</v>
      </c>
      <c r="G20">
        <v>7.7732609245406152</v>
      </c>
      <c r="H20">
        <v>7.7558464685598851</v>
      </c>
      <c r="I20">
        <v>7.7748571811947613</v>
      </c>
      <c r="J20">
        <v>7.7630436795686615</v>
      </c>
      <c r="K20">
        <v>7.7980984204940578</v>
      </c>
      <c r="L20">
        <v>7.7686545298885079</v>
      </c>
      <c r="M20">
        <v>7.7763254850244694</v>
      </c>
      <c r="P20" t="s">
        <v>1610</v>
      </c>
      <c r="Q20">
        <v>3.8755181129491589</v>
      </c>
      <c r="R20">
        <f t="shared" si="2"/>
        <v>6.1721492072508877</v>
      </c>
    </row>
    <row r="21" spans="1:36" x14ac:dyDescent="0.25">
      <c r="A21" s="1" t="s">
        <v>17</v>
      </c>
      <c r="B21">
        <v>73476</v>
      </c>
      <c r="C21">
        <f t="shared" si="0"/>
        <v>5.3766415089369213</v>
      </c>
      <c r="E21">
        <v>5.3766415089369213</v>
      </c>
      <c r="F21">
        <v>5.300400139422921</v>
      </c>
      <c r="G21">
        <v>5.1664575137063276</v>
      </c>
      <c r="H21">
        <v>5.1666685818431768</v>
      </c>
      <c r="I21">
        <v>5.1604874348244447</v>
      </c>
      <c r="J21">
        <v>5.1380268758239787</v>
      </c>
      <c r="K21">
        <v>5.1530503704058868</v>
      </c>
      <c r="L21">
        <v>5.1723142700807916</v>
      </c>
      <c r="M21">
        <v>5.190159574097744</v>
      </c>
      <c r="P21" t="s">
        <v>1611</v>
      </c>
      <c r="Q21">
        <v>3.8800876144796757</v>
      </c>
      <c r="R21">
        <f t="shared" si="2"/>
        <v>6.1794265942807334</v>
      </c>
    </row>
    <row r="22" spans="1:36" x14ac:dyDescent="0.25">
      <c r="A22" s="1" t="s">
        <v>18</v>
      </c>
      <c r="B22">
        <v>105676</v>
      </c>
      <c r="C22">
        <f t="shared" si="0"/>
        <v>7.7328919388428616</v>
      </c>
      <c r="E22">
        <v>7.7328919388428616</v>
      </c>
      <c r="F22">
        <v>7.7927346710723722</v>
      </c>
      <c r="G22">
        <v>8.6174227831403805</v>
      </c>
      <c r="H22">
        <v>8.6342294836485678</v>
      </c>
      <c r="I22">
        <v>8.6240985780225508</v>
      </c>
      <c r="J22">
        <v>8.4341574102084795</v>
      </c>
      <c r="K22">
        <v>8.5342543594198261</v>
      </c>
      <c r="L22">
        <v>8.5658603613822439</v>
      </c>
      <c r="M22">
        <v>8.2285162157948157</v>
      </c>
      <c r="P22" t="s">
        <v>1612</v>
      </c>
      <c r="Q22">
        <v>3.8725315127770479</v>
      </c>
      <c r="R22">
        <f t="shared" si="2"/>
        <v>6.16739274854074</v>
      </c>
    </row>
    <row r="23" spans="1:36" x14ac:dyDescent="0.25">
      <c r="A23" s="1" t="s">
        <v>19</v>
      </c>
      <c r="B23">
        <v>141986</v>
      </c>
      <c r="C23">
        <f t="shared" si="0"/>
        <v>10.389893588218163</v>
      </c>
      <c r="E23">
        <v>10.389893588218163</v>
      </c>
      <c r="F23">
        <v>10.172922014832823</v>
      </c>
      <c r="G23">
        <v>9.1649801687235097</v>
      </c>
      <c r="H23">
        <v>9.1813515709823719</v>
      </c>
      <c r="I23">
        <v>9.1694424800523322</v>
      </c>
      <c r="J23">
        <v>9.3201531484763755</v>
      </c>
      <c r="K23">
        <v>9.1852089863067352</v>
      </c>
      <c r="L23">
        <v>9.2951901189559898</v>
      </c>
      <c r="M23">
        <v>9.6581579233298438</v>
      </c>
      <c r="P23" t="s">
        <v>1613</v>
      </c>
      <c r="Q23">
        <v>3.864558825526196</v>
      </c>
      <c r="R23">
        <f t="shared" si="2"/>
        <v>6.154695448757626</v>
      </c>
    </row>
    <row r="24" spans="1:36" x14ac:dyDescent="0.25">
      <c r="B24">
        <f>SUM(B8:B23)</f>
        <v>1366578</v>
      </c>
      <c r="C24">
        <f>SUM(C8:C23)</f>
        <v>100.00000000000001</v>
      </c>
      <c r="P24" t="s">
        <v>1614</v>
      </c>
      <c r="Q24">
        <v>3.8848749336207877</v>
      </c>
      <c r="R24">
        <f t="shared" si="2"/>
        <v>6.1870508775844151</v>
      </c>
      <c r="U24" s="1" t="s">
        <v>4</v>
      </c>
      <c r="V24" s="1" t="s">
        <v>5</v>
      </c>
      <c r="W24" s="1" t="s">
        <v>6</v>
      </c>
      <c r="X24" s="1" t="s">
        <v>7</v>
      </c>
      <c r="Y24" s="1" t="s">
        <v>8</v>
      </c>
      <c r="Z24" s="1" t="s">
        <v>9</v>
      </c>
      <c r="AA24" s="1" t="s">
        <v>10</v>
      </c>
      <c r="AB24" s="1" t="s">
        <v>11</v>
      </c>
      <c r="AC24" s="1" t="s">
        <v>12</v>
      </c>
      <c r="AD24" s="1" t="s">
        <v>13</v>
      </c>
      <c r="AE24" s="1" t="s">
        <v>14</v>
      </c>
      <c r="AF24" s="1" t="s">
        <v>15</v>
      </c>
      <c r="AG24" s="1" t="s">
        <v>16</v>
      </c>
      <c r="AH24" s="1" t="s">
        <v>17</v>
      </c>
      <c r="AI24" s="1" t="s">
        <v>18</v>
      </c>
      <c r="AJ24" s="1" t="s">
        <v>19</v>
      </c>
    </row>
    <row r="25" spans="1:36" x14ac:dyDescent="0.25">
      <c r="B25">
        <v>1366578</v>
      </c>
      <c r="P25" t="s">
        <v>1615</v>
      </c>
      <c r="Q25">
        <v>3.868813491887956</v>
      </c>
      <c r="R25">
        <f t="shared" si="2"/>
        <v>6.1614714293740267</v>
      </c>
    </row>
    <row r="26" spans="1:36" x14ac:dyDescent="0.25">
      <c r="P26" t="s">
        <v>1616</v>
      </c>
      <c r="Q26">
        <v>3.8651370526854438</v>
      </c>
      <c r="R26">
        <f t="shared" si="2"/>
        <v>6.155616333191281</v>
      </c>
    </row>
    <row r="28" spans="1:36" x14ac:dyDescent="0.25">
      <c r="P28" t="s">
        <v>1617</v>
      </c>
      <c r="Q28">
        <v>6.0921513444530797</v>
      </c>
      <c r="R28">
        <f>Q28/6.09215134445308/16*100</f>
        <v>6.25</v>
      </c>
    </row>
    <row r="29" spans="1:36" x14ac:dyDescent="0.25">
      <c r="F29" t="s">
        <v>1596</v>
      </c>
      <c r="G29" t="s">
        <v>1597</v>
      </c>
      <c r="P29" t="s">
        <v>1618</v>
      </c>
      <c r="Q29">
        <v>6.1549307918298384</v>
      </c>
      <c r="R29">
        <f t="shared" ref="R29:R36" si="3">Q29/6.09215134445308/16*100</f>
        <v>6.3144060733097183</v>
      </c>
    </row>
    <row r="30" spans="1:36" x14ac:dyDescent="0.25">
      <c r="F30" t="s">
        <v>1599</v>
      </c>
      <c r="G30">
        <v>6.25</v>
      </c>
      <c r="P30" t="s">
        <v>1619</v>
      </c>
      <c r="Q30">
        <v>6.4589811744672723</v>
      </c>
      <c r="R30">
        <f t="shared" si="3"/>
        <v>6.626334451979135</v>
      </c>
    </row>
    <row r="31" spans="1:36" x14ac:dyDescent="0.25">
      <c r="F31" t="s">
        <v>1600</v>
      </c>
      <c r="G31">
        <v>6.2834897180094567</v>
      </c>
      <c r="P31" t="s">
        <v>1620</v>
      </c>
      <c r="Q31">
        <v>6.4866059246516032</v>
      </c>
      <c r="R31">
        <f t="shared" si="3"/>
        <v>6.6546749640396694</v>
      </c>
    </row>
    <row r="32" spans="1:36" x14ac:dyDescent="0.25">
      <c r="F32" t="s">
        <v>1601</v>
      </c>
      <c r="G32">
        <v>5.5516528301548567</v>
      </c>
      <c r="P32" t="s">
        <v>1621</v>
      </c>
      <c r="Q32">
        <v>6.477717853013659</v>
      </c>
      <c r="R32">
        <f t="shared" si="3"/>
        <v>6.6455566009859135</v>
      </c>
    </row>
    <row r="33" spans="6:18" x14ac:dyDescent="0.25">
      <c r="F33" t="s">
        <v>1602</v>
      </c>
      <c r="G33">
        <v>5.5684934386814327</v>
      </c>
      <c r="P33" t="s">
        <v>1622</v>
      </c>
      <c r="Q33">
        <v>6.461064766345741</v>
      </c>
      <c r="R33">
        <f t="shared" si="3"/>
        <v>6.6284720300700481</v>
      </c>
    </row>
    <row r="34" spans="6:18" x14ac:dyDescent="0.25">
      <c r="F34" t="s">
        <v>1603</v>
      </c>
      <c r="G34">
        <v>5.5965095805065239</v>
      </c>
      <c r="P34" t="s">
        <v>1623</v>
      </c>
      <c r="Q34">
        <v>6.4648771161099337</v>
      </c>
      <c r="R34">
        <f t="shared" si="3"/>
        <v>6.6323831584513062</v>
      </c>
    </row>
    <row r="35" spans="6:18" x14ac:dyDescent="0.25">
      <c r="F35" t="s">
        <v>1604</v>
      </c>
      <c r="G35">
        <v>5.8492016304932255</v>
      </c>
      <c r="P35" t="s">
        <v>1624</v>
      </c>
      <c r="Q35">
        <v>6.436194782363887</v>
      </c>
      <c r="R35">
        <f t="shared" si="3"/>
        <v>6.6029576606629075</v>
      </c>
    </row>
    <row r="36" spans="6:18" x14ac:dyDescent="0.25">
      <c r="F36" t="s">
        <v>1605</v>
      </c>
      <c r="G36">
        <v>5.6844086625769537</v>
      </c>
      <c r="P36" t="s">
        <v>1625</v>
      </c>
      <c r="Q36">
        <v>6.3237476043833594</v>
      </c>
      <c r="R36">
        <f t="shared" si="3"/>
        <v>6.4875969575808687</v>
      </c>
    </row>
    <row r="37" spans="6:18" x14ac:dyDescent="0.25">
      <c r="F37" t="s">
        <v>1606</v>
      </c>
      <c r="G37">
        <v>5.5994137590550812</v>
      </c>
    </row>
    <row r="38" spans="6:18" x14ac:dyDescent="0.25">
      <c r="F38" t="s">
        <v>1607</v>
      </c>
      <c r="G38">
        <v>5.8914246261063186</v>
      </c>
      <c r="P38" t="s">
        <v>1626</v>
      </c>
      <c r="Q38">
        <v>7.7285745855706702</v>
      </c>
      <c r="R38">
        <f>Q38/7.72857458557067/16*100</f>
        <v>6.25</v>
      </c>
    </row>
    <row r="39" spans="6:18" x14ac:dyDescent="0.25">
      <c r="P39" t="s">
        <v>1627</v>
      </c>
      <c r="Q39">
        <v>7.6634933287167764</v>
      </c>
      <c r="R39">
        <f t="shared" ref="R39:R46" si="4">Q39/7.72857458557067/16*100</f>
        <v>6.1973696150780171</v>
      </c>
    </row>
    <row r="40" spans="6:18" x14ac:dyDescent="0.25">
      <c r="F40" t="s">
        <v>1608</v>
      </c>
      <c r="G40">
        <v>6.25</v>
      </c>
      <c r="P40" t="s">
        <v>1628</v>
      </c>
      <c r="Q40">
        <v>6.9528593613103551</v>
      </c>
      <c r="R40">
        <f t="shared" si="4"/>
        <v>5.622688961211729</v>
      </c>
    </row>
    <row r="41" spans="6:18" x14ac:dyDescent="0.25">
      <c r="F41" t="s">
        <v>1609</v>
      </c>
      <c r="G41">
        <v>6.2834739583267671</v>
      </c>
      <c r="P41" t="s">
        <v>1629</v>
      </c>
      <c r="Q41">
        <v>6.9511885193152017</v>
      </c>
      <c r="R41">
        <f t="shared" si="4"/>
        <v>5.6213377725346856</v>
      </c>
    </row>
    <row r="42" spans="6:18" x14ac:dyDescent="0.25">
      <c r="F42" t="s">
        <v>1610</v>
      </c>
      <c r="G42">
        <v>6.1721492072508877</v>
      </c>
      <c r="P42" t="s">
        <v>1630</v>
      </c>
      <c r="Q42">
        <v>6.9475540934286411</v>
      </c>
      <c r="R42">
        <f t="shared" si="4"/>
        <v>5.6183986585312553</v>
      </c>
    </row>
    <row r="43" spans="6:18" x14ac:dyDescent="0.25">
      <c r="F43" t="s">
        <v>1611</v>
      </c>
      <c r="G43">
        <v>6.1794265942807334</v>
      </c>
      <c r="P43" t="s">
        <v>1631</v>
      </c>
      <c r="Q43">
        <v>7.1254216058736306</v>
      </c>
      <c r="R43">
        <f t="shared" si="4"/>
        <v>5.7622378542940407</v>
      </c>
    </row>
    <row r="44" spans="6:18" x14ac:dyDescent="0.25">
      <c r="F44" t="s">
        <v>1612</v>
      </c>
      <c r="G44">
        <v>6.16739274854074</v>
      </c>
      <c r="P44" t="s">
        <v>1632</v>
      </c>
      <c r="Q44">
        <v>7.0181935084727716</v>
      </c>
      <c r="R44">
        <f t="shared" si="4"/>
        <v>5.6755238553107619</v>
      </c>
    </row>
    <row r="45" spans="6:18" x14ac:dyDescent="0.25">
      <c r="F45" t="s">
        <v>1613</v>
      </c>
      <c r="G45">
        <v>6.154695448757626</v>
      </c>
      <c r="P45" t="s">
        <v>1633</v>
      </c>
      <c r="Q45">
        <v>7.0027791787874012</v>
      </c>
      <c r="R45">
        <f t="shared" si="4"/>
        <v>5.6630584828844626</v>
      </c>
    </row>
    <row r="46" spans="6:18" x14ac:dyDescent="0.25">
      <c r="F46" t="s">
        <v>1614</v>
      </c>
      <c r="G46">
        <v>6.1870508775844151</v>
      </c>
      <c r="P46" t="s">
        <v>1634</v>
      </c>
      <c r="Q46">
        <v>7.3013617005057778</v>
      </c>
      <c r="R46">
        <f t="shared" si="4"/>
        <v>5.9045183717783294</v>
      </c>
    </row>
    <row r="47" spans="6:18" x14ac:dyDescent="0.25">
      <c r="F47" t="s">
        <v>1615</v>
      </c>
      <c r="G47">
        <v>6.1614714293740267</v>
      </c>
    </row>
    <row r="48" spans="6:18" x14ac:dyDescent="0.25">
      <c r="F48" t="s">
        <v>1616</v>
      </c>
      <c r="G48">
        <v>6.155616333191281</v>
      </c>
      <c r="P48" t="s">
        <v>1635</v>
      </c>
      <c r="Q48">
        <v>4.29254678474262</v>
      </c>
      <c r="R48">
        <f>Q48/4.29254678474262/16*100</f>
        <v>6.25</v>
      </c>
    </row>
    <row r="49" spans="6:18" x14ac:dyDescent="0.25">
      <c r="P49" t="s">
        <v>1636</v>
      </c>
      <c r="Q49">
        <v>4.3348392080244187</v>
      </c>
      <c r="R49">
        <f t="shared" ref="R49:R56" si="5">Q49/4.29254678474262/16*100</f>
        <v>6.3115782794612203</v>
      </c>
    </row>
    <row r="50" spans="6:18" x14ac:dyDescent="0.25">
      <c r="F50" t="s">
        <v>1617</v>
      </c>
      <c r="G50">
        <v>6.25</v>
      </c>
      <c r="P50" t="s">
        <v>1637</v>
      </c>
      <c r="Q50">
        <v>4.402254825536116</v>
      </c>
      <c r="R50">
        <f t="shared" si="5"/>
        <v>6.4097362333700145</v>
      </c>
    </row>
    <row r="51" spans="6:18" x14ac:dyDescent="0.25">
      <c r="F51" t="s">
        <v>1618</v>
      </c>
      <c r="G51">
        <v>6.3144060733097183</v>
      </c>
      <c r="P51" t="s">
        <v>1638</v>
      </c>
      <c r="Q51">
        <v>4.393006495309594</v>
      </c>
      <c r="R51">
        <f t="shared" si="5"/>
        <v>6.3962705527812291</v>
      </c>
    </row>
    <row r="52" spans="6:18" x14ac:dyDescent="0.25">
      <c r="F52" t="s">
        <v>1619</v>
      </c>
      <c r="G52">
        <v>6.626334451979135</v>
      </c>
      <c r="P52" t="s">
        <v>1639</v>
      </c>
      <c r="Q52">
        <v>4.401050017991273</v>
      </c>
      <c r="R52">
        <f t="shared" si="5"/>
        <v>6.4079820190229428</v>
      </c>
    </row>
    <row r="53" spans="6:18" x14ac:dyDescent="0.25">
      <c r="F53" t="s">
        <v>1620</v>
      </c>
      <c r="G53">
        <v>6.6546749640396694</v>
      </c>
      <c r="P53" t="s">
        <v>1640</v>
      </c>
      <c r="Q53">
        <v>4.3729730533251914</v>
      </c>
      <c r="R53">
        <f t="shared" si="5"/>
        <v>6.3671016191198513</v>
      </c>
    </row>
    <row r="54" spans="6:18" x14ac:dyDescent="0.25">
      <c r="F54" t="s">
        <v>1621</v>
      </c>
      <c r="G54">
        <v>6.6455566009859135</v>
      </c>
      <c r="P54" t="s">
        <v>1641</v>
      </c>
      <c r="Q54">
        <v>4.4059835117538304</v>
      </c>
      <c r="R54">
        <f t="shared" si="5"/>
        <v>6.4151652455693791</v>
      </c>
    </row>
    <row r="55" spans="6:18" x14ac:dyDescent="0.25">
      <c r="F55" t="s">
        <v>1622</v>
      </c>
      <c r="G55">
        <v>6.6284720300700481</v>
      </c>
      <c r="P55" t="s">
        <v>1642</v>
      </c>
      <c r="Q55">
        <v>4.3836912079881429</v>
      </c>
      <c r="R55">
        <f t="shared" si="5"/>
        <v>6.3827073818529563</v>
      </c>
    </row>
    <row r="56" spans="6:18" x14ac:dyDescent="0.25">
      <c r="F56" t="s">
        <v>1623</v>
      </c>
      <c r="G56">
        <v>6.6323831584513062</v>
      </c>
      <c r="P56" t="s">
        <v>1643</v>
      </c>
      <c r="Q56">
        <v>4.3365957602732674</v>
      </c>
      <c r="R56">
        <f t="shared" si="5"/>
        <v>6.3141358407659274</v>
      </c>
    </row>
    <row r="57" spans="6:18" x14ac:dyDescent="0.25">
      <c r="F57" t="s">
        <v>1624</v>
      </c>
      <c r="G57">
        <v>6.6029576606629075</v>
      </c>
    </row>
    <row r="58" spans="6:18" x14ac:dyDescent="0.25">
      <c r="F58" t="s">
        <v>1625</v>
      </c>
      <c r="G58">
        <v>6.4875969575808687</v>
      </c>
      <c r="P58" t="s">
        <v>1644</v>
      </c>
      <c r="Q58">
        <v>3.0101465119444302</v>
      </c>
      <c r="R58">
        <f>Q58/3.01014651194443/16*100</f>
        <v>6.25</v>
      </c>
    </row>
    <row r="59" spans="6:18" x14ac:dyDescent="0.25">
      <c r="P59" t="s">
        <v>1645</v>
      </c>
      <c r="Q59">
        <v>2.9805190657029832</v>
      </c>
      <c r="R59">
        <f t="shared" ref="R59:R66" si="6">Q59/3.01014651194443/16*100</f>
        <v>6.1884842105610893</v>
      </c>
    </row>
    <row r="60" spans="6:18" x14ac:dyDescent="0.25">
      <c r="F60" t="s">
        <v>1626</v>
      </c>
      <c r="G60">
        <v>6.25</v>
      </c>
      <c r="P60" t="s">
        <v>1646</v>
      </c>
      <c r="Q60">
        <v>2.9355959377843255</v>
      </c>
      <c r="R60">
        <f t="shared" si="6"/>
        <v>6.0952098306006786</v>
      </c>
    </row>
    <row r="61" spans="6:18" x14ac:dyDescent="0.25">
      <c r="F61" t="s">
        <v>1627</v>
      </c>
      <c r="G61">
        <v>6.1973696150780171</v>
      </c>
      <c r="P61" t="s">
        <v>1647</v>
      </c>
      <c r="Q61">
        <v>2.9323959767264056</v>
      </c>
      <c r="R61">
        <f t="shared" si="6"/>
        <v>6.0885657165907334</v>
      </c>
    </row>
    <row r="62" spans="6:18" x14ac:dyDescent="0.25">
      <c r="F62" t="s">
        <v>1628</v>
      </c>
      <c r="G62">
        <v>5.622688961211729</v>
      </c>
      <c r="P62" t="s">
        <v>1648</v>
      </c>
      <c r="Q62">
        <v>2.9371805740617529</v>
      </c>
      <c r="R62">
        <f t="shared" si="6"/>
        <v>6.0985000281690107</v>
      </c>
    </row>
    <row r="63" spans="6:18" x14ac:dyDescent="0.25">
      <c r="F63" t="s">
        <v>1629</v>
      </c>
      <c r="G63">
        <v>5.6213377725346856</v>
      </c>
      <c r="P63" t="s">
        <v>1649</v>
      </c>
      <c r="Q63">
        <v>2.9303221022863322</v>
      </c>
      <c r="R63">
        <f t="shared" si="6"/>
        <v>6.0842597084947725</v>
      </c>
    </row>
    <row r="64" spans="6:18" x14ac:dyDescent="0.25">
      <c r="F64" t="s">
        <v>1630</v>
      </c>
      <c r="G64">
        <v>5.6183986585312553</v>
      </c>
      <c r="P64" t="s">
        <v>1650</v>
      </c>
      <c r="Q64">
        <v>2.9347673038831994</v>
      </c>
      <c r="R64">
        <f t="shared" si="6"/>
        <v>6.0934893290033356</v>
      </c>
    </row>
    <row r="65" spans="6:18" x14ac:dyDescent="0.25">
      <c r="F65" t="s">
        <v>1631</v>
      </c>
      <c r="G65">
        <v>5.7622378542940407</v>
      </c>
      <c r="P65" t="s">
        <v>1651</v>
      </c>
      <c r="Q65">
        <v>2.9329466801061876</v>
      </c>
      <c r="R65">
        <f t="shared" si="6"/>
        <v>6.0897091480183994</v>
      </c>
    </row>
    <row r="66" spans="6:18" x14ac:dyDescent="0.25">
      <c r="F66" t="s">
        <v>1632</v>
      </c>
      <c r="G66">
        <v>5.6755238553107619</v>
      </c>
      <c r="P66" t="s">
        <v>1652</v>
      </c>
      <c r="Q66">
        <v>2.9348036991810096</v>
      </c>
      <c r="R66">
        <f t="shared" si="6"/>
        <v>6.0935648969567264</v>
      </c>
    </row>
    <row r="67" spans="6:18" x14ac:dyDescent="0.25">
      <c r="F67" t="s">
        <v>1633</v>
      </c>
      <c r="G67">
        <v>5.6630584828844626</v>
      </c>
    </row>
    <row r="68" spans="6:18" x14ac:dyDescent="0.25">
      <c r="F68" t="s">
        <v>1634</v>
      </c>
      <c r="G68">
        <v>5.9045183717783294</v>
      </c>
      <c r="P68" t="s">
        <v>1653</v>
      </c>
      <c r="Q68">
        <v>4.3158897626041099</v>
      </c>
      <c r="R68">
        <f>Q68/4.31588976260411/16*100</f>
        <v>6.25</v>
      </c>
    </row>
    <row r="69" spans="6:18" x14ac:dyDescent="0.25">
      <c r="P69" t="s">
        <v>1654</v>
      </c>
      <c r="Q69">
        <v>4.3827913759922614</v>
      </c>
      <c r="R69">
        <f t="shared" ref="R69:R76" si="7">Q69/4.31588976260411/16*100</f>
        <v>6.3468827070837079</v>
      </c>
    </row>
    <row r="70" spans="6:18" x14ac:dyDescent="0.25">
      <c r="F70" t="s">
        <v>1635</v>
      </c>
      <c r="G70">
        <v>6.25</v>
      </c>
      <c r="P70" t="s">
        <v>1655</v>
      </c>
      <c r="Q70">
        <v>4.9369633037621021</v>
      </c>
      <c r="R70">
        <f t="shared" si="7"/>
        <v>7.1493996245852482</v>
      </c>
    </row>
    <row r="71" spans="6:18" x14ac:dyDescent="0.25">
      <c r="F71" t="s">
        <v>1636</v>
      </c>
      <c r="G71">
        <v>6.3115782794612203</v>
      </c>
      <c r="P71" t="s">
        <v>1656</v>
      </c>
      <c r="Q71">
        <v>4.9455949117405904</v>
      </c>
      <c r="R71">
        <f t="shared" si="7"/>
        <v>7.1618993761620811</v>
      </c>
    </row>
    <row r="72" spans="6:18" x14ac:dyDescent="0.25">
      <c r="F72" t="s">
        <v>1637</v>
      </c>
      <c r="G72">
        <v>6.4097362333700145</v>
      </c>
      <c r="P72" t="s">
        <v>1657</v>
      </c>
      <c r="Q72">
        <v>4.9273555795742245</v>
      </c>
      <c r="R72">
        <f t="shared" si="7"/>
        <v>7.1354863229308503</v>
      </c>
    </row>
    <row r="73" spans="6:18" x14ac:dyDescent="0.25">
      <c r="F73" t="s">
        <v>1638</v>
      </c>
      <c r="G73">
        <v>6.3962705527812291</v>
      </c>
      <c r="P73" t="s">
        <v>1658</v>
      </c>
      <c r="Q73">
        <v>4.8238764850600955</v>
      </c>
      <c r="R73">
        <f t="shared" si="7"/>
        <v>6.9856344091222198</v>
      </c>
    </row>
    <row r="74" spans="6:18" x14ac:dyDescent="0.25">
      <c r="F74" t="s">
        <v>1639</v>
      </c>
      <c r="G74">
        <v>6.4079820190229428</v>
      </c>
      <c r="P74" t="s">
        <v>1659</v>
      </c>
      <c r="Q74">
        <v>4.8890579971235155</v>
      </c>
      <c r="R74">
        <f t="shared" si="7"/>
        <v>7.0800261736955958</v>
      </c>
    </row>
    <row r="75" spans="6:18" x14ac:dyDescent="0.25">
      <c r="F75" t="s">
        <v>1640</v>
      </c>
      <c r="G75">
        <v>6.3671016191198513</v>
      </c>
      <c r="P75" t="s">
        <v>1660</v>
      </c>
      <c r="Q75">
        <v>4.883709665972833</v>
      </c>
      <c r="R75">
        <f t="shared" si="7"/>
        <v>7.0722810570382153</v>
      </c>
    </row>
    <row r="76" spans="6:18" x14ac:dyDescent="0.25">
      <c r="F76" t="s">
        <v>1641</v>
      </c>
      <c r="G76">
        <v>6.4151652455693791</v>
      </c>
      <c r="P76" t="s">
        <v>1661</v>
      </c>
      <c r="Q76">
        <v>4.6810919082494191</v>
      </c>
      <c r="R76">
        <f t="shared" si="7"/>
        <v>6.7788627689382794</v>
      </c>
    </row>
    <row r="77" spans="6:18" x14ac:dyDescent="0.25">
      <c r="F77" t="s">
        <v>1642</v>
      </c>
      <c r="G77">
        <v>6.3827073818529563</v>
      </c>
    </row>
    <row r="78" spans="6:18" x14ac:dyDescent="0.25">
      <c r="F78" t="s">
        <v>1643</v>
      </c>
      <c r="G78">
        <v>6.3141358407659274</v>
      </c>
      <c r="P78" t="s">
        <v>1662</v>
      </c>
      <c r="Q78">
        <v>5.1723355710394898</v>
      </c>
      <c r="R78">
        <f>Q78/5.17233557103949/16*100</f>
        <v>6.25</v>
      </c>
    </row>
    <row r="79" spans="6:18" x14ac:dyDescent="0.25">
      <c r="P79" t="s">
        <v>1663</v>
      </c>
      <c r="Q79">
        <v>5.1353836602493894</v>
      </c>
      <c r="R79">
        <f t="shared" ref="R79:R86" si="8">Q79/5.17233557103949/16*100</f>
        <v>6.2053490992094087</v>
      </c>
    </row>
    <row r="80" spans="6:18" x14ac:dyDescent="0.25">
      <c r="F80" t="s">
        <v>1644</v>
      </c>
      <c r="G80">
        <v>6.25</v>
      </c>
      <c r="P80" t="s">
        <v>1664</v>
      </c>
      <c r="Q80">
        <v>4.794734965106719</v>
      </c>
      <c r="R80">
        <f t="shared" si="8"/>
        <v>5.7937257009592038</v>
      </c>
    </row>
    <row r="81" spans="6:18" x14ac:dyDescent="0.25">
      <c r="F81" t="s">
        <v>1645</v>
      </c>
      <c r="G81">
        <v>6.1884842105610893</v>
      </c>
      <c r="P81" t="s">
        <v>1665</v>
      </c>
      <c r="Q81">
        <v>4.7979947963500518</v>
      </c>
      <c r="R81">
        <f t="shared" si="8"/>
        <v>5.7976647232811329</v>
      </c>
    </row>
    <row r="82" spans="6:18" x14ac:dyDescent="0.25">
      <c r="F82" t="s">
        <v>1646</v>
      </c>
      <c r="G82">
        <v>6.0952098306006786</v>
      </c>
      <c r="P82" t="s">
        <v>1666</v>
      </c>
      <c r="Q82">
        <v>4.784105188339324</v>
      </c>
      <c r="R82">
        <f t="shared" si="8"/>
        <v>5.7808811931186446</v>
      </c>
    </row>
    <row r="83" spans="6:18" x14ac:dyDescent="0.25">
      <c r="F83" t="s">
        <v>1647</v>
      </c>
      <c r="G83">
        <v>6.0885657165907334</v>
      </c>
      <c r="P83" t="s">
        <v>1667</v>
      </c>
      <c r="Q83">
        <v>4.8353953756223342</v>
      </c>
      <c r="R83">
        <f t="shared" si="8"/>
        <v>5.8428577733532476</v>
      </c>
    </row>
    <row r="84" spans="6:18" x14ac:dyDescent="0.25">
      <c r="F84" t="s">
        <v>1648</v>
      </c>
      <c r="G84">
        <v>6.0985000281690107</v>
      </c>
      <c r="P84" t="s">
        <v>1668</v>
      </c>
      <c r="Q84">
        <v>4.795337011681597</v>
      </c>
      <c r="R84">
        <f t="shared" si="8"/>
        <v>5.7944531849055387</v>
      </c>
    </row>
    <row r="85" spans="6:18" x14ac:dyDescent="0.25">
      <c r="F85" t="s">
        <v>1649</v>
      </c>
      <c r="G85">
        <v>6.0842597084947725</v>
      </c>
      <c r="P85" t="s">
        <v>1669</v>
      </c>
      <c r="Q85">
        <v>4.818858512454927</v>
      </c>
      <c r="R85">
        <f t="shared" si="8"/>
        <v>5.8228754281676416</v>
      </c>
    </row>
    <row r="86" spans="6:18" x14ac:dyDescent="0.25">
      <c r="F86" t="s">
        <v>1650</v>
      </c>
      <c r="G86">
        <v>6.0934893290033356</v>
      </c>
      <c r="P86" t="s">
        <v>1670</v>
      </c>
      <c r="Q86">
        <v>4.9430337471273589</v>
      </c>
      <c r="R86">
        <f t="shared" si="8"/>
        <v>5.9729227725526712</v>
      </c>
    </row>
    <row r="87" spans="6:18" x14ac:dyDescent="0.25">
      <c r="F87" t="s">
        <v>1651</v>
      </c>
      <c r="G87">
        <v>6.0897091480183994</v>
      </c>
    </row>
    <row r="88" spans="6:18" x14ac:dyDescent="0.25">
      <c r="F88" t="s">
        <v>1652</v>
      </c>
      <c r="G88">
        <v>6.0935648969567264</v>
      </c>
      <c r="P88" t="s">
        <v>1671</v>
      </c>
      <c r="Q88">
        <v>6.2636014921943701</v>
      </c>
      <c r="R88">
        <f>Q88/6.26360149219437/16*100</f>
        <v>6.25</v>
      </c>
    </row>
    <row r="89" spans="6:18" x14ac:dyDescent="0.25">
      <c r="P89" t="s">
        <v>1672</v>
      </c>
      <c r="Q89">
        <v>6.2651914933494197</v>
      </c>
      <c r="R89">
        <f t="shared" ref="R89:R96" si="9">Q89/6.26360149219437/16*100</f>
        <v>6.2515865484468387</v>
      </c>
    </row>
    <row r="90" spans="6:18" x14ac:dyDescent="0.25">
      <c r="F90" t="s">
        <v>1653</v>
      </c>
      <c r="G90">
        <v>6.25</v>
      </c>
      <c r="P90" t="s">
        <v>1673</v>
      </c>
      <c r="Q90">
        <v>6.4336546425297545</v>
      </c>
      <c r="R90">
        <f t="shared" si="9"/>
        <v>6.4196838777052863</v>
      </c>
    </row>
    <row r="91" spans="6:18" x14ac:dyDescent="0.25">
      <c r="F91" t="s">
        <v>1654</v>
      </c>
      <c r="G91">
        <v>6.3468827070837079</v>
      </c>
      <c r="P91" t="s">
        <v>1674</v>
      </c>
      <c r="Q91">
        <v>6.4150890803973102</v>
      </c>
      <c r="R91">
        <f t="shared" si="9"/>
        <v>6.4011586309327404</v>
      </c>
    </row>
    <row r="92" spans="6:18" x14ac:dyDescent="0.25">
      <c r="F92" t="s">
        <v>1655</v>
      </c>
      <c r="G92">
        <v>7.1493996245852482</v>
      </c>
      <c r="P92" t="s">
        <v>1675</v>
      </c>
      <c r="Q92">
        <v>6.4232403877378914</v>
      </c>
      <c r="R92">
        <f t="shared" si="9"/>
        <v>6.4092922376032995</v>
      </c>
    </row>
    <row r="93" spans="6:18" x14ac:dyDescent="0.25">
      <c r="F93" t="s">
        <v>1656</v>
      </c>
      <c r="G93">
        <v>7.1618993761620811</v>
      </c>
      <c r="P93" t="s">
        <v>1676</v>
      </c>
      <c r="Q93">
        <v>6.4037598945822021</v>
      </c>
      <c r="R93">
        <f t="shared" si="9"/>
        <v>6.3898540465921405</v>
      </c>
    </row>
    <row r="94" spans="6:18" x14ac:dyDescent="0.25">
      <c r="F94" t="s">
        <v>1657</v>
      </c>
      <c r="G94">
        <v>7.1354863229308503</v>
      </c>
      <c r="P94" t="s">
        <v>1677</v>
      </c>
      <c r="Q94">
        <v>6.4412179693356153</v>
      </c>
      <c r="R94">
        <f t="shared" si="9"/>
        <v>6.4272307806485101</v>
      </c>
    </row>
    <row r="95" spans="6:18" x14ac:dyDescent="0.25">
      <c r="F95" t="s">
        <v>1658</v>
      </c>
      <c r="G95">
        <v>6.9856344091222198</v>
      </c>
      <c r="P95" t="s">
        <v>1678</v>
      </c>
      <c r="Q95">
        <v>6.4119954191472219</v>
      </c>
      <c r="R95">
        <f t="shared" si="9"/>
        <v>6.3980716876083381</v>
      </c>
    </row>
    <row r="96" spans="6:18" x14ac:dyDescent="0.25">
      <c r="F96" t="s">
        <v>1659</v>
      </c>
      <c r="G96">
        <v>7.0800261736955958</v>
      </c>
      <c r="P96" t="s">
        <v>1679</v>
      </c>
      <c r="Q96">
        <v>6.3824347664801175</v>
      </c>
      <c r="R96">
        <f t="shared" si="9"/>
        <v>6.3685752262833892</v>
      </c>
    </row>
    <row r="97" spans="6:18" x14ac:dyDescent="0.25">
      <c r="F97" t="s">
        <v>1660</v>
      </c>
      <c r="G97">
        <v>7.0722810570382153</v>
      </c>
    </row>
    <row r="98" spans="6:18" x14ac:dyDescent="0.25">
      <c r="F98" t="s">
        <v>1661</v>
      </c>
      <c r="G98">
        <v>6.7788627689382794</v>
      </c>
      <c r="P98" t="s">
        <v>1680</v>
      </c>
      <c r="Q98">
        <v>4.8322891192453001</v>
      </c>
      <c r="R98">
        <f>Q98/4.8322891192453/16*100</f>
        <v>6.25</v>
      </c>
    </row>
    <row r="99" spans="6:18" x14ac:dyDescent="0.25">
      <c r="P99" t="s">
        <v>1681</v>
      </c>
      <c r="Q99">
        <v>4.8479498796666878</v>
      </c>
      <c r="R99">
        <f t="shared" ref="R99:R106" si="10">Q99/4.8322891192453/16*100</f>
        <v>6.270255359358333</v>
      </c>
    </row>
    <row r="100" spans="6:18" x14ac:dyDescent="0.25">
      <c r="F100" t="s">
        <v>1662</v>
      </c>
      <c r="G100">
        <v>6.25</v>
      </c>
      <c r="P100" t="s">
        <v>1682</v>
      </c>
      <c r="Q100">
        <v>5.0356542309826207</v>
      </c>
      <c r="R100">
        <f t="shared" si="10"/>
        <v>6.5130289531510401</v>
      </c>
    </row>
    <row r="101" spans="6:18" x14ac:dyDescent="0.25">
      <c r="F101" t="s">
        <v>1663</v>
      </c>
      <c r="G101">
        <v>6.2053490992094087</v>
      </c>
      <c r="P101" t="s">
        <v>1683</v>
      </c>
      <c r="Q101">
        <v>5.025635445182318</v>
      </c>
      <c r="R101">
        <f t="shared" si="10"/>
        <v>6.5000708271559491</v>
      </c>
    </row>
    <row r="102" spans="6:18" x14ac:dyDescent="0.25">
      <c r="F102" t="s">
        <v>1664</v>
      </c>
      <c r="G102">
        <v>5.7937257009592038</v>
      </c>
      <c r="P102" t="s">
        <v>1684</v>
      </c>
      <c r="Q102">
        <v>5.0161140418494909</v>
      </c>
      <c r="R102">
        <f t="shared" si="10"/>
        <v>6.4877560071272447</v>
      </c>
    </row>
    <row r="103" spans="6:18" x14ac:dyDescent="0.25">
      <c r="F103" t="s">
        <v>1665</v>
      </c>
      <c r="G103">
        <v>5.7976647232811329</v>
      </c>
      <c r="P103" t="s">
        <v>1685</v>
      </c>
      <c r="Q103">
        <v>4.9632389730271989</v>
      </c>
      <c r="R103">
        <f t="shared" si="10"/>
        <v>6.4193682985310874</v>
      </c>
    </row>
    <row r="104" spans="6:18" x14ac:dyDescent="0.25">
      <c r="F104" t="s">
        <v>1666</v>
      </c>
      <c r="G104">
        <v>5.7808811931186446</v>
      </c>
      <c r="P104" t="s">
        <v>1686</v>
      </c>
      <c r="Q104">
        <v>5.0115242965352369</v>
      </c>
      <c r="R104">
        <f t="shared" si="10"/>
        <v>6.481819709131365</v>
      </c>
    </row>
    <row r="105" spans="6:18" x14ac:dyDescent="0.25">
      <c r="F105" t="s">
        <v>1667</v>
      </c>
      <c r="G105">
        <v>5.8428577733532476</v>
      </c>
      <c r="P105" t="s">
        <v>1687</v>
      </c>
      <c r="Q105">
        <v>5.0036727464655337</v>
      </c>
      <c r="R105">
        <f t="shared" si="10"/>
        <v>6.4716646487190621</v>
      </c>
    </row>
    <row r="106" spans="6:18" x14ac:dyDescent="0.25">
      <c r="F106" t="s">
        <v>1668</v>
      </c>
      <c r="G106">
        <v>5.7944531849055387</v>
      </c>
      <c r="P106" t="s">
        <v>1688</v>
      </c>
      <c r="Q106">
        <v>4.9351045549330097</v>
      </c>
      <c r="R106">
        <f t="shared" si="10"/>
        <v>6.382979723934346</v>
      </c>
    </row>
    <row r="107" spans="6:18" x14ac:dyDescent="0.25">
      <c r="F107" t="s">
        <v>1669</v>
      </c>
      <c r="G107">
        <v>5.8228754281676416</v>
      </c>
    </row>
    <row r="108" spans="6:18" x14ac:dyDescent="0.25">
      <c r="F108" t="s">
        <v>1670</v>
      </c>
      <c r="G108">
        <v>5.9729227725526712</v>
      </c>
      <c r="P108" t="s">
        <v>1689</v>
      </c>
      <c r="Q108">
        <v>8.2907086167053805</v>
      </c>
      <c r="R108">
        <f>Q108/8.29070861670538/16*100</f>
        <v>6.25</v>
      </c>
    </row>
    <row r="109" spans="6:18" x14ac:dyDescent="0.25">
      <c r="P109" t="s">
        <v>1690</v>
      </c>
      <c r="Q109">
        <v>8.2856524470997215</v>
      </c>
      <c r="R109">
        <f t="shared" ref="R109:R116" si="11">Q109/8.29070861670538/16*100</f>
        <v>6.246188376471018</v>
      </c>
    </row>
    <row r="110" spans="6:18" x14ac:dyDescent="0.25">
      <c r="F110" t="s">
        <v>1671</v>
      </c>
      <c r="G110">
        <v>6.25</v>
      </c>
      <c r="P110" t="s">
        <v>1691</v>
      </c>
      <c r="Q110">
        <v>9.348882295555617</v>
      </c>
      <c r="R110">
        <f t="shared" si="11"/>
        <v>7.0477105213284084</v>
      </c>
    </row>
    <row r="111" spans="6:18" x14ac:dyDescent="0.25">
      <c r="F111" t="s">
        <v>1672</v>
      </c>
      <c r="G111">
        <v>6.2515865484468387</v>
      </c>
      <c r="P111" t="s">
        <v>1692</v>
      </c>
      <c r="Q111">
        <v>9.3300084946154236</v>
      </c>
      <c r="R111">
        <f t="shared" si="11"/>
        <v>7.033482394237013</v>
      </c>
    </row>
    <row r="112" spans="6:18" x14ac:dyDescent="0.25">
      <c r="F112" t="s">
        <v>1673</v>
      </c>
      <c r="G112">
        <v>6.4196838777052863</v>
      </c>
      <c r="P112" t="s">
        <v>1693</v>
      </c>
      <c r="Q112">
        <v>9.3419353407004948</v>
      </c>
      <c r="R112">
        <f t="shared" si="11"/>
        <v>7.0424735180936029</v>
      </c>
    </row>
    <row r="113" spans="6:18" x14ac:dyDescent="0.25">
      <c r="F113" t="s">
        <v>1674</v>
      </c>
      <c r="G113">
        <v>6.4011586309327404</v>
      </c>
      <c r="P113" t="s">
        <v>1694</v>
      </c>
      <c r="Q113">
        <v>9.1716817277769547</v>
      </c>
      <c r="R113">
        <f t="shared" si="11"/>
        <v>6.9141268194015222</v>
      </c>
    </row>
    <row r="114" spans="6:18" x14ac:dyDescent="0.25">
      <c r="F114" t="s">
        <v>1675</v>
      </c>
      <c r="G114">
        <v>6.4092922376032995</v>
      </c>
      <c r="P114" t="s">
        <v>1695</v>
      </c>
      <c r="Q114">
        <v>9.2689209196528868</v>
      </c>
      <c r="R114">
        <f t="shared" si="11"/>
        <v>6.98743116253089</v>
      </c>
    </row>
    <row r="115" spans="6:18" x14ac:dyDescent="0.25">
      <c r="F115" t="s">
        <v>1676</v>
      </c>
      <c r="G115">
        <v>6.3898540465921405</v>
      </c>
      <c r="P115" t="s">
        <v>1696</v>
      </c>
      <c r="Q115">
        <v>9.2729443501656696</v>
      </c>
      <c r="R115">
        <f t="shared" si="11"/>
        <v>6.9904642495524527</v>
      </c>
    </row>
    <row r="116" spans="6:18" x14ac:dyDescent="0.25">
      <c r="F116" t="s">
        <v>1677</v>
      </c>
      <c r="G116">
        <v>6.4272307806485101</v>
      </c>
      <c r="P116" t="s">
        <v>1697</v>
      </c>
      <c r="Q116">
        <v>8.916263234699036</v>
      </c>
      <c r="R116">
        <f t="shared" si="11"/>
        <v>6.7215780692837832</v>
      </c>
    </row>
    <row r="117" spans="6:18" x14ac:dyDescent="0.25">
      <c r="F117" t="s">
        <v>1678</v>
      </c>
      <c r="G117">
        <v>6.3980716876083381</v>
      </c>
    </row>
    <row r="118" spans="6:18" x14ac:dyDescent="0.25">
      <c r="F118" t="s">
        <v>1679</v>
      </c>
      <c r="G118">
        <v>6.3685752262833892</v>
      </c>
      <c r="P118" t="s">
        <v>1698</v>
      </c>
      <c r="Q118">
        <v>8.46552483648939</v>
      </c>
      <c r="R118">
        <f>Q118/8.46552483648939/16*100</f>
        <v>6.25</v>
      </c>
    </row>
    <row r="119" spans="6:18" x14ac:dyDescent="0.25">
      <c r="P119" t="s">
        <v>1699</v>
      </c>
      <c r="Q119">
        <v>8.506555233664832</v>
      </c>
      <c r="R119">
        <f t="shared" ref="R119:R126" si="12">Q119/8.46552483648939/16*100</f>
        <v>6.2802922721626384</v>
      </c>
    </row>
    <row r="120" spans="6:18" x14ac:dyDescent="0.25">
      <c r="F120" t="s">
        <v>1680</v>
      </c>
      <c r="G120">
        <v>6.25</v>
      </c>
      <c r="P120" t="s">
        <v>1700</v>
      </c>
      <c r="Q120">
        <v>8.4701460801271118</v>
      </c>
      <c r="R120">
        <f t="shared" si="12"/>
        <v>6.2534118112336365</v>
      </c>
    </row>
    <row r="121" spans="6:18" x14ac:dyDescent="0.25">
      <c r="F121" t="s">
        <v>1681</v>
      </c>
      <c r="G121">
        <v>6.270255359358333</v>
      </c>
      <c r="P121" t="s">
        <v>1701</v>
      </c>
      <c r="Q121">
        <v>8.4545766973044145</v>
      </c>
      <c r="R121">
        <f t="shared" si="12"/>
        <v>6.2419171142690226</v>
      </c>
    </row>
    <row r="122" spans="6:18" x14ac:dyDescent="0.25">
      <c r="F122" t="s">
        <v>1682</v>
      </c>
      <c r="G122">
        <v>6.5130289531510401</v>
      </c>
      <c r="P122" t="s">
        <v>1702</v>
      </c>
      <c r="Q122">
        <v>8.4641849898554309</v>
      </c>
      <c r="R122">
        <f t="shared" si="12"/>
        <v>6.2490108065803369</v>
      </c>
    </row>
    <row r="123" spans="6:18" x14ac:dyDescent="0.25">
      <c r="F123" t="s">
        <v>1683</v>
      </c>
      <c r="G123">
        <v>6.5000708271559491</v>
      </c>
      <c r="P123" t="s">
        <v>1703</v>
      </c>
      <c r="Q123">
        <v>8.4578033115330289</v>
      </c>
      <c r="R123">
        <f t="shared" si="12"/>
        <v>6.244299286587732</v>
      </c>
    </row>
    <row r="124" spans="6:18" x14ac:dyDescent="0.25">
      <c r="F124" t="s">
        <v>1684</v>
      </c>
      <c r="G124">
        <v>6.4877560071272447</v>
      </c>
      <c r="P124" t="s">
        <v>1704</v>
      </c>
      <c r="Q124">
        <v>8.447307300224761</v>
      </c>
      <c r="R124">
        <f t="shared" si="12"/>
        <v>6.2365502016882459</v>
      </c>
    </row>
    <row r="125" spans="6:18" x14ac:dyDescent="0.25">
      <c r="F125" t="s">
        <v>1685</v>
      </c>
      <c r="G125">
        <v>6.4193682985310874</v>
      </c>
      <c r="P125" t="s">
        <v>1705</v>
      </c>
      <c r="Q125">
        <v>8.5012833965557544</v>
      </c>
      <c r="R125">
        <f t="shared" si="12"/>
        <v>6.2764001352227385</v>
      </c>
    </row>
    <row r="126" spans="6:18" x14ac:dyDescent="0.25">
      <c r="F126" t="s">
        <v>1686</v>
      </c>
      <c r="G126">
        <v>6.481819709131365</v>
      </c>
      <c r="P126" t="s">
        <v>1706</v>
      </c>
      <c r="Q126">
        <v>8.5499051142653091</v>
      </c>
      <c r="R126">
        <f t="shared" si="12"/>
        <v>6.3122969923644092</v>
      </c>
    </row>
    <row r="127" spans="6:18" x14ac:dyDescent="0.25">
      <c r="F127" t="s">
        <v>1687</v>
      </c>
      <c r="G127">
        <v>6.4716646487190621</v>
      </c>
    </row>
    <row r="128" spans="6:18" x14ac:dyDescent="0.25">
      <c r="F128" t="s">
        <v>1688</v>
      </c>
      <c r="G128">
        <v>6.382979723934346</v>
      </c>
      <c r="P128" t="s">
        <v>1707</v>
      </c>
      <c r="Q128">
        <v>7.7712358899382297</v>
      </c>
      <c r="R128">
        <f>Q128/7.77123588993823/16*100</f>
        <v>6.25</v>
      </c>
    </row>
    <row r="129" spans="6:18" x14ac:dyDescent="0.25">
      <c r="P129" t="s">
        <v>1708</v>
      </c>
      <c r="Q129">
        <v>7.85607157806015</v>
      </c>
      <c r="R129">
        <f t="shared" ref="R129:R136" si="13">Q129/7.77123588993823/16*100</f>
        <v>6.3182289224354271</v>
      </c>
    </row>
    <row r="130" spans="6:18" x14ac:dyDescent="0.25">
      <c r="F130" t="s">
        <v>1689</v>
      </c>
      <c r="G130">
        <v>6.25</v>
      </c>
      <c r="P130" t="s">
        <v>1709</v>
      </c>
      <c r="Q130">
        <v>7.7732609245406152</v>
      </c>
      <c r="R130">
        <f t="shared" si="13"/>
        <v>6.251628629788641</v>
      </c>
    </row>
    <row r="131" spans="6:18" x14ac:dyDescent="0.25">
      <c r="F131" t="s">
        <v>1690</v>
      </c>
      <c r="G131">
        <v>6.246188376471018</v>
      </c>
      <c r="P131" t="s">
        <v>1710</v>
      </c>
      <c r="Q131">
        <v>7.7558464685598851</v>
      </c>
      <c r="R131">
        <f t="shared" si="13"/>
        <v>6.2376230904611729</v>
      </c>
    </row>
    <row r="132" spans="6:18" x14ac:dyDescent="0.25">
      <c r="F132" t="s">
        <v>1691</v>
      </c>
      <c r="G132">
        <v>7.0477105213284084</v>
      </c>
      <c r="P132" t="s">
        <v>1711</v>
      </c>
      <c r="Q132">
        <v>7.7748571811947613</v>
      </c>
      <c r="R132">
        <f t="shared" si="13"/>
        <v>6.2529124158208385</v>
      </c>
    </row>
    <row r="133" spans="6:18" x14ac:dyDescent="0.25">
      <c r="F133" t="s">
        <v>1692</v>
      </c>
      <c r="G133">
        <v>7.033482394237013</v>
      </c>
      <c r="P133" t="s">
        <v>1712</v>
      </c>
      <c r="Q133">
        <v>7.7630436795686615</v>
      </c>
      <c r="R133">
        <f t="shared" si="13"/>
        <v>6.2434114321666527</v>
      </c>
    </row>
    <row r="134" spans="6:18" x14ac:dyDescent="0.25">
      <c r="F134" t="s">
        <v>1693</v>
      </c>
      <c r="G134">
        <v>7.0424735180936029</v>
      </c>
      <c r="P134" t="s">
        <v>1713</v>
      </c>
      <c r="Q134">
        <v>7.7980984204940578</v>
      </c>
      <c r="R134">
        <f t="shared" si="13"/>
        <v>6.2716041332873838</v>
      </c>
    </row>
    <row r="135" spans="6:18" x14ac:dyDescent="0.25">
      <c r="F135" t="s">
        <v>1694</v>
      </c>
      <c r="G135">
        <v>6.9141268194015222</v>
      </c>
      <c r="P135" t="s">
        <v>1714</v>
      </c>
      <c r="Q135">
        <v>7.7686545298885079</v>
      </c>
      <c r="R135">
        <f t="shared" si="13"/>
        <v>6.247923946648994</v>
      </c>
    </row>
    <row r="136" spans="6:18" x14ac:dyDescent="0.25">
      <c r="F136" t="s">
        <v>1695</v>
      </c>
      <c r="G136">
        <v>6.98743116253089</v>
      </c>
      <c r="P136" t="s">
        <v>1715</v>
      </c>
      <c r="Q136">
        <v>7.7763254850244694</v>
      </c>
      <c r="R136">
        <f t="shared" si="13"/>
        <v>6.2540932960650677</v>
      </c>
    </row>
    <row r="137" spans="6:18" x14ac:dyDescent="0.25">
      <c r="F137" t="s">
        <v>1696</v>
      </c>
      <c r="G137">
        <v>6.9904642495524527</v>
      </c>
    </row>
    <row r="138" spans="6:18" x14ac:dyDescent="0.25">
      <c r="F138" t="s">
        <v>1697</v>
      </c>
      <c r="G138">
        <v>6.7215780692837832</v>
      </c>
      <c r="P138" t="s">
        <v>1716</v>
      </c>
      <c r="Q138">
        <v>5.3766415089369204</v>
      </c>
      <c r="R138">
        <f>Q138/5.37664150893692/16*100</f>
        <v>6.25</v>
      </c>
    </row>
    <row r="139" spans="6:18" x14ac:dyDescent="0.25">
      <c r="P139" t="s">
        <v>1717</v>
      </c>
      <c r="Q139">
        <v>5.300400139422921</v>
      </c>
      <c r="R139">
        <f t="shared" ref="R139:R146" si="14">Q139/5.37664150893692/16*100</f>
        <v>6.161374310771798</v>
      </c>
    </row>
    <row r="140" spans="6:18" x14ac:dyDescent="0.25">
      <c r="F140" t="s">
        <v>1698</v>
      </c>
      <c r="G140">
        <v>6.25</v>
      </c>
      <c r="P140" t="s">
        <v>1718</v>
      </c>
      <c r="Q140">
        <v>5.1664575137063276</v>
      </c>
      <c r="R140">
        <f t="shared" si="14"/>
        <v>6.0056746217861674</v>
      </c>
    </row>
    <row r="141" spans="6:18" x14ac:dyDescent="0.25">
      <c r="F141" t="s">
        <v>1699</v>
      </c>
      <c r="G141">
        <v>6.2802922721626384</v>
      </c>
      <c r="P141" t="s">
        <v>1719</v>
      </c>
      <c r="Q141">
        <v>5.1666685818431768</v>
      </c>
      <c r="R141">
        <f t="shared" si="14"/>
        <v>6.0059199749221568</v>
      </c>
    </row>
    <row r="142" spans="6:18" x14ac:dyDescent="0.25">
      <c r="F142" t="s">
        <v>1700</v>
      </c>
      <c r="G142">
        <v>6.2534118112336365</v>
      </c>
      <c r="P142" t="s">
        <v>1720</v>
      </c>
      <c r="Q142">
        <v>5.1604874348244447</v>
      </c>
      <c r="R142">
        <f t="shared" si="14"/>
        <v>5.9987347890021239</v>
      </c>
    </row>
    <row r="143" spans="6:18" x14ac:dyDescent="0.25">
      <c r="F143" t="s">
        <v>1701</v>
      </c>
      <c r="G143">
        <v>6.2419171142690226</v>
      </c>
      <c r="P143" t="s">
        <v>1721</v>
      </c>
      <c r="Q143">
        <v>5.1380268758239787</v>
      </c>
      <c r="R143">
        <f t="shared" si="14"/>
        <v>5.9726258335287898</v>
      </c>
    </row>
    <row r="144" spans="6:18" x14ac:dyDescent="0.25">
      <c r="F144" t="s">
        <v>1702</v>
      </c>
      <c r="G144">
        <v>6.2490108065803369</v>
      </c>
      <c r="P144" t="s">
        <v>1722</v>
      </c>
      <c r="Q144">
        <v>5.1530503704058868</v>
      </c>
      <c r="R144">
        <f t="shared" si="14"/>
        <v>5.9900896798687135</v>
      </c>
    </row>
    <row r="145" spans="6:18" x14ac:dyDescent="0.25">
      <c r="F145" t="s">
        <v>1703</v>
      </c>
      <c r="G145">
        <v>6.244299286587732</v>
      </c>
      <c r="P145" t="s">
        <v>1723</v>
      </c>
      <c r="Q145">
        <v>5.1723142700807916</v>
      </c>
      <c r="R145">
        <f t="shared" si="14"/>
        <v>6.0124827244427337</v>
      </c>
    </row>
    <row r="146" spans="6:18" x14ac:dyDescent="0.25">
      <c r="F146" t="s">
        <v>1704</v>
      </c>
      <c r="G146">
        <v>6.2365502016882459</v>
      </c>
      <c r="P146" t="s">
        <v>1724</v>
      </c>
      <c r="Q146">
        <v>5.190159574097744</v>
      </c>
      <c r="R146">
        <f t="shared" si="14"/>
        <v>6.0332267427896085</v>
      </c>
    </row>
    <row r="147" spans="6:18" x14ac:dyDescent="0.25">
      <c r="F147" t="s">
        <v>1705</v>
      </c>
      <c r="G147">
        <v>6.2764001352227385</v>
      </c>
    </row>
    <row r="148" spans="6:18" x14ac:dyDescent="0.25">
      <c r="F148" t="s">
        <v>1706</v>
      </c>
      <c r="G148">
        <v>6.3122969923644092</v>
      </c>
      <c r="P148" t="s">
        <v>1725</v>
      </c>
      <c r="Q148">
        <v>7.7328919388428599</v>
      </c>
      <c r="R148">
        <f>Q148/7.73289193884286/16*100</f>
        <v>6.25</v>
      </c>
    </row>
    <row r="149" spans="6:18" x14ac:dyDescent="0.25">
      <c r="P149" t="s">
        <v>1726</v>
      </c>
      <c r="Q149">
        <v>7.7927346710723722</v>
      </c>
      <c r="R149">
        <f t="shared" ref="R149:R156" si="15">Q149/7.73289193884286/16*100</f>
        <v>6.2983670377644536</v>
      </c>
    </row>
    <row r="150" spans="6:18" x14ac:dyDescent="0.25">
      <c r="F150" t="s">
        <v>1707</v>
      </c>
      <c r="G150">
        <v>6.25</v>
      </c>
      <c r="P150" t="s">
        <v>1727</v>
      </c>
      <c r="Q150">
        <v>8.6174227831403805</v>
      </c>
      <c r="R150">
        <f t="shared" si="15"/>
        <v>6.9649094828404854</v>
      </c>
    </row>
    <row r="151" spans="6:18" x14ac:dyDescent="0.25">
      <c r="F151" t="s">
        <v>1708</v>
      </c>
      <c r="G151">
        <v>6.3182289224354271</v>
      </c>
      <c r="P151" t="s">
        <v>1728</v>
      </c>
      <c r="Q151">
        <v>8.6342294836485678</v>
      </c>
      <c r="R151">
        <f t="shared" si="15"/>
        <v>6.9784932596482969</v>
      </c>
    </row>
    <row r="152" spans="6:18" x14ac:dyDescent="0.25">
      <c r="F152" t="s">
        <v>1709</v>
      </c>
      <c r="G152">
        <v>6.251628629788641</v>
      </c>
      <c r="P152" t="s">
        <v>1729</v>
      </c>
      <c r="Q152">
        <v>8.6240985780225508</v>
      </c>
      <c r="R152">
        <f t="shared" si="15"/>
        <v>6.9703050991692201</v>
      </c>
    </row>
    <row r="153" spans="6:18" x14ac:dyDescent="0.25">
      <c r="F153" t="s">
        <v>1710</v>
      </c>
      <c r="G153">
        <v>6.2376230904611729</v>
      </c>
      <c r="P153" t="s">
        <v>1730</v>
      </c>
      <c r="Q153">
        <v>8.4341574102084795</v>
      </c>
      <c r="R153">
        <f t="shared" si="15"/>
        <v>6.8167878499658663</v>
      </c>
    </row>
    <row r="154" spans="6:18" x14ac:dyDescent="0.25">
      <c r="F154" t="s">
        <v>1711</v>
      </c>
      <c r="G154">
        <v>6.2529124158208385</v>
      </c>
      <c r="P154" t="s">
        <v>1731</v>
      </c>
      <c r="Q154">
        <v>8.5342543594198261</v>
      </c>
      <c r="R154">
        <f t="shared" si="15"/>
        <v>6.8976897864624114</v>
      </c>
    </row>
    <row r="155" spans="6:18" x14ac:dyDescent="0.25">
      <c r="F155" t="s">
        <v>1712</v>
      </c>
      <c r="G155">
        <v>6.2434114321666527</v>
      </c>
      <c r="P155" t="s">
        <v>1732</v>
      </c>
      <c r="Q155">
        <v>8.5658603613822439</v>
      </c>
      <c r="R155">
        <f t="shared" si="15"/>
        <v>6.9232348883243517</v>
      </c>
    </row>
    <row r="156" spans="6:18" x14ac:dyDescent="0.25">
      <c r="F156" t="s">
        <v>1713</v>
      </c>
      <c r="G156">
        <v>6.2716041332873838</v>
      </c>
      <c r="P156" t="s">
        <v>1733</v>
      </c>
      <c r="Q156">
        <v>8.2285162157948157</v>
      </c>
      <c r="R156">
        <f t="shared" si="15"/>
        <v>6.6505812774118827</v>
      </c>
    </row>
    <row r="157" spans="6:18" x14ac:dyDescent="0.25">
      <c r="F157" t="s">
        <v>1714</v>
      </c>
      <c r="G157">
        <v>6.247923946648994</v>
      </c>
    </row>
    <row r="158" spans="6:18" x14ac:dyDescent="0.25">
      <c r="F158" t="s">
        <v>1715</v>
      </c>
      <c r="G158">
        <v>6.2540932960650677</v>
      </c>
      <c r="P158" t="s">
        <v>1734</v>
      </c>
      <c r="Q158">
        <v>10.3898935882182</v>
      </c>
      <c r="R158">
        <f>Q158/10.3898935882182/16*100</f>
        <v>6.25</v>
      </c>
    </row>
    <row r="159" spans="6:18" x14ac:dyDescent="0.25">
      <c r="P159" t="s">
        <v>1735</v>
      </c>
      <c r="Q159">
        <v>10.172922014832823</v>
      </c>
      <c r="R159">
        <f t="shared" ref="R159:R166" si="16">Q159/10.3898935882182/16*100</f>
        <v>6.119481595538538</v>
      </c>
    </row>
    <row r="160" spans="6:18" x14ac:dyDescent="0.25">
      <c r="F160" t="s">
        <v>1716</v>
      </c>
      <c r="G160">
        <v>6.25</v>
      </c>
      <c r="P160" t="s">
        <v>1736</v>
      </c>
      <c r="Q160">
        <v>9.1649801687235097</v>
      </c>
      <c r="R160">
        <f t="shared" si="16"/>
        <v>5.5131581058228418</v>
      </c>
    </row>
    <row r="161" spans="6:18" x14ac:dyDescent="0.25">
      <c r="F161" t="s">
        <v>1717</v>
      </c>
      <c r="G161">
        <v>6.161374310771798</v>
      </c>
      <c r="P161" t="s">
        <v>1737</v>
      </c>
      <c r="Q161">
        <v>9.1813515709823719</v>
      </c>
      <c r="R161">
        <f t="shared" si="16"/>
        <v>5.5230062590545472</v>
      </c>
    </row>
    <row r="162" spans="6:18" x14ac:dyDescent="0.25">
      <c r="F162" t="s">
        <v>1718</v>
      </c>
      <c r="G162">
        <v>6.0056746217861674</v>
      </c>
      <c r="P162" t="s">
        <v>1738</v>
      </c>
      <c r="Q162">
        <v>9.1694424800523322</v>
      </c>
      <c r="R162">
        <f t="shared" si="16"/>
        <v>5.5158423918136776</v>
      </c>
    </row>
    <row r="163" spans="6:18" x14ac:dyDescent="0.25">
      <c r="F163" t="s">
        <v>1719</v>
      </c>
      <c r="G163">
        <v>6.0059199749221568</v>
      </c>
      <c r="P163" t="s">
        <v>1739</v>
      </c>
      <c r="Q163">
        <v>9.3201531484763755</v>
      </c>
      <c r="R163">
        <f t="shared" si="16"/>
        <v>5.6065018071053228</v>
      </c>
    </row>
    <row r="164" spans="6:18" x14ac:dyDescent="0.25">
      <c r="F164" t="s">
        <v>1720</v>
      </c>
      <c r="G164">
        <v>5.9987347890021239</v>
      </c>
      <c r="P164" t="s">
        <v>1740</v>
      </c>
      <c r="Q164">
        <v>9.1852089863067352</v>
      </c>
      <c r="R164">
        <f t="shared" si="16"/>
        <v>5.5253266722110981</v>
      </c>
    </row>
    <row r="165" spans="6:18" x14ac:dyDescent="0.25">
      <c r="F165" t="s">
        <v>1721</v>
      </c>
      <c r="G165">
        <v>5.9726258335287898</v>
      </c>
      <c r="P165" t="s">
        <v>1741</v>
      </c>
      <c r="Q165">
        <v>9.2951901189559898</v>
      </c>
      <c r="R165">
        <f t="shared" si="16"/>
        <v>5.5914853939748426</v>
      </c>
    </row>
    <row r="166" spans="6:18" x14ac:dyDescent="0.25">
      <c r="F166" t="s">
        <v>1722</v>
      </c>
      <c r="G166">
        <v>5.9900896798687135</v>
      </c>
      <c r="P166" t="s">
        <v>1742</v>
      </c>
      <c r="Q166">
        <v>9.6581579233298438</v>
      </c>
      <c r="R166">
        <f t="shared" si="16"/>
        <v>5.809827262260101</v>
      </c>
    </row>
    <row r="167" spans="6:18" x14ac:dyDescent="0.25">
      <c r="F167" t="s">
        <v>1723</v>
      </c>
      <c r="G167">
        <v>6.0124827244427337</v>
      </c>
    </row>
    <row r="168" spans="6:18" x14ac:dyDescent="0.25">
      <c r="F168" t="s">
        <v>1724</v>
      </c>
      <c r="G168">
        <v>6.0332267427896085</v>
      </c>
    </row>
    <row r="170" spans="6:18" x14ac:dyDescent="0.25">
      <c r="F170" t="s">
        <v>1725</v>
      </c>
      <c r="G170">
        <v>6.25</v>
      </c>
    </row>
    <row r="171" spans="6:18" x14ac:dyDescent="0.25">
      <c r="F171" t="s">
        <v>1726</v>
      </c>
      <c r="G171">
        <v>6.2983670377644536</v>
      </c>
    </row>
    <row r="172" spans="6:18" x14ac:dyDescent="0.25">
      <c r="F172" t="s">
        <v>1727</v>
      </c>
      <c r="G172">
        <v>6.9649094828404854</v>
      </c>
    </row>
    <row r="173" spans="6:18" x14ac:dyDescent="0.25">
      <c r="F173" t="s">
        <v>1728</v>
      </c>
      <c r="G173">
        <v>6.9784932596482969</v>
      </c>
    </row>
    <row r="174" spans="6:18" x14ac:dyDescent="0.25">
      <c r="F174" t="s">
        <v>1729</v>
      </c>
      <c r="G174">
        <v>6.9703050991692201</v>
      </c>
    </row>
    <row r="175" spans="6:18" x14ac:dyDescent="0.25">
      <c r="F175" t="s">
        <v>1730</v>
      </c>
      <c r="G175">
        <v>6.8167878499658663</v>
      </c>
    </row>
    <row r="176" spans="6:18" x14ac:dyDescent="0.25">
      <c r="F176" t="s">
        <v>1731</v>
      </c>
      <c r="G176">
        <v>6.8976897864624114</v>
      </c>
    </row>
    <row r="177" spans="6:7" x14ac:dyDescent="0.25">
      <c r="F177" t="s">
        <v>1732</v>
      </c>
      <c r="G177">
        <v>6.9232348883243517</v>
      </c>
    </row>
    <row r="178" spans="6:7" x14ac:dyDescent="0.25">
      <c r="F178" t="s">
        <v>1733</v>
      </c>
      <c r="G178">
        <v>6.6505812774118827</v>
      </c>
    </row>
    <row r="180" spans="6:7" x14ac:dyDescent="0.25">
      <c r="F180" t="s">
        <v>1734</v>
      </c>
      <c r="G180">
        <v>6.25</v>
      </c>
    </row>
    <row r="181" spans="6:7" x14ac:dyDescent="0.25">
      <c r="F181" t="s">
        <v>1735</v>
      </c>
      <c r="G181">
        <v>6.119481595538538</v>
      </c>
    </row>
    <row r="182" spans="6:7" x14ac:dyDescent="0.25">
      <c r="F182" t="s">
        <v>1736</v>
      </c>
      <c r="G182">
        <v>5.5131581058228418</v>
      </c>
    </row>
    <row r="183" spans="6:7" x14ac:dyDescent="0.25">
      <c r="F183" t="s">
        <v>1737</v>
      </c>
      <c r="G183">
        <v>5.5230062590545472</v>
      </c>
    </row>
    <row r="184" spans="6:7" x14ac:dyDescent="0.25">
      <c r="F184" t="s">
        <v>1738</v>
      </c>
      <c r="G184">
        <v>5.5158423918136776</v>
      </c>
    </row>
    <row r="185" spans="6:7" x14ac:dyDescent="0.25">
      <c r="F185" t="s">
        <v>1739</v>
      </c>
      <c r="G185">
        <v>5.6065018071053228</v>
      </c>
    </row>
    <row r="186" spans="6:7" x14ac:dyDescent="0.25">
      <c r="F186" t="s">
        <v>1740</v>
      </c>
      <c r="G186">
        <v>5.5253266722110981</v>
      </c>
    </row>
    <row r="187" spans="6:7" x14ac:dyDescent="0.25">
      <c r="F187" t="s">
        <v>1741</v>
      </c>
      <c r="G187">
        <v>5.5914853939748426</v>
      </c>
    </row>
    <row r="188" spans="6:7" x14ac:dyDescent="0.25">
      <c r="F188" t="s">
        <v>1742</v>
      </c>
      <c r="G188">
        <v>5.809827262260101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C478-B19B-405A-9D2E-A453CB0261BA}">
  <dimension ref="B1:V642"/>
  <sheetViews>
    <sheetView tabSelected="1" topLeftCell="K1" workbookViewId="0">
      <selection activeCell="V35" sqref="V35"/>
    </sheetView>
  </sheetViews>
  <sheetFormatPr defaultRowHeight="15" x14ac:dyDescent="0.25"/>
  <sheetData>
    <row r="1" spans="2:14" x14ac:dyDescent="0.25">
      <c r="N1" s="4" t="s">
        <v>2490</v>
      </c>
    </row>
    <row r="2" spans="2:14" x14ac:dyDescent="0.25">
      <c r="B2" s="4" t="s">
        <v>1596</v>
      </c>
      <c r="C2" s="4" t="s">
        <v>1888</v>
      </c>
      <c r="D2" s="4" t="s">
        <v>1892</v>
      </c>
      <c r="E2" s="4" t="s">
        <v>1890</v>
      </c>
      <c r="F2" s="4" t="s">
        <v>1891</v>
      </c>
      <c r="G2" s="4"/>
      <c r="H2" s="4"/>
      <c r="I2" s="4"/>
      <c r="J2" s="4" t="s">
        <v>1596</v>
      </c>
      <c r="K2" s="4" t="s">
        <v>1890</v>
      </c>
      <c r="L2" s="4" t="s">
        <v>1891</v>
      </c>
    </row>
    <row r="3" spans="2:14" x14ac:dyDescent="0.25">
      <c r="B3" t="s">
        <v>1914</v>
      </c>
      <c r="C3">
        <v>1.5625</v>
      </c>
      <c r="D3">
        <v>1.5625</v>
      </c>
      <c r="E3">
        <f>AVERAGE(C3:D3)</f>
        <v>1.5625</v>
      </c>
      <c r="F3">
        <f>_xlfn.STDEV.S(C3:D3)</f>
        <v>0</v>
      </c>
      <c r="J3" t="s">
        <v>1914</v>
      </c>
      <c r="K3">
        <v>1.5625</v>
      </c>
      <c r="L3">
        <v>0</v>
      </c>
    </row>
    <row r="4" spans="2:14" x14ac:dyDescent="0.25">
      <c r="B4" t="s">
        <v>1915</v>
      </c>
      <c r="C4">
        <v>1.6157538215426166</v>
      </c>
      <c r="D4">
        <v>1.3940176273013154</v>
      </c>
      <c r="E4">
        <f>AVERAGE(C4:D4)</f>
        <v>1.504885724421966</v>
      </c>
      <c r="F4">
        <f t="shared" ref="F4:F67" si="0">_xlfn.STDEV.S(C4:D4)</f>
        <v>0.15679116658252157</v>
      </c>
      <c r="J4" t="s">
        <v>1915</v>
      </c>
      <c r="K4">
        <v>1.504885724421966</v>
      </c>
      <c r="L4">
        <v>0.15679116658252157</v>
      </c>
    </row>
    <row r="5" spans="2:14" x14ac:dyDescent="0.25">
      <c r="B5" t="s">
        <v>1916</v>
      </c>
      <c r="C5">
        <v>1.3509975262852274</v>
      </c>
      <c r="D5">
        <v>1.3736871668028887</v>
      </c>
      <c r="E5">
        <f t="shared" ref="E5:E67" si="1">AVERAGE(C5:D5)</f>
        <v>1.3623423465440581</v>
      </c>
      <c r="F5">
        <f t="shared" si="0"/>
        <v>1.604399867272336E-2</v>
      </c>
      <c r="J5" t="s">
        <v>1916</v>
      </c>
      <c r="K5">
        <v>1.3623423465440581</v>
      </c>
      <c r="L5">
        <v>1.604399867272336E-2</v>
      </c>
    </row>
    <row r="6" spans="2:14" x14ac:dyDescent="0.25">
      <c r="B6" t="s">
        <v>1917</v>
      </c>
      <c r="C6">
        <v>1.363878624773303</v>
      </c>
      <c r="D6">
        <v>1.3848021555413479</v>
      </c>
      <c r="E6">
        <f t="shared" si="1"/>
        <v>1.3743403901573255</v>
      </c>
      <c r="F6">
        <f t="shared" si="0"/>
        <v>1.4795170492449902E-2</v>
      </c>
      <c r="J6" t="s">
        <v>1917</v>
      </c>
      <c r="K6">
        <v>1.3743403901573255</v>
      </c>
      <c r="L6">
        <v>1.4795170492449902E-2</v>
      </c>
    </row>
    <row r="7" spans="2:14" x14ac:dyDescent="0.25">
      <c r="B7" t="s">
        <v>1918</v>
      </c>
      <c r="C7">
        <v>1.3768154276454798</v>
      </c>
      <c r="D7">
        <v>1.3819904620383876</v>
      </c>
      <c r="E7">
        <f t="shared" si="1"/>
        <v>1.3794029448419338</v>
      </c>
      <c r="F7">
        <f t="shared" si="0"/>
        <v>3.6593019120987023E-3</v>
      </c>
      <c r="J7" t="s">
        <v>1918</v>
      </c>
      <c r="K7">
        <v>1.3794029448419338</v>
      </c>
      <c r="L7">
        <v>3.6593019120987023E-3</v>
      </c>
    </row>
    <row r="8" spans="2:14" x14ac:dyDescent="0.25">
      <c r="B8" t="s">
        <v>1919</v>
      </c>
      <c r="C8">
        <v>1.4571711524941153</v>
      </c>
      <c r="D8">
        <v>1.4362746409213707</v>
      </c>
      <c r="E8">
        <f t="shared" si="1"/>
        <v>1.446722896707743</v>
      </c>
      <c r="F8">
        <f t="shared" si="0"/>
        <v>1.47760650362309E-2</v>
      </c>
      <c r="J8" t="s">
        <v>1919</v>
      </c>
      <c r="K8">
        <v>1.446722896707743</v>
      </c>
      <c r="L8">
        <v>1.47760650362309E-2</v>
      </c>
    </row>
    <row r="9" spans="2:14" x14ac:dyDescent="0.25">
      <c r="B9" t="s">
        <v>1920</v>
      </c>
      <c r="C9">
        <v>1.3994954737420051</v>
      </c>
      <c r="D9">
        <v>1.3933164853993176</v>
      </c>
      <c r="E9">
        <f t="shared" si="1"/>
        <v>1.3964059795706614</v>
      </c>
      <c r="F9">
        <f t="shared" si="0"/>
        <v>4.3692045579869481E-3</v>
      </c>
      <c r="J9" t="s">
        <v>1920</v>
      </c>
      <c r="K9">
        <v>1.3964059795706614</v>
      </c>
      <c r="L9">
        <v>4.3692045579869481E-3</v>
      </c>
    </row>
    <row r="10" spans="2:14" x14ac:dyDescent="0.25">
      <c r="B10" t="s">
        <v>1921</v>
      </c>
      <c r="C10">
        <v>1.3782151756201457</v>
      </c>
      <c r="D10">
        <v>1.3819036011471937</v>
      </c>
      <c r="E10">
        <f t="shared" si="1"/>
        <v>1.3800593883836698</v>
      </c>
      <c r="F10">
        <f t="shared" si="0"/>
        <v>2.6081107020771753E-3</v>
      </c>
      <c r="J10" t="s">
        <v>1921</v>
      </c>
      <c r="K10">
        <v>1.3800593883836698</v>
      </c>
      <c r="L10">
        <v>2.6081107020771753E-3</v>
      </c>
    </row>
    <row r="11" spans="2:14" x14ac:dyDescent="0.25">
      <c r="B11" t="s">
        <v>1922</v>
      </c>
      <c r="C11">
        <v>1.4653381118170958</v>
      </c>
      <c r="D11">
        <v>1.4686618181512068</v>
      </c>
      <c r="E11">
        <f t="shared" si="1"/>
        <v>1.4669999649841512</v>
      </c>
      <c r="F11">
        <f t="shared" si="0"/>
        <v>2.3502152875225285E-3</v>
      </c>
      <c r="J11" t="s">
        <v>1922</v>
      </c>
      <c r="K11">
        <v>1.4669999649841512</v>
      </c>
      <c r="L11">
        <v>2.3502152875225285E-3</v>
      </c>
    </row>
    <row r="13" spans="2:14" x14ac:dyDescent="0.25">
      <c r="B13" t="s">
        <v>1923</v>
      </c>
      <c r="C13">
        <v>1.5625</v>
      </c>
      <c r="D13">
        <v>1.5625</v>
      </c>
      <c r="E13">
        <f t="shared" si="1"/>
        <v>1.5625</v>
      </c>
      <c r="F13">
        <f t="shared" si="0"/>
        <v>0</v>
      </c>
      <c r="J13" t="s">
        <v>1923</v>
      </c>
      <c r="K13">
        <v>1.5625</v>
      </c>
      <c r="L13">
        <v>0</v>
      </c>
    </row>
    <row r="14" spans="2:14" x14ac:dyDescent="0.25">
      <c r="B14" t="s">
        <v>1924</v>
      </c>
      <c r="C14">
        <v>1.5878053428270984</v>
      </c>
      <c r="D14">
        <v>1.5114039540220439</v>
      </c>
      <c r="E14">
        <f t="shared" si="1"/>
        <v>1.5496046484245711</v>
      </c>
      <c r="F14">
        <f t="shared" si="0"/>
        <v>5.402394011612404E-2</v>
      </c>
      <c r="J14" t="s">
        <v>1924</v>
      </c>
      <c r="K14">
        <v>1.5496046484245711</v>
      </c>
      <c r="L14">
        <v>5.402394011612404E-2</v>
      </c>
    </row>
    <row r="15" spans="2:14" x14ac:dyDescent="0.25">
      <c r="B15" t="s">
        <v>1925</v>
      </c>
      <c r="C15">
        <v>1.4830101386190595</v>
      </c>
      <c r="D15">
        <v>1.5005126730019649</v>
      </c>
      <c r="E15">
        <f t="shared" si="1"/>
        <v>1.4917614058105122</v>
      </c>
      <c r="F15">
        <f t="shared" si="0"/>
        <v>1.2376160750103105E-2</v>
      </c>
      <c r="J15" t="s">
        <v>1925</v>
      </c>
      <c r="K15">
        <v>1.4917614058105122</v>
      </c>
      <c r="L15">
        <v>1.2376160750103105E-2</v>
      </c>
    </row>
    <row r="16" spans="2:14" x14ac:dyDescent="0.25">
      <c r="B16" t="s">
        <v>1926</v>
      </c>
      <c r="C16">
        <v>1.4847543968104537</v>
      </c>
      <c r="D16">
        <v>1.5074154142310094</v>
      </c>
      <c r="E16">
        <f t="shared" si="1"/>
        <v>1.4960849055207315</v>
      </c>
      <c r="F16">
        <f t="shared" si="0"/>
        <v>1.6023759086661427E-2</v>
      </c>
      <c r="J16" t="s">
        <v>1926</v>
      </c>
      <c r="K16">
        <v>1.4960849055207315</v>
      </c>
      <c r="L16">
        <v>1.6023759086661427E-2</v>
      </c>
    </row>
    <row r="17" spans="2:12" x14ac:dyDescent="0.25">
      <c r="B17" t="s">
        <v>1927</v>
      </c>
      <c r="C17">
        <v>1.491993767672563</v>
      </c>
      <c r="D17">
        <v>1.5056425307225108</v>
      </c>
      <c r="E17">
        <f t="shared" si="1"/>
        <v>1.498818149197537</v>
      </c>
      <c r="F17">
        <f t="shared" si="0"/>
        <v>9.6511329074264567E-3</v>
      </c>
      <c r="J17" t="s">
        <v>1927</v>
      </c>
      <c r="K17">
        <v>1.498818149197537</v>
      </c>
      <c r="L17">
        <v>9.6511329074264567E-3</v>
      </c>
    </row>
    <row r="18" spans="2:12" x14ac:dyDescent="0.25">
      <c r="B18" t="s">
        <v>1928</v>
      </c>
      <c r="C18">
        <v>1.5320137261053008</v>
      </c>
      <c r="D18">
        <v>1.5382687533545123</v>
      </c>
      <c r="E18">
        <f t="shared" si="1"/>
        <v>1.5351412397299065</v>
      </c>
      <c r="F18">
        <f t="shared" si="0"/>
        <v>4.4229721844240549E-3</v>
      </c>
      <c r="J18" t="s">
        <v>1928</v>
      </c>
      <c r="K18">
        <v>1.5351412397299065</v>
      </c>
      <c r="L18">
        <v>4.4229721844240549E-3</v>
      </c>
    </row>
    <row r="19" spans="2:12" x14ac:dyDescent="0.25">
      <c r="B19" t="s">
        <v>1929</v>
      </c>
      <c r="C19">
        <v>1.5105287149413056</v>
      </c>
      <c r="D19">
        <v>1.5173212489106573</v>
      </c>
      <c r="E19">
        <f t="shared" si="1"/>
        <v>1.5139249819259815</v>
      </c>
      <c r="F19">
        <f t="shared" si="0"/>
        <v>4.8030468311686027E-3</v>
      </c>
      <c r="J19" t="s">
        <v>1929</v>
      </c>
      <c r="K19">
        <v>1.5139249819259815</v>
      </c>
      <c r="L19">
        <v>4.8030468311686027E-3</v>
      </c>
    </row>
    <row r="20" spans="2:12" x14ac:dyDescent="0.25">
      <c r="B20" t="s">
        <v>1930</v>
      </c>
      <c r="C20">
        <v>1.4865766800679152</v>
      </c>
      <c r="D20">
        <v>1.4970308794892146</v>
      </c>
      <c r="E20">
        <f t="shared" si="1"/>
        <v>1.4918037797785648</v>
      </c>
      <c r="F20">
        <f t="shared" si="0"/>
        <v>7.3922353026773134E-3</v>
      </c>
      <c r="J20" t="s">
        <v>1930</v>
      </c>
      <c r="K20">
        <v>1.4918037797785648</v>
      </c>
      <c r="L20">
        <v>7.3922353026773134E-3</v>
      </c>
    </row>
    <row r="21" spans="2:12" x14ac:dyDescent="0.25">
      <c r="B21" t="s">
        <v>1931</v>
      </c>
      <c r="C21">
        <v>1.526348353198985</v>
      </c>
      <c r="D21">
        <v>1.5391447098548334</v>
      </c>
      <c r="E21">
        <f t="shared" si="1"/>
        <v>1.5327465315269091</v>
      </c>
      <c r="F21">
        <f t="shared" si="0"/>
        <v>9.0483905658320443E-3</v>
      </c>
      <c r="J21" t="s">
        <v>1931</v>
      </c>
      <c r="K21">
        <v>1.5327465315269091</v>
      </c>
      <c r="L21">
        <v>9.0483905658320443E-3</v>
      </c>
    </row>
    <row r="23" spans="2:12" x14ac:dyDescent="0.25">
      <c r="B23" t="s">
        <v>1932</v>
      </c>
      <c r="C23">
        <v>1.5625</v>
      </c>
      <c r="D23">
        <v>1.5625</v>
      </c>
      <c r="E23">
        <f t="shared" si="1"/>
        <v>1.5625</v>
      </c>
      <c r="F23">
        <f t="shared" si="0"/>
        <v>0</v>
      </c>
      <c r="J23" t="s">
        <v>1932</v>
      </c>
      <c r="K23">
        <v>1.5625</v>
      </c>
      <c r="L23">
        <v>0</v>
      </c>
    </row>
    <row r="24" spans="2:12" x14ac:dyDescent="0.25">
      <c r="B24" t="s">
        <v>1933</v>
      </c>
      <c r="C24">
        <v>1.5782434826161935</v>
      </c>
      <c r="D24">
        <v>1.4764676195855295</v>
      </c>
      <c r="E24">
        <f t="shared" si="1"/>
        <v>1.5273555511008614</v>
      </c>
      <c r="F24">
        <f t="shared" si="0"/>
        <v>7.1966402910095761E-2</v>
      </c>
      <c r="J24" t="s">
        <v>1933</v>
      </c>
      <c r="K24">
        <v>1.5273555511008614</v>
      </c>
      <c r="L24">
        <v>7.1966402910095761E-2</v>
      </c>
    </row>
    <row r="25" spans="2:12" x14ac:dyDescent="0.25">
      <c r="B25" t="s">
        <v>1934</v>
      </c>
      <c r="C25">
        <v>1.4562160939332451</v>
      </c>
      <c r="D25">
        <v>1.4662350192888702</v>
      </c>
      <c r="E25">
        <f t="shared" si="1"/>
        <v>1.4612255566110577</v>
      </c>
      <c r="F25">
        <f t="shared" si="0"/>
        <v>7.0844500591643487E-3</v>
      </c>
      <c r="J25" t="s">
        <v>1934</v>
      </c>
      <c r="K25">
        <v>1.4612255566110577</v>
      </c>
      <c r="L25">
        <v>7.0844500591643487E-3</v>
      </c>
    </row>
    <row r="26" spans="2:12" x14ac:dyDescent="0.25">
      <c r="B26" t="s">
        <v>1935</v>
      </c>
      <c r="C26">
        <v>1.4642337892322186</v>
      </c>
      <c r="D26">
        <v>1.4790514116391855</v>
      </c>
      <c r="E26">
        <f t="shared" si="1"/>
        <v>1.4716426004357022</v>
      </c>
      <c r="F26">
        <f t="shared" si="0"/>
        <v>1.0477641285028053E-2</v>
      </c>
      <c r="J26" t="s">
        <v>1935</v>
      </c>
      <c r="K26">
        <v>1.4716426004357022</v>
      </c>
      <c r="L26">
        <v>1.0477641285028053E-2</v>
      </c>
    </row>
    <row r="27" spans="2:12" x14ac:dyDescent="0.25">
      <c r="B27" t="s">
        <v>1936</v>
      </c>
      <c r="C27">
        <v>1.4687804542392113</v>
      </c>
      <c r="D27">
        <v>1.4736122597475976</v>
      </c>
      <c r="E27">
        <f t="shared" si="1"/>
        <v>1.4711963569934046</v>
      </c>
      <c r="F27">
        <f t="shared" si="0"/>
        <v>3.4166024403544269E-3</v>
      </c>
      <c r="J27" t="s">
        <v>1936</v>
      </c>
      <c r="K27">
        <v>1.4711963569934046</v>
      </c>
      <c r="L27">
        <v>3.4166024403544269E-3</v>
      </c>
    </row>
    <row r="28" spans="2:12" x14ac:dyDescent="0.25">
      <c r="B28" t="s">
        <v>1937</v>
      </c>
      <c r="C28">
        <v>1.5243852258638284</v>
      </c>
      <c r="D28">
        <v>1.5161935745777853</v>
      </c>
      <c r="E28">
        <f t="shared" si="1"/>
        <v>1.5202894002208067</v>
      </c>
      <c r="F28">
        <f t="shared" si="0"/>
        <v>5.792372173476619E-3</v>
      </c>
      <c r="J28" t="s">
        <v>1937</v>
      </c>
      <c r="K28">
        <v>1.5202894002208067</v>
      </c>
      <c r="L28">
        <v>5.792372173476619E-3</v>
      </c>
    </row>
    <row r="29" spans="2:12" x14ac:dyDescent="0.25">
      <c r="B29" t="s">
        <v>1938</v>
      </c>
      <c r="C29">
        <v>1.4847286831148356</v>
      </c>
      <c r="D29">
        <v>1.4797805428532342</v>
      </c>
      <c r="E29">
        <f t="shared" si="1"/>
        <v>1.4822546129840348</v>
      </c>
      <c r="F29">
        <f t="shared" si="0"/>
        <v>3.4988635332405251E-3</v>
      </c>
      <c r="J29" t="s">
        <v>1938</v>
      </c>
      <c r="K29">
        <v>1.4822546129840348</v>
      </c>
      <c r="L29">
        <v>3.4988635332405251E-3</v>
      </c>
    </row>
    <row r="30" spans="2:12" x14ac:dyDescent="0.25">
      <c r="B30" t="s">
        <v>1939</v>
      </c>
      <c r="C30">
        <v>1.4642807127599644</v>
      </c>
      <c r="D30">
        <v>1.4688637166001712</v>
      </c>
      <c r="E30">
        <f t="shared" si="1"/>
        <v>1.4665722146800677</v>
      </c>
      <c r="F30">
        <f t="shared" si="0"/>
        <v>3.240673093614233E-3</v>
      </c>
      <c r="J30" t="s">
        <v>1939</v>
      </c>
      <c r="K30">
        <v>1.4665722146800677</v>
      </c>
      <c r="L30">
        <v>3.240673093614233E-3</v>
      </c>
    </row>
    <row r="31" spans="2:12" x14ac:dyDescent="0.25">
      <c r="B31" t="s">
        <v>1940</v>
      </c>
      <c r="C31">
        <v>1.5187745074317702</v>
      </c>
      <c r="D31">
        <v>1.5245860652105623</v>
      </c>
      <c r="E31">
        <f t="shared" si="1"/>
        <v>1.5216802863211663</v>
      </c>
      <c r="F31">
        <f t="shared" si="0"/>
        <v>4.1093919146412911E-3</v>
      </c>
      <c r="J31" t="s">
        <v>1940</v>
      </c>
      <c r="K31">
        <v>1.5216802863211663</v>
      </c>
      <c r="L31">
        <v>4.1093919146412911E-3</v>
      </c>
    </row>
    <row r="33" spans="2:22" x14ac:dyDescent="0.25">
      <c r="B33" t="s">
        <v>1941</v>
      </c>
      <c r="C33">
        <v>1.5625</v>
      </c>
      <c r="D33">
        <v>1.5625</v>
      </c>
      <c r="E33">
        <f t="shared" si="1"/>
        <v>1.5625</v>
      </c>
      <c r="F33">
        <f t="shared" si="0"/>
        <v>0</v>
      </c>
      <c r="J33" t="s">
        <v>1941</v>
      </c>
      <c r="K33">
        <v>1.5625</v>
      </c>
      <c r="L33">
        <v>0</v>
      </c>
      <c r="T33" t="s">
        <v>58</v>
      </c>
      <c r="V33" t="s">
        <v>68</v>
      </c>
    </row>
    <row r="34" spans="2:22" x14ac:dyDescent="0.25">
      <c r="B34" t="s">
        <v>1942</v>
      </c>
      <c r="C34">
        <v>1.5698743606322201</v>
      </c>
      <c r="D34">
        <v>1.4271038403277854</v>
      </c>
      <c r="E34">
        <f t="shared" si="1"/>
        <v>1.4984891004800027</v>
      </c>
      <c r="F34">
        <f t="shared" si="0"/>
        <v>0.10095400306079745</v>
      </c>
      <c r="J34" t="s">
        <v>1942</v>
      </c>
      <c r="K34">
        <v>1.4984891004800027</v>
      </c>
      <c r="L34">
        <v>0.10095400306079745</v>
      </c>
      <c r="T34" t="s">
        <v>66</v>
      </c>
      <c r="V34" t="s">
        <v>83</v>
      </c>
    </row>
    <row r="35" spans="2:22" x14ac:dyDescent="0.25">
      <c r="B35" t="s">
        <v>1943</v>
      </c>
      <c r="C35">
        <v>1.3844123343587793</v>
      </c>
      <c r="D35">
        <v>1.4134960343805707</v>
      </c>
      <c r="E35">
        <f t="shared" si="1"/>
        <v>1.3989541843696749</v>
      </c>
      <c r="F35">
        <f t="shared" si="0"/>
        <v>2.0565281507404033E-2</v>
      </c>
      <c r="J35" t="s">
        <v>1943</v>
      </c>
      <c r="K35">
        <v>1.3989541843696749</v>
      </c>
      <c r="L35">
        <v>2.0565281507404033E-2</v>
      </c>
      <c r="T35" t="s">
        <v>62</v>
      </c>
      <c r="V35" t="s">
        <v>80</v>
      </c>
    </row>
    <row r="36" spans="2:22" x14ac:dyDescent="0.25">
      <c r="B36" t="s">
        <v>1944</v>
      </c>
      <c r="C36">
        <v>1.3855225344833833</v>
      </c>
      <c r="D36">
        <v>1.4179481002885292</v>
      </c>
      <c r="E36">
        <f t="shared" si="1"/>
        <v>1.4017353173859561</v>
      </c>
      <c r="F36">
        <f t="shared" si="0"/>
        <v>2.2928337464629366E-2</v>
      </c>
      <c r="J36" t="s">
        <v>1944</v>
      </c>
      <c r="K36">
        <v>1.4017353173859561</v>
      </c>
      <c r="L36">
        <v>2.2928337464629366E-2</v>
      </c>
    </row>
    <row r="37" spans="2:22" x14ac:dyDescent="0.25">
      <c r="B37" t="s">
        <v>1945</v>
      </c>
      <c r="C37">
        <v>1.395932593883735</v>
      </c>
      <c r="D37">
        <v>1.4151211304701232</v>
      </c>
      <c r="E37">
        <f t="shared" si="1"/>
        <v>1.405526862176929</v>
      </c>
      <c r="F37">
        <f t="shared" si="0"/>
        <v>1.356834434128126E-2</v>
      </c>
      <c r="J37" t="s">
        <v>1945</v>
      </c>
      <c r="K37">
        <v>1.405526862176929</v>
      </c>
      <c r="L37">
        <v>1.356834434128126E-2</v>
      </c>
    </row>
    <row r="38" spans="2:22" x14ac:dyDescent="0.25">
      <c r="B38" t="s">
        <v>1946</v>
      </c>
      <c r="C38">
        <v>1.4588907029958396</v>
      </c>
      <c r="D38">
        <v>1.4586108707338483</v>
      </c>
      <c r="E38">
        <f t="shared" si="1"/>
        <v>1.4587507868648439</v>
      </c>
      <c r="F38">
        <f t="shared" si="0"/>
        <v>1.9787129004877774E-4</v>
      </c>
      <c r="J38" t="s">
        <v>1946</v>
      </c>
      <c r="K38">
        <v>1.4587507868648439</v>
      </c>
      <c r="L38">
        <v>1.9787129004877774E-4</v>
      </c>
    </row>
    <row r="39" spans="2:22" x14ac:dyDescent="0.25">
      <c r="B39" t="s">
        <v>1947</v>
      </c>
      <c r="C39">
        <v>1.4168673243177357</v>
      </c>
      <c r="D39">
        <v>1.4266684324341985</v>
      </c>
      <c r="E39">
        <f t="shared" si="1"/>
        <v>1.4217678783759671</v>
      </c>
      <c r="F39">
        <f t="shared" si="0"/>
        <v>6.9304300122933864E-3</v>
      </c>
      <c r="J39" t="s">
        <v>1947</v>
      </c>
      <c r="K39">
        <v>1.4217678783759671</v>
      </c>
      <c r="L39">
        <v>6.9304300122933864E-3</v>
      </c>
    </row>
    <row r="40" spans="2:22" x14ac:dyDescent="0.25">
      <c r="B40" t="s">
        <v>1948</v>
      </c>
      <c r="C40">
        <v>1.3970050189898291</v>
      </c>
      <c r="D40">
        <v>1.4136059429107373</v>
      </c>
      <c r="E40">
        <f t="shared" si="1"/>
        <v>1.4053054809502832</v>
      </c>
      <c r="F40">
        <f t="shared" si="0"/>
        <v>1.1738625878436137E-2</v>
      </c>
      <c r="J40" t="s">
        <v>1948</v>
      </c>
      <c r="K40">
        <v>1.4053054809502832</v>
      </c>
      <c r="L40">
        <v>1.1738625878436137E-2</v>
      </c>
    </row>
    <row r="41" spans="2:22" x14ac:dyDescent="0.25">
      <c r="B41" t="s">
        <v>1949</v>
      </c>
      <c r="C41">
        <v>1.4713536125194171</v>
      </c>
      <c r="D41">
        <v>1.4870258070752473</v>
      </c>
      <c r="E41">
        <f t="shared" si="1"/>
        <v>1.4791897097973323</v>
      </c>
      <c r="F41">
        <f t="shared" si="0"/>
        <v>1.1081915046502458E-2</v>
      </c>
      <c r="J41" t="s">
        <v>1949</v>
      </c>
      <c r="K41">
        <v>1.4791897097973323</v>
      </c>
      <c r="L41">
        <v>1.1081915046502458E-2</v>
      </c>
    </row>
    <row r="43" spans="2:22" x14ac:dyDescent="0.25">
      <c r="B43" t="s">
        <v>1950</v>
      </c>
      <c r="C43">
        <v>1.5625</v>
      </c>
      <c r="D43">
        <v>1.5625</v>
      </c>
      <c r="E43">
        <f t="shared" si="1"/>
        <v>1.5625</v>
      </c>
      <c r="F43">
        <f t="shared" si="0"/>
        <v>0</v>
      </c>
      <c r="J43" t="s">
        <v>1950</v>
      </c>
      <c r="K43">
        <v>1.5625</v>
      </c>
      <c r="L43">
        <v>0</v>
      </c>
    </row>
    <row r="44" spans="2:22" x14ac:dyDescent="0.25">
      <c r="B44" t="s">
        <v>1951</v>
      </c>
      <c r="C44">
        <v>1.5975065137418383</v>
      </c>
      <c r="D44">
        <v>1.6190349259004064</v>
      </c>
      <c r="E44">
        <f t="shared" si="1"/>
        <v>1.6082707198211224</v>
      </c>
      <c r="F44">
        <f t="shared" si="0"/>
        <v>1.5222886225502462E-2</v>
      </c>
      <c r="J44" t="s">
        <v>1951</v>
      </c>
      <c r="K44">
        <v>1.6082707198211224</v>
      </c>
      <c r="L44">
        <v>1.5222886225502462E-2</v>
      </c>
    </row>
    <row r="45" spans="2:22" x14ac:dyDescent="0.25">
      <c r="B45" t="s">
        <v>1952</v>
      </c>
      <c r="C45">
        <v>1.6198713076712268</v>
      </c>
      <c r="D45">
        <v>1.615451165655388</v>
      </c>
      <c r="E45">
        <f t="shared" si="1"/>
        <v>1.6176612366633074</v>
      </c>
      <c r="F45">
        <f t="shared" si="0"/>
        <v>3.1255123932071452E-3</v>
      </c>
      <c r="J45" t="s">
        <v>1952</v>
      </c>
      <c r="K45">
        <v>1.6176612366633074</v>
      </c>
      <c r="L45">
        <v>3.1255123932071452E-3</v>
      </c>
    </row>
    <row r="46" spans="2:22" x14ac:dyDescent="0.25">
      <c r="B46" t="s">
        <v>2485</v>
      </c>
      <c r="C46">
        <v>1.6201340147653707</v>
      </c>
      <c r="D46">
        <v>1.6240610816121948</v>
      </c>
      <c r="E46">
        <f t="shared" si="1"/>
        <v>1.6220975481887827</v>
      </c>
      <c r="F46">
        <f t="shared" si="0"/>
        <v>2.7768555975621872E-3</v>
      </c>
      <c r="J46" t="s">
        <v>2485</v>
      </c>
      <c r="K46">
        <v>1.6220975481887827</v>
      </c>
      <c r="L46">
        <v>2.7768555975621872E-3</v>
      </c>
    </row>
    <row r="47" spans="2:22" x14ac:dyDescent="0.25">
      <c r="B47" t="s">
        <v>1953</v>
      </c>
      <c r="C47">
        <v>1.6202278871512896</v>
      </c>
      <c r="D47">
        <v>1.6214115286371515</v>
      </c>
      <c r="E47">
        <f t="shared" si="1"/>
        <v>1.6208197078942206</v>
      </c>
      <c r="F47">
        <f t="shared" si="0"/>
        <v>8.3696092114668419E-4</v>
      </c>
      <c r="J47" t="s">
        <v>1953</v>
      </c>
      <c r="K47">
        <v>1.6208197078942206</v>
      </c>
      <c r="L47">
        <v>8.3696092114668419E-4</v>
      </c>
    </row>
    <row r="48" spans="2:22" x14ac:dyDescent="0.25">
      <c r="B48" t="s">
        <v>1954</v>
      </c>
      <c r="C48">
        <v>1.619299407780407</v>
      </c>
      <c r="D48">
        <v>1.6292669240661</v>
      </c>
      <c r="E48">
        <f t="shared" si="1"/>
        <v>1.6242831659232535</v>
      </c>
      <c r="F48">
        <f t="shared" si="0"/>
        <v>7.048098357200815E-3</v>
      </c>
      <c r="J48" t="s">
        <v>1954</v>
      </c>
      <c r="K48">
        <v>1.6242831659232535</v>
      </c>
      <c r="L48">
        <v>7.048098357200815E-3</v>
      </c>
    </row>
    <row r="49" spans="2:12" x14ac:dyDescent="0.25">
      <c r="B49" t="s">
        <v>1955</v>
      </c>
      <c r="C49">
        <v>1.6294647390677703</v>
      </c>
      <c r="D49">
        <v>1.6294285935677326</v>
      </c>
      <c r="E49">
        <f t="shared" si="1"/>
        <v>1.6294466663177514</v>
      </c>
      <c r="F49">
        <f t="shared" si="0"/>
        <v>2.5558728186051044E-5</v>
      </c>
      <c r="J49" t="s">
        <v>1955</v>
      </c>
      <c r="K49">
        <v>1.6294466663177514</v>
      </c>
      <c r="L49">
        <v>2.5558728186051044E-5</v>
      </c>
    </row>
    <row r="50" spans="2:12" x14ac:dyDescent="0.25">
      <c r="B50" t="s">
        <v>1956</v>
      </c>
      <c r="C50">
        <v>1.6096707865936175</v>
      </c>
      <c r="D50">
        <v>1.608833475248481</v>
      </c>
      <c r="E50">
        <f t="shared" si="1"/>
        <v>1.6092521309210492</v>
      </c>
      <c r="F50">
        <f t="shared" si="0"/>
        <v>5.9206853011047555E-4</v>
      </c>
      <c r="J50" t="s">
        <v>1956</v>
      </c>
      <c r="K50">
        <v>1.6092521309210492</v>
      </c>
      <c r="L50">
        <v>5.9206853011047555E-4</v>
      </c>
    </row>
    <row r="51" spans="2:12" x14ac:dyDescent="0.25">
      <c r="B51" t="s">
        <v>1957</v>
      </c>
      <c r="C51">
        <v>1.594737933175542</v>
      </c>
      <c r="D51">
        <v>1.6004055135391486</v>
      </c>
      <c r="E51">
        <f t="shared" si="1"/>
        <v>1.5975717233573454</v>
      </c>
      <c r="F51">
        <f t="shared" si="0"/>
        <v>4.0075845080259423E-3</v>
      </c>
      <c r="J51" t="s">
        <v>1957</v>
      </c>
      <c r="K51">
        <v>1.5975717233573454</v>
      </c>
      <c r="L51">
        <v>4.0075845080259423E-3</v>
      </c>
    </row>
    <row r="53" spans="2:12" x14ac:dyDescent="0.25">
      <c r="B53" t="s">
        <v>1958</v>
      </c>
      <c r="C53">
        <v>1.5625</v>
      </c>
      <c r="D53">
        <v>1.5625</v>
      </c>
      <c r="E53">
        <f t="shared" si="1"/>
        <v>1.5625</v>
      </c>
      <c r="F53">
        <f t="shared" si="0"/>
        <v>0</v>
      </c>
      <c r="J53" t="s">
        <v>1958</v>
      </c>
      <c r="K53">
        <v>1.5625</v>
      </c>
      <c r="L53">
        <v>0</v>
      </c>
    </row>
    <row r="54" spans="2:12" x14ac:dyDescent="0.25">
      <c r="B54" t="s">
        <v>1959</v>
      </c>
      <c r="C54">
        <v>1.5345150421438449</v>
      </c>
      <c r="D54">
        <v>1.6196171770290293</v>
      </c>
      <c r="E54">
        <f t="shared" si="1"/>
        <v>1.5770661095864371</v>
      </c>
      <c r="F54">
        <f t="shared" si="0"/>
        <v>6.0176296670766113E-2</v>
      </c>
      <c r="J54" t="s">
        <v>1959</v>
      </c>
      <c r="K54">
        <v>1.5770661095864371</v>
      </c>
      <c r="L54">
        <v>6.0176296670766113E-2</v>
      </c>
    </row>
    <row r="55" spans="2:12" x14ac:dyDescent="0.25">
      <c r="B55" t="s">
        <v>1960</v>
      </c>
      <c r="C55">
        <v>1.5598127542708462</v>
      </c>
      <c r="D55">
        <v>1.6183212913705312</v>
      </c>
      <c r="E55">
        <f t="shared" si="1"/>
        <v>1.5890670228206887</v>
      </c>
      <c r="F55">
        <f t="shared" si="0"/>
        <v>4.1371783340491929E-2</v>
      </c>
      <c r="J55" t="s">
        <v>1960</v>
      </c>
      <c r="K55">
        <v>1.5890670228206887</v>
      </c>
      <c r="L55">
        <v>4.1371783340491929E-2</v>
      </c>
    </row>
    <row r="56" spans="2:12" x14ac:dyDescent="0.25">
      <c r="B56" t="s">
        <v>1961</v>
      </c>
      <c r="C56">
        <v>1.5558510505728735</v>
      </c>
      <c r="D56">
        <v>1.6217055669069054</v>
      </c>
      <c r="E56">
        <f t="shared" si="1"/>
        <v>1.5887783087398895</v>
      </c>
      <c r="F56">
        <f t="shared" si="0"/>
        <v>4.6566175071554167E-2</v>
      </c>
      <c r="J56" t="s">
        <v>1961</v>
      </c>
      <c r="K56">
        <v>1.5887783087398895</v>
      </c>
      <c r="L56">
        <v>4.6566175071554167E-2</v>
      </c>
    </row>
    <row r="57" spans="2:12" x14ac:dyDescent="0.25">
      <c r="B57" t="s">
        <v>1962</v>
      </c>
      <c r="C57">
        <v>1.5561955074117444</v>
      </c>
      <c r="D57">
        <v>1.6216778383448038</v>
      </c>
      <c r="E57">
        <f t="shared" si="1"/>
        <v>1.5889366728782741</v>
      </c>
      <c r="F57">
        <f t="shared" si="0"/>
        <v>4.6303000250667956E-2</v>
      </c>
      <c r="J57" t="s">
        <v>1962</v>
      </c>
      <c r="K57">
        <v>1.5889366728782741</v>
      </c>
      <c r="L57">
        <v>4.6303000250667956E-2</v>
      </c>
    </row>
    <row r="58" spans="2:12" x14ac:dyDescent="0.25">
      <c r="B58" t="s">
        <v>1963</v>
      </c>
      <c r="C58">
        <v>1.5589968014579965</v>
      </c>
      <c r="D58">
        <v>1.6346407438206534</v>
      </c>
      <c r="E58">
        <f t="shared" si="1"/>
        <v>1.5968187726393248</v>
      </c>
      <c r="F58">
        <f t="shared" si="0"/>
        <v>5.3488344600319065E-2</v>
      </c>
      <c r="J58" t="s">
        <v>1963</v>
      </c>
      <c r="K58">
        <v>1.5968187726393248</v>
      </c>
      <c r="L58">
        <v>5.3488344600319065E-2</v>
      </c>
    </row>
    <row r="59" spans="2:12" x14ac:dyDescent="0.25">
      <c r="B59" t="s">
        <v>1964</v>
      </c>
      <c r="C59">
        <v>1.5625649841057441</v>
      </c>
      <c r="D59">
        <v>1.6278670089260223</v>
      </c>
      <c r="E59">
        <f t="shared" si="1"/>
        <v>1.5952159965158832</v>
      </c>
      <c r="F59">
        <f t="shared" si="0"/>
        <v>4.6175504575630986E-2</v>
      </c>
      <c r="J59" t="s">
        <v>1964</v>
      </c>
      <c r="K59">
        <v>1.5952159965158832</v>
      </c>
      <c r="L59">
        <v>4.6175504575630986E-2</v>
      </c>
    </row>
    <row r="60" spans="2:12" x14ac:dyDescent="0.25">
      <c r="B60" t="s">
        <v>1965</v>
      </c>
      <c r="C60">
        <v>1.5465018704463389</v>
      </c>
      <c r="D60">
        <v>1.6077675786637338</v>
      </c>
      <c r="E60">
        <f t="shared" si="1"/>
        <v>1.5771347245550364</v>
      </c>
      <c r="F60">
        <f t="shared" si="0"/>
        <v>4.3321397734716292E-2</v>
      </c>
      <c r="J60" t="s">
        <v>1965</v>
      </c>
      <c r="K60">
        <v>1.5771347245550364</v>
      </c>
      <c r="L60">
        <v>4.3321397734716292E-2</v>
      </c>
    </row>
    <row r="61" spans="2:12" x14ac:dyDescent="0.25">
      <c r="B61" t="s">
        <v>1966</v>
      </c>
      <c r="C61">
        <v>1.5420859520021677</v>
      </c>
      <c r="D61">
        <v>1.6053701148545676</v>
      </c>
      <c r="E61">
        <f t="shared" si="1"/>
        <v>1.5737280334283676</v>
      </c>
      <c r="F61">
        <f t="shared" si="0"/>
        <v>4.4748660694645781E-2</v>
      </c>
      <c r="J61" t="s">
        <v>1966</v>
      </c>
      <c r="K61">
        <v>1.5737280334283676</v>
      </c>
      <c r="L61">
        <v>4.4748660694645781E-2</v>
      </c>
    </row>
    <row r="63" spans="2:12" x14ac:dyDescent="0.25">
      <c r="B63" t="s">
        <v>1967</v>
      </c>
      <c r="C63">
        <v>1.5625</v>
      </c>
      <c r="D63">
        <v>1.5625</v>
      </c>
      <c r="E63">
        <f t="shared" si="1"/>
        <v>1.5625</v>
      </c>
      <c r="F63">
        <f t="shared" si="0"/>
        <v>0</v>
      </c>
      <c r="J63" t="s">
        <v>1967</v>
      </c>
      <c r="K63">
        <v>1.5625</v>
      </c>
      <c r="L63">
        <v>0</v>
      </c>
    </row>
    <row r="64" spans="2:12" x14ac:dyDescent="0.25">
      <c r="B64" t="s">
        <v>1968</v>
      </c>
      <c r="C64">
        <v>1.5966507057378228</v>
      </c>
      <c r="D64">
        <v>1.7050462428189355</v>
      </c>
      <c r="E64">
        <f t="shared" si="1"/>
        <v>1.6508484742783791</v>
      </c>
      <c r="F64">
        <f t="shared" si="0"/>
        <v>7.6647219320412671E-2</v>
      </c>
      <c r="J64" t="s">
        <v>1968</v>
      </c>
      <c r="K64">
        <v>1.6508484742783791</v>
      </c>
      <c r="L64">
        <v>7.6647219320412671E-2</v>
      </c>
    </row>
    <row r="65" spans="2:12" x14ac:dyDescent="0.25">
      <c r="B65" t="s">
        <v>1969</v>
      </c>
      <c r="C65">
        <v>1.7054850251696618</v>
      </c>
      <c r="D65">
        <v>1.7078657675693858</v>
      </c>
      <c r="E65">
        <f t="shared" si="1"/>
        <v>1.7066753963695238</v>
      </c>
      <c r="F65">
        <f t="shared" si="0"/>
        <v>1.6834390951031516E-3</v>
      </c>
      <c r="J65" t="s">
        <v>1969</v>
      </c>
      <c r="K65">
        <v>1.7066753963695238</v>
      </c>
      <c r="L65">
        <v>1.6834390951031516E-3</v>
      </c>
    </row>
    <row r="66" spans="2:12" x14ac:dyDescent="0.25">
      <c r="B66" t="s">
        <v>1970</v>
      </c>
      <c r="C66">
        <v>1.7014160727974466</v>
      </c>
      <c r="D66">
        <v>1.7137874330781229</v>
      </c>
      <c r="E66">
        <f t="shared" si="1"/>
        <v>1.7076017529377847</v>
      </c>
      <c r="F66">
        <f t="shared" si="0"/>
        <v>8.7478727469681317E-3</v>
      </c>
      <c r="J66" t="s">
        <v>1970</v>
      </c>
      <c r="K66">
        <v>1.7076017529377847</v>
      </c>
      <c r="L66">
        <v>8.7478727469681317E-3</v>
      </c>
    </row>
    <row r="67" spans="2:12" x14ac:dyDescent="0.25">
      <c r="B67" t="s">
        <v>1971</v>
      </c>
      <c r="C67">
        <v>1.7017042550922248</v>
      </c>
      <c r="D67">
        <v>1.7152500021434043</v>
      </c>
      <c r="E67">
        <f t="shared" si="1"/>
        <v>1.7084771286178144</v>
      </c>
      <c r="F67">
        <f t="shared" si="0"/>
        <v>9.5782895961267055E-3</v>
      </c>
      <c r="J67" t="s">
        <v>1971</v>
      </c>
      <c r="K67">
        <v>1.7084771286178144</v>
      </c>
      <c r="L67">
        <v>9.5782895961267055E-3</v>
      </c>
    </row>
    <row r="68" spans="2:12" x14ac:dyDescent="0.25">
      <c r="B68" t="s">
        <v>1972</v>
      </c>
      <c r="C68">
        <v>1.6808880411342892</v>
      </c>
      <c r="D68">
        <v>1.7076504431104584</v>
      </c>
      <c r="E68">
        <f t="shared" ref="E68:E131" si="2">AVERAGE(C68:D68)</f>
        <v>1.694269242122374</v>
      </c>
      <c r="F68">
        <f t="shared" ref="F68:F131" si="3">_xlfn.STDEV.S(C68:D68)</f>
        <v>1.8923875918189496E-2</v>
      </c>
      <c r="J68" t="s">
        <v>1972</v>
      </c>
      <c r="K68">
        <v>1.694269242122374</v>
      </c>
      <c r="L68">
        <v>1.8923875918189496E-2</v>
      </c>
    </row>
    <row r="69" spans="2:12" x14ac:dyDescent="0.25">
      <c r="B69" t="s">
        <v>1973</v>
      </c>
      <c r="C69">
        <v>1.7013383070623465</v>
      </c>
      <c r="D69">
        <v>1.714382266551949</v>
      </c>
      <c r="E69">
        <f t="shared" si="2"/>
        <v>1.7078602868071477</v>
      </c>
      <c r="F69">
        <f t="shared" si="3"/>
        <v>9.2234722086205981E-3</v>
      </c>
      <c r="J69" t="s">
        <v>1973</v>
      </c>
      <c r="K69">
        <v>1.7078602868071477</v>
      </c>
      <c r="L69">
        <v>9.2234722086205981E-3</v>
      </c>
    </row>
    <row r="70" spans="2:12" x14ac:dyDescent="0.25">
      <c r="B70" t="s">
        <v>1974</v>
      </c>
      <c r="C70">
        <v>1.6892174690221444</v>
      </c>
      <c r="D70">
        <v>1.702150520285995</v>
      </c>
      <c r="E70">
        <f t="shared" si="2"/>
        <v>1.6956839946540696</v>
      </c>
      <c r="F70">
        <f t="shared" si="3"/>
        <v>9.145048250101994E-3</v>
      </c>
      <c r="J70" t="s">
        <v>1974</v>
      </c>
      <c r="K70">
        <v>1.6956839946540696</v>
      </c>
      <c r="L70">
        <v>9.145048250101994E-3</v>
      </c>
    </row>
    <row r="71" spans="2:12" x14ac:dyDescent="0.25">
      <c r="B71" t="s">
        <v>1975</v>
      </c>
      <c r="C71">
        <v>1.6487069011874262</v>
      </c>
      <c r="D71">
        <v>1.6688174549609838</v>
      </c>
      <c r="E71">
        <f t="shared" si="2"/>
        <v>1.658762178074205</v>
      </c>
      <c r="F71">
        <f t="shared" si="3"/>
        <v>1.4220308946699239E-2</v>
      </c>
      <c r="J71" t="s">
        <v>1975</v>
      </c>
      <c r="K71">
        <v>1.658762178074205</v>
      </c>
      <c r="L71">
        <v>1.4220308946699239E-2</v>
      </c>
    </row>
    <row r="73" spans="2:12" x14ac:dyDescent="0.25">
      <c r="B73" t="s">
        <v>1976</v>
      </c>
      <c r="C73">
        <v>1.5625</v>
      </c>
      <c r="D73">
        <v>1.5625</v>
      </c>
      <c r="E73">
        <f t="shared" si="2"/>
        <v>1.5625</v>
      </c>
      <c r="F73">
        <f t="shared" si="3"/>
        <v>0</v>
      </c>
      <c r="J73" t="s">
        <v>1976</v>
      </c>
      <c r="K73">
        <v>1.5625</v>
      </c>
      <c r="L73">
        <v>0</v>
      </c>
    </row>
    <row r="74" spans="2:12" x14ac:dyDescent="0.25">
      <c r="B74" t="s">
        <v>1977</v>
      </c>
      <c r="C74">
        <v>1.5594420582172432</v>
      </c>
      <c r="D74">
        <v>1.5767665982366941</v>
      </c>
      <c r="E74">
        <f t="shared" si="2"/>
        <v>1.5681043282269687</v>
      </c>
      <c r="F74">
        <f t="shared" si="3"/>
        <v>1.2250299728691403E-2</v>
      </c>
      <c r="J74" t="s">
        <v>1977</v>
      </c>
      <c r="K74">
        <v>1.5681043282269687</v>
      </c>
      <c r="L74">
        <v>1.2250299728691403E-2</v>
      </c>
    </row>
    <row r="75" spans="2:12" x14ac:dyDescent="0.25">
      <c r="B75" t="s">
        <v>1978</v>
      </c>
      <c r="C75">
        <v>1.5520222495892901</v>
      </c>
      <c r="D75">
        <v>1.5753365937035153</v>
      </c>
      <c r="E75">
        <f t="shared" si="2"/>
        <v>1.5636794216464027</v>
      </c>
      <c r="F75">
        <f t="shared" si="3"/>
        <v>1.6485730822085289E-2</v>
      </c>
      <c r="J75" t="s">
        <v>1978</v>
      </c>
      <c r="K75">
        <v>1.5636794216464027</v>
      </c>
      <c r="L75">
        <v>1.6485730822085289E-2</v>
      </c>
    </row>
    <row r="76" spans="2:12" x14ac:dyDescent="0.25">
      <c r="B76" t="s">
        <v>1979</v>
      </c>
      <c r="C76">
        <v>1.5526706026429544</v>
      </c>
      <c r="D76">
        <v>1.5764410630988741</v>
      </c>
      <c r="E76">
        <f t="shared" si="2"/>
        <v>1.5645558328709144</v>
      </c>
      <c r="F76">
        <f t="shared" si="3"/>
        <v>1.6808253780307481E-2</v>
      </c>
      <c r="J76" t="s">
        <v>1979</v>
      </c>
      <c r="K76">
        <v>1.5645558328709144</v>
      </c>
      <c r="L76">
        <v>1.6808253780307481E-2</v>
      </c>
    </row>
    <row r="77" spans="2:12" x14ac:dyDescent="0.25">
      <c r="B77" t="s">
        <v>1980</v>
      </c>
      <c r="C77">
        <v>1.5522718997504235</v>
      </c>
      <c r="D77">
        <v>1.5767138571446813</v>
      </c>
      <c r="E77">
        <f t="shared" si="2"/>
        <v>1.5644928784475525</v>
      </c>
      <c r="F77">
        <f t="shared" si="3"/>
        <v>1.7283073818952371E-2</v>
      </c>
      <c r="J77" t="s">
        <v>1980</v>
      </c>
      <c r="K77">
        <v>1.5644928784475525</v>
      </c>
      <c r="L77">
        <v>1.7283073818952371E-2</v>
      </c>
    </row>
    <row r="78" spans="2:12" x14ac:dyDescent="0.25">
      <c r="B78" t="s">
        <v>1981</v>
      </c>
      <c r="C78">
        <v>1.5424784761634844</v>
      </c>
      <c r="D78">
        <v>1.5720944288123551</v>
      </c>
      <c r="E78">
        <f t="shared" si="2"/>
        <v>1.5572864524879197</v>
      </c>
      <c r="F78">
        <f t="shared" si="3"/>
        <v>2.0941640949316113E-2</v>
      </c>
      <c r="J78" t="s">
        <v>1981</v>
      </c>
      <c r="K78">
        <v>1.5572864524879197</v>
      </c>
      <c r="L78">
        <v>2.0941640949316113E-2</v>
      </c>
    </row>
    <row r="79" spans="2:12" x14ac:dyDescent="0.25">
      <c r="B79" t="s">
        <v>1982</v>
      </c>
      <c r="C79">
        <v>1.5543371393988445</v>
      </c>
      <c r="D79">
        <v>1.580525270967303</v>
      </c>
      <c r="E79">
        <f t="shared" si="2"/>
        <v>1.5674312051830737</v>
      </c>
      <c r="F79">
        <f t="shared" si="3"/>
        <v>1.8517805418662468E-2</v>
      </c>
      <c r="J79" t="s">
        <v>1982</v>
      </c>
      <c r="K79">
        <v>1.5674312051830737</v>
      </c>
      <c r="L79">
        <v>1.8517805418662468E-2</v>
      </c>
    </row>
    <row r="80" spans="2:12" x14ac:dyDescent="0.25">
      <c r="B80" t="s">
        <v>1983</v>
      </c>
      <c r="C80">
        <v>1.5467141224960905</v>
      </c>
      <c r="D80">
        <v>1.569872522883986</v>
      </c>
      <c r="E80">
        <f t="shared" si="2"/>
        <v>1.5582933226900382</v>
      </c>
      <c r="F80">
        <f t="shared" si="3"/>
        <v>1.6375461955714092E-2</v>
      </c>
      <c r="J80" t="s">
        <v>1983</v>
      </c>
      <c r="K80">
        <v>1.5582933226900382</v>
      </c>
      <c r="L80">
        <v>1.6375461955714092E-2</v>
      </c>
    </row>
    <row r="81" spans="2:12" x14ac:dyDescent="0.25">
      <c r="B81" t="s">
        <v>1984</v>
      </c>
      <c r="C81">
        <v>1.5340385645399317</v>
      </c>
      <c r="D81">
        <v>1.559641850840729</v>
      </c>
      <c r="E81">
        <f t="shared" si="2"/>
        <v>1.5468402076903303</v>
      </c>
      <c r="F81">
        <f t="shared" si="3"/>
        <v>1.8104257363954431E-2</v>
      </c>
      <c r="J81" t="s">
        <v>1984</v>
      </c>
      <c r="K81">
        <v>1.5468402076903303</v>
      </c>
      <c r="L81">
        <v>1.8104257363954431E-2</v>
      </c>
    </row>
    <row r="83" spans="2:12" x14ac:dyDescent="0.25">
      <c r="B83" t="s">
        <v>1985</v>
      </c>
      <c r="C83">
        <v>1.5625</v>
      </c>
      <c r="D83">
        <v>1.5625</v>
      </c>
      <c r="E83">
        <f t="shared" si="2"/>
        <v>1.5625</v>
      </c>
      <c r="F83">
        <f t="shared" si="3"/>
        <v>0</v>
      </c>
      <c r="J83" t="s">
        <v>1985</v>
      </c>
      <c r="K83">
        <v>1.5625</v>
      </c>
      <c r="L83">
        <v>0</v>
      </c>
    </row>
    <row r="84" spans="2:12" x14ac:dyDescent="0.25">
      <c r="B84" t="s">
        <v>1986</v>
      </c>
      <c r="C84">
        <v>1.5822896182227479</v>
      </c>
      <c r="D84">
        <v>1.5889465956518141</v>
      </c>
      <c r="E84">
        <f t="shared" si="2"/>
        <v>1.585618106937281</v>
      </c>
      <c r="F84">
        <f t="shared" si="3"/>
        <v>4.7071938822984454E-3</v>
      </c>
      <c r="J84" t="s">
        <v>1986</v>
      </c>
      <c r="K84">
        <v>1.585618106937281</v>
      </c>
      <c r="L84">
        <v>4.7071938822984454E-3</v>
      </c>
    </row>
    <row r="85" spans="2:12" x14ac:dyDescent="0.25">
      <c r="B85" t="s">
        <v>1987</v>
      </c>
      <c r="C85">
        <v>1.5634917960305146</v>
      </c>
      <c r="D85">
        <v>1.5834813425990641</v>
      </c>
      <c r="E85">
        <f t="shared" si="2"/>
        <v>1.5734865693147895</v>
      </c>
      <c r="F85">
        <f t="shared" si="3"/>
        <v>1.4134743931465679E-2</v>
      </c>
      <c r="J85" t="s">
        <v>1987</v>
      </c>
      <c r="K85">
        <v>1.5734865693147895</v>
      </c>
      <c r="L85">
        <v>1.4134743931465679E-2</v>
      </c>
    </row>
    <row r="86" spans="2:12" x14ac:dyDescent="0.25">
      <c r="B86" t="s">
        <v>1988</v>
      </c>
      <c r="C86">
        <v>1.5696905750004451</v>
      </c>
      <c r="D86">
        <v>1.5953681004758156</v>
      </c>
      <c r="E86">
        <f t="shared" si="2"/>
        <v>1.5825293377381304</v>
      </c>
      <c r="F86">
        <f t="shared" si="3"/>
        <v>1.8156752387724809E-2</v>
      </c>
      <c r="J86" t="s">
        <v>1988</v>
      </c>
      <c r="K86">
        <v>1.5825293377381304</v>
      </c>
      <c r="L86">
        <v>1.8156752387724809E-2</v>
      </c>
    </row>
    <row r="87" spans="2:12" x14ac:dyDescent="0.25">
      <c r="B87" t="s">
        <v>1989</v>
      </c>
      <c r="C87">
        <v>1.573051068205469</v>
      </c>
      <c r="D87">
        <v>1.5945014034782636</v>
      </c>
      <c r="E87">
        <f t="shared" si="2"/>
        <v>1.5837762358418663</v>
      </c>
      <c r="F87">
        <f t="shared" si="3"/>
        <v>1.5167677530118058E-2</v>
      </c>
      <c r="J87" t="s">
        <v>1989</v>
      </c>
      <c r="K87">
        <v>1.5837762358418663</v>
      </c>
      <c r="L87">
        <v>1.5167677530118058E-2</v>
      </c>
    </row>
    <row r="88" spans="2:12" x14ac:dyDescent="0.25">
      <c r="B88" t="s">
        <v>1990</v>
      </c>
      <c r="C88">
        <v>1.5822347976228266</v>
      </c>
      <c r="D88">
        <v>1.6080808653177907</v>
      </c>
      <c r="E88">
        <f t="shared" si="2"/>
        <v>1.5951578314703085</v>
      </c>
      <c r="F88">
        <f t="shared" si="3"/>
        <v>1.8275929734115685E-2</v>
      </c>
      <c r="J88" t="s">
        <v>1990</v>
      </c>
      <c r="K88">
        <v>1.5951578314703085</v>
      </c>
      <c r="L88">
        <v>1.8275929734115685E-2</v>
      </c>
    </row>
    <row r="89" spans="2:12" x14ac:dyDescent="0.25">
      <c r="B89" t="s">
        <v>1991</v>
      </c>
      <c r="C89">
        <v>1.580257354170123</v>
      </c>
      <c r="D89">
        <v>1.5972881426452354</v>
      </c>
      <c r="E89">
        <f t="shared" si="2"/>
        <v>1.5887727484076792</v>
      </c>
      <c r="F89">
        <f t="shared" si="3"/>
        <v>1.2042586019705688E-2</v>
      </c>
      <c r="J89" t="s">
        <v>1991</v>
      </c>
      <c r="K89">
        <v>1.5887727484076792</v>
      </c>
      <c r="L89">
        <v>1.2042586019705688E-2</v>
      </c>
    </row>
    <row r="90" spans="2:12" x14ac:dyDescent="0.25">
      <c r="B90" t="s">
        <v>1992</v>
      </c>
      <c r="C90">
        <v>1.566766619656327</v>
      </c>
      <c r="D90">
        <v>1.5875425681189075</v>
      </c>
      <c r="E90">
        <f t="shared" si="2"/>
        <v>1.5771545938876173</v>
      </c>
      <c r="F90">
        <f t="shared" si="3"/>
        <v>1.4690814043472871E-2</v>
      </c>
      <c r="J90" t="s">
        <v>1992</v>
      </c>
      <c r="K90">
        <v>1.5771545938876173</v>
      </c>
      <c r="L90">
        <v>1.4690814043472871E-2</v>
      </c>
    </row>
    <row r="91" spans="2:12" x14ac:dyDescent="0.25">
      <c r="B91" t="s">
        <v>1988</v>
      </c>
      <c r="C91">
        <v>1.5610307355669093</v>
      </c>
      <c r="D91">
        <v>1.5891367665574652</v>
      </c>
      <c r="E91">
        <f t="shared" si="2"/>
        <v>1.5750837510621873</v>
      </c>
      <c r="F91">
        <f t="shared" si="3"/>
        <v>1.987396510566131E-2</v>
      </c>
      <c r="J91" t="s">
        <v>1988</v>
      </c>
      <c r="K91">
        <v>1.5750837510621873</v>
      </c>
      <c r="L91">
        <v>1.987396510566131E-2</v>
      </c>
    </row>
    <row r="93" spans="2:12" x14ac:dyDescent="0.25">
      <c r="B93" t="s">
        <v>1993</v>
      </c>
      <c r="C93">
        <v>1.5625</v>
      </c>
      <c r="D93">
        <v>1.5625</v>
      </c>
      <c r="E93">
        <f t="shared" si="2"/>
        <v>1.5625</v>
      </c>
      <c r="F93">
        <f t="shared" si="3"/>
        <v>0</v>
      </c>
      <c r="J93" t="s">
        <v>1993</v>
      </c>
      <c r="K93">
        <v>1.5625</v>
      </c>
      <c r="L93">
        <v>0</v>
      </c>
    </row>
    <row r="94" spans="2:12" x14ac:dyDescent="0.25">
      <c r="B94" t="s">
        <v>1994</v>
      </c>
      <c r="C94">
        <v>1.581505350709774</v>
      </c>
      <c r="D94">
        <v>1.6624990516650686</v>
      </c>
      <c r="E94">
        <f t="shared" si="2"/>
        <v>1.6220022011874213</v>
      </c>
      <c r="F94">
        <f t="shared" si="3"/>
        <v>5.7271195178884141E-2</v>
      </c>
      <c r="J94" t="s">
        <v>1994</v>
      </c>
      <c r="K94">
        <v>1.6220022011874213</v>
      </c>
      <c r="L94">
        <v>5.7271195178884141E-2</v>
      </c>
    </row>
    <row r="95" spans="2:12" x14ac:dyDescent="0.25">
      <c r="B95" t="s">
        <v>1995</v>
      </c>
      <c r="C95">
        <v>1.6735886153407395</v>
      </c>
      <c r="D95">
        <v>1.6642778775403804</v>
      </c>
      <c r="E95">
        <f t="shared" si="2"/>
        <v>1.66893324644056</v>
      </c>
      <c r="F95">
        <f t="shared" si="3"/>
        <v>6.5836858364838966E-3</v>
      </c>
      <c r="J95" t="s">
        <v>1995</v>
      </c>
      <c r="K95">
        <v>1.66893324644056</v>
      </c>
      <c r="L95">
        <v>6.5836858364838966E-3</v>
      </c>
    </row>
    <row r="96" spans="2:12" x14ac:dyDescent="0.25">
      <c r="B96" t="s">
        <v>1996</v>
      </c>
      <c r="C96">
        <v>1.6770400178180163</v>
      </c>
      <c r="D96">
        <v>1.6763234167514292</v>
      </c>
      <c r="E96">
        <f t="shared" si="2"/>
        <v>1.6766817172847226</v>
      </c>
      <c r="F96">
        <f t="shared" si="3"/>
        <v>5.0671347358925679E-4</v>
      </c>
      <c r="J96" t="s">
        <v>1996</v>
      </c>
      <c r="K96">
        <v>1.6766817172847226</v>
      </c>
      <c r="L96">
        <v>5.0671347358925679E-4</v>
      </c>
    </row>
    <row r="97" spans="2:12" x14ac:dyDescent="0.25">
      <c r="B97" t="s">
        <v>1997</v>
      </c>
      <c r="C97">
        <v>1.6764153027864725</v>
      </c>
      <c r="D97">
        <v>1.6771592317575339</v>
      </c>
      <c r="E97">
        <f t="shared" si="2"/>
        <v>1.6767872672720032</v>
      </c>
      <c r="F97">
        <f t="shared" si="3"/>
        <v>5.2603722015860947E-4</v>
      </c>
      <c r="J97" t="s">
        <v>1997</v>
      </c>
      <c r="K97">
        <v>1.6767872672720032</v>
      </c>
      <c r="L97">
        <v>5.2603722015860947E-4</v>
      </c>
    </row>
    <row r="98" spans="2:12" x14ac:dyDescent="0.25">
      <c r="B98" t="s">
        <v>1998</v>
      </c>
      <c r="C98">
        <v>1.6590244132560747</v>
      </c>
      <c r="D98">
        <v>1.6797879090658023</v>
      </c>
      <c r="E98">
        <f t="shared" si="2"/>
        <v>1.6694061611609385</v>
      </c>
      <c r="F98">
        <f t="shared" si="3"/>
        <v>1.4682008688196838E-2</v>
      </c>
      <c r="J98" t="s">
        <v>1998</v>
      </c>
      <c r="K98">
        <v>1.6694061611609385</v>
      </c>
      <c r="L98">
        <v>1.4682008688196838E-2</v>
      </c>
    </row>
    <row r="99" spans="2:12" x14ac:dyDescent="0.25">
      <c r="B99" t="s">
        <v>1999</v>
      </c>
      <c r="C99">
        <v>1.6751805680103804</v>
      </c>
      <c r="D99">
        <v>1.6775225381580137</v>
      </c>
      <c r="E99">
        <f t="shared" si="2"/>
        <v>1.676351553084197</v>
      </c>
      <c r="F99">
        <f t="shared" si="3"/>
        <v>1.6560229727279419E-3</v>
      </c>
      <c r="J99" t="s">
        <v>1999</v>
      </c>
      <c r="K99">
        <v>1.676351553084197</v>
      </c>
      <c r="L99">
        <v>1.6560229727279419E-3</v>
      </c>
    </row>
    <row r="100" spans="2:12" x14ac:dyDescent="0.25">
      <c r="B100" t="s">
        <v>2000</v>
      </c>
      <c r="C100">
        <v>1.6619839341638392</v>
      </c>
      <c r="D100">
        <v>1.6617044028918053</v>
      </c>
      <c r="E100">
        <f t="shared" si="2"/>
        <v>1.6618441685278222</v>
      </c>
      <c r="F100">
        <f t="shared" si="3"/>
        <v>1.9765845800882937E-4</v>
      </c>
      <c r="J100" t="s">
        <v>2000</v>
      </c>
      <c r="K100">
        <v>1.6618441685278222</v>
      </c>
      <c r="L100">
        <v>1.9765845800882937E-4</v>
      </c>
    </row>
    <row r="101" spans="2:12" x14ac:dyDescent="0.25">
      <c r="B101" t="s">
        <v>2001</v>
      </c>
      <c r="C101">
        <v>1.6180208073352735</v>
      </c>
      <c r="D101">
        <v>1.6279958162974955</v>
      </c>
      <c r="E101">
        <f t="shared" si="2"/>
        <v>1.6230083118163845</v>
      </c>
      <c r="F101">
        <f t="shared" si="3"/>
        <v>7.0533964795837061E-3</v>
      </c>
      <c r="J101" t="s">
        <v>2001</v>
      </c>
      <c r="K101">
        <v>1.6230083118163845</v>
      </c>
      <c r="L101">
        <v>7.0533964795837061E-3</v>
      </c>
    </row>
    <row r="103" spans="2:12" x14ac:dyDescent="0.25">
      <c r="B103" t="s">
        <v>2002</v>
      </c>
      <c r="C103">
        <v>1.5625</v>
      </c>
      <c r="D103">
        <v>1.5625</v>
      </c>
      <c r="E103">
        <f t="shared" si="2"/>
        <v>1.5625</v>
      </c>
      <c r="F103">
        <f t="shared" si="3"/>
        <v>0</v>
      </c>
      <c r="J103" t="s">
        <v>2002</v>
      </c>
      <c r="K103">
        <v>1.5625</v>
      </c>
      <c r="L103">
        <v>0</v>
      </c>
    </row>
    <row r="104" spans="2:12" x14ac:dyDescent="0.25">
      <c r="B104" t="s">
        <v>2003</v>
      </c>
      <c r="C104">
        <v>1.5720022026506599</v>
      </c>
      <c r="D104">
        <v>1.645127387830734</v>
      </c>
      <c r="E104">
        <f t="shared" si="2"/>
        <v>1.608564795240697</v>
      </c>
      <c r="F104">
        <f t="shared" si="3"/>
        <v>5.1707314316352386E-2</v>
      </c>
      <c r="J104" t="s">
        <v>2003</v>
      </c>
      <c r="K104">
        <v>1.608564795240697</v>
      </c>
      <c r="L104">
        <v>5.1707314316352386E-2</v>
      </c>
    </row>
    <row r="105" spans="2:12" x14ac:dyDescent="0.25">
      <c r="B105" t="s">
        <v>2004</v>
      </c>
      <c r="C105">
        <v>1.6629488627922886</v>
      </c>
      <c r="D105">
        <v>1.6478933292903828</v>
      </c>
      <c r="E105">
        <f t="shared" si="2"/>
        <v>1.6554210960413358</v>
      </c>
      <c r="F105">
        <f t="shared" si="3"/>
        <v>1.0645869833578844E-2</v>
      </c>
      <c r="J105" t="s">
        <v>2004</v>
      </c>
      <c r="K105">
        <v>1.6554210960413358</v>
      </c>
      <c r="L105">
        <v>1.0645869833578844E-2</v>
      </c>
    </row>
    <row r="106" spans="2:12" x14ac:dyDescent="0.25">
      <c r="B106" t="s">
        <v>2005</v>
      </c>
      <c r="C106">
        <v>1.6664716245365807</v>
      </c>
      <c r="D106">
        <v>1.6616479387092975</v>
      </c>
      <c r="E106">
        <f t="shared" si="2"/>
        <v>1.6640597816229392</v>
      </c>
      <c r="F106">
        <f t="shared" si="3"/>
        <v>3.4108609587853978E-3</v>
      </c>
      <c r="J106" t="s">
        <v>2005</v>
      </c>
      <c r="K106">
        <v>1.6640597816229392</v>
      </c>
      <c r="L106">
        <v>3.4108609587853978E-3</v>
      </c>
    </row>
    <row r="107" spans="2:12" x14ac:dyDescent="0.25">
      <c r="B107" t="s">
        <v>2006</v>
      </c>
      <c r="C107">
        <v>1.6681130116323939</v>
      </c>
      <c r="D107">
        <v>1.6646992077080365</v>
      </c>
      <c r="E107">
        <f t="shared" si="2"/>
        <v>1.6664061096702152</v>
      </c>
      <c r="F107">
        <f t="shared" si="3"/>
        <v>2.4139239045543773E-3</v>
      </c>
      <c r="J107" t="s">
        <v>2006</v>
      </c>
      <c r="K107">
        <v>1.6664061096702152</v>
      </c>
      <c r="L107">
        <v>2.4139239045543773E-3</v>
      </c>
    </row>
    <row r="108" spans="2:12" x14ac:dyDescent="0.25">
      <c r="B108" t="s">
        <v>2007</v>
      </c>
      <c r="C108">
        <v>1.6546677584106944</v>
      </c>
      <c r="D108">
        <v>1.6627684076484426</v>
      </c>
      <c r="E108">
        <f t="shared" si="2"/>
        <v>1.6587180830295685</v>
      </c>
      <c r="F108">
        <f t="shared" si="3"/>
        <v>5.7280240080254067E-3</v>
      </c>
      <c r="J108" t="s">
        <v>2007</v>
      </c>
      <c r="K108">
        <v>1.6587180830295685</v>
      </c>
      <c r="L108">
        <v>5.7280240080254067E-3</v>
      </c>
    </row>
    <row r="109" spans="2:12" x14ac:dyDescent="0.25">
      <c r="B109" t="s">
        <v>2008</v>
      </c>
      <c r="C109">
        <v>1.6603789310529877</v>
      </c>
      <c r="D109">
        <v>1.6550721932521315</v>
      </c>
      <c r="E109">
        <f t="shared" si="2"/>
        <v>1.6577255621525597</v>
      </c>
      <c r="F109">
        <f t="shared" si="3"/>
        <v>3.7524302849644199E-3</v>
      </c>
      <c r="J109" t="s">
        <v>2008</v>
      </c>
      <c r="K109">
        <v>1.6577255621525597</v>
      </c>
      <c r="L109">
        <v>3.7524302849644199E-3</v>
      </c>
    </row>
    <row r="110" spans="2:12" x14ac:dyDescent="0.25">
      <c r="B110" t="s">
        <v>2009</v>
      </c>
      <c r="C110">
        <v>1.6578712993005003</v>
      </c>
      <c r="D110">
        <v>1.6544021239987012</v>
      </c>
      <c r="E110">
        <f t="shared" si="2"/>
        <v>1.6561367116496006</v>
      </c>
      <c r="F110">
        <f t="shared" si="3"/>
        <v>2.4530773810269753E-3</v>
      </c>
      <c r="J110" t="s">
        <v>2009</v>
      </c>
      <c r="K110">
        <v>1.6561367116496006</v>
      </c>
      <c r="L110">
        <v>2.4530773810269753E-3</v>
      </c>
    </row>
    <row r="111" spans="2:12" x14ac:dyDescent="0.25">
      <c r="B111" t="s">
        <v>2010</v>
      </c>
      <c r="C111">
        <v>1.6233012804770013</v>
      </c>
      <c r="D111">
        <v>1.6285818863259853</v>
      </c>
      <c r="E111">
        <f t="shared" si="2"/>
        <v>1.6259415834014934</v>
      </c>
      <c r="F111">
        <f t="shared" si="3"/>
        <v>3.733952204589963E-3</v>
      </c>
      <c r="J111" t="s">
        <v>2010</v>
      </c>
      <c r="K111">
        <v>1.6259415834014934</v>
      </c>
      <c r="L111">
        <v>3.733952204589963E-3</v>
      </c>
    </row>
    <row r="113" spans="2:12" x14ac:dyDescent="0.25">
      <c r="B113" t="s">
        <v>2011</v>
      </c>
      <c r="C113">
        <v>1.5625</v>
      </c>
      <c r="D113">
        <v>1.5625</v>
      </c>
      <c r="E113">
        <f t="shared" si="2"/>
        <v>1.5625</v>
      </c>
      <c r="F113">
        <f t="shared" si="3"/>
        <v>0</v>
      </c>
      <c r="J113" t="s">
        <v>2011</v>
      </c>
      <c r="K113">
        <v>1.5625</v>
      </c>
      <c r="L113">
        <v>0</v>
      </c>
    </row>
    <row r="114" spans="2:12" x14ac:dyDescent="0.25">
      <c r="B114" t="s">
        <v>2012</v>
      </c>
      <c r="C114">
        <v>1.6012779092340752</v>
      </c>
      <c r="D114">
        <v>1.6222188916325135</v>
      </c>
      <c r="E114">
        <f t="shared" si="2"/>
        <v>1.6117484004332945</v>
      </c>
      <c r="F114">
        <f t="shared" si="3"/>
        <v>1.4807510658643878E-2</v>
      </c>
      <c r="J114" t="s">
        <v>2012</v>
      </c>
      <c r="K114">
        <v>1.6117484004332945</v>
      </c>
      <c r="L114">
        <v>1.4807510658643878E-2</v>
      </c>
    </row>
    <row r="115" spans="2:12" x14ac:dyDescent="0.25">
      <c r="B115" t="s">
        <v>2013</v>
      </c>
      <c r="C115">
        <v>1.6522918737614227</v>
      </c>
      <c r="D115">
        <v>1.6223455651570657</v>
      </c>
      <c r="E115">
        <f t="shared" si="2"/>
        <v>1.6373187194592442</v>
      </c>
      <c r="F115">
        <f t="shared" si="3"/>
        <v>2.1175237885645883E-2</v>
      </c>
      <c r="J115" t="s">
        <v>2013</v>
      </c>
      <c r="K115">
        <v>1.6373187194592442</v>
      </c>
      <c r="L115">
        <v>2.1175237885645883E-2</v>
      </c>
    </row>
    <row r="116" spans="2:12" x14ac:dyDescent="0.25">
      <c r="B116" t="s">
        <v>2014</v>
      </c>
      <c r="C116">
        <v>1.659539687232876</v>
      </c>
      <c r="D116">
        <v>1.6356456053887964</v>
      </c>
      <c r="E116">
        <f t="shared" si="2"/>
        <v>1.6475926463108364</v>
      </c>
      <c r="F116">
        <f t="shared" si="3"/>
        <v>1.6895667302175049E-2</v>
      </c>
      <c r="J116" t="s">
        <v>2014</v>
      </c>
      <c r="K116">
        <v>1.6475926463108364</v>
      </c>
      <c r="L116">
        <v>1.6895667302175049E-2</v>
      </c>
    </row>
    <row r="117" spans="2:12" x14ac:dyDescent="0.25">
      <c r="B117" t="s">
        <v>2015</v>
      </c>
      <c r="C117">
        <v>1.6619296276882984</v>
      </c>
      <c r="D117">
        <v>1.6384561520728476</v>
      </c>
      <c r="E117">
        <f t="shared" si="2"/>
        <v>1.6501928898805729</v>
      </c>
      <c r="F117">
        <f t="shared" si="3"/>
        <v>1.6598253785702385E-2</v>
      </c>
      <c r="J117" t="s">
        <v>2015</v>
      </c>
      <c r="K117">
        <v>1.6501928898805729</v>
      </c>
      <c r="L117">
        <v>1.6598253785702385E-2</v>
      </c>
    </row>
    <row r="118" spans="2:12" x14ac:dyDescent="0.25">
      <c r="B118" t="s">
        <v>2016</v>
      </c>
      <c r="C118">
        <v>1.6430464233643467</v>
      </c>
      <c r="D118">
        <v>1.6303597586700118</v>
      </c>
      <c r="E118">
        <f t="shared" si="2"/>
        <v>1.6367030910171794</v>
      </c>
      <c r="F118">
        <f t="shared" si="3"/>
        <v>8.9708266360041533E-3</v>
      </c>
      <c r="J118" t="s">
        <v>2016</v>
      </c>
      <c r="K118">
        <v>1.6367030910171794</v>
      </c>
      <c r="L118">
        <v>8.9708266360041533E-3</v>
      </c>
    </row>
    <row r="119" spans="2:12" x14ac:dyDescent="0.25">
      <c r="B119" t="s">
        <v>2017</v>
      </c>
      <c r="C119">
        <v>1.6534803540614211</v>
      </c>
      <c r="D119">
        <v>1.6302388762987481</v>
      </c>
      <c r="E119">
        <f t="shared" si="2"/>
        <v>1.6418596151800846</v>
      </c>
      <c r="F119">
        <f t="shared" si="3"/>
        <v>1.6434206530782459E-2</v>
      </c>
      <c r="J119" t="s">
        <v>2017</v>
      </c>
      <c r="K119">
        <v>1.6418596151800846</v>
      </c>
      <c r="L119">
        <v>1.6434206530782459E-2</v>
      </c>
    </row>
    <row r="120" spans="2:12" x14ac:dyDescent="0.25">
      <c r="B120" t="s">
        <v>2018</v>
      </c>
      <c r="C120">
        <v>1.6523939947273687</v>
      </c>
      <c r="D120">
        <v>1.629769344204288</v>
      </c>
      <c r="E120">
        <f t="shared" si="2"/>
        <v>1.6410816694658283</v>
      </c>
      <c r="F120">
        <f t="shared" si="3"/>
        <v>1.5998043806846142E-2</v>
      </c>
      <c r="J120" t="s">
        <v>2018</v>
      </c>
      <c r="K120">
        <v>1.6410816694658283</v>
      </c>
      <c r="L120">
        <v>1.5998043806846142E-2</v>
      </c>
    </row>
    <row r="121" spans="2:12" x14ac:dyDescent="0.25">
      <c r="B121" t="s">
        <v>2019</v>
      </c>
      <c r="C121">
        <v>1.6198720390822259</v>
      </c>
      <c r="D121">
        <v>1.6065345303392431</v>
      </c>
      <c r="E121">
        <f t="shared" si="2"/>
        <v>1.6132032847107345</v>
      </c>
      <c r="F121">
        <f t="shared" si="3"/>
        <v>9.4310428762979914E-3</v>
      </c>
      <c r="J121" t="s">
        <v>2019</v>
      </c>
      <c r="K121">
        <v>1.6132032847107345</v>
      </c>
      <c r="L121">
        <v>9.4310428762979914E-3</v>
      </c>
    </row>
    <row r="123" spans="2:12" x14ac:dyDescent="0.25">
      <c r="B123" t="s">
        <v>2020</v>
      </c>
      <c r="C123">
        <v>1.5625</v>
      </c>
      <c r="D123">
        <v>1.5625</v>
      </c>
      <c r="E123">
        <f t="shared" si="2"/>
        <v>1.5625</v>
      </c>
      <c r="F123">
        <f t="shared" si="3"/>
        <v>0</v>
      </c>
      <c r="J123" t="s">
        <v>2020</v>
      </c>
      <c r="K123">
        <v>1.5625</v>
      </c>
      <c r="L123">
        <v>0</v>
      </c>
    </row>
    <row r="124" spans="2:12" x14ac:dyDescent="0.25">
      <c r="B124" t="s">
        <v>2021</v>
      </c>
      <c r="C124">
        <v>1.7401071935070449</v>
      </c>
      <c r="D124">
        <v>1.6521809526544899</v>
      </c>
      <c r="E124">
        <f t="shared" si="2"/>
        <v>1.6961440730807675</v>
      </c>
      <c r="F124">
        <f t="shared" si="3"/>
        <v>6.2173241151083254E-2</v>
      </c>
      <c r="J124" t="s">
        <v>2021</v>
      </c>
      <c r="K124">
        <v>1.6961440730807675</v>
      </c>
      <c r="L124">
        <v>6.2173241151083254E-2</v>
      </c>
    </row>
    <row r="125" spans="2:12" x14ac:dyDescent="0.25">
      <c r="B125" t="s">
        <v>2022</v>
      </c>
      <c r="C125">
        <v>1.7154527408196463</v>
      </c>
      <c r="D125">
        <v>1.6457960728710974</v>
      </c>
      <c r="E125">
        <f t="shared" si="2"/>
        <v>1.680624406845372</v>
      </c>
      <c r="F125">
        <f t="shared" si="3"/>
        <v>4.9254702261278531E-2</v>
      </c>
      <c r="J125" t="s">
        <v>2022</v>
      </c>
      <c r="K125">
        <v>1.680624406845372</v>
      </c>
      <c r="L125">
        <v>4.9254702261278531E-2</v>
      </c>
    </row>
    <row r="126" spans="2:12" x14ac:dyDescent="0.25">
      <c r="B126" t="s">
        <v>2023</v>
      </c>
      <c r="C126">
        <v>1.7170293252161208</v>
      </c>
      <c r="D126">
        <v>1.6426170070705972</v>
      </c>
      <c r="E126">
        <f t="shared" si="2"/>
        <v>1.6798231661433589</v>
      </c>
      <c r="F126">
        <f t="shared" si="3"/>
        <v>5.2617454764510532E-2</v>
      </c>
      <c r="J126" t="s">
        <v>2023</v>
      </c>
      <c r="K126">
        <v>1.6798231661433589</v>
      </c>
      <c r="L126">
        <v>5.2617454764510532E-2</v>
      </c>
    </row>
    <row r="127" spans="2:12" x14ac:dyDescent="0.25">
      <c r="B127" t="s">
        <v>2024</v>
      </c>
      <c r="C127">
        <v>1.7380418591584803</v>
      </c>
      <c r="D127">
        <v>1.6566950235186846</v>
      </c>
      <c r="E127">
        <f t="shared" si="2"/>
        <v>1.6973684413385826</v>
      </c>
      <c r="F127">
        <f t="shared" si="3"/>
        <v>5.7520899108967079E-2</v>
      </c>
      <c r="J127" t="s">
        <v>2024</v>
      </c>
      <c r="K127">
        <v>1.6973684413385826</v>
      </c>
      <c r="L127">
        <v>5.7520899108967079E-2</v>
      </c>
    </row>
    <row r="128" spans="2:12" x14ac:dyDescent="0.25">
      <c r="B128" t="s">
        <v>2025</v>
      </c>
      <c r="C128">
        <v>1.7379378793398101</v>
      </c>
      <c r="D128">
        <v>1.656360655594227</v>
      </c>
      <c r="E128">
        <f t="shared" si="2"/>
        <v>1.6971492674670186</v>
      </c>
      <c r="F128">
        <f t="shared" si="3"/>
        <v>5.7683808100874118E-2</v>
      </c>
      <c r="J128" t="s">
        <v>2025</v>
      </c>
      <c r="K128">
        <v>1.6971492674670186</v>
      </c>
      <c r="L128">
        <v>5.7683808100874118E-2</v>
      </c>
    </row>
    <row r="129" spans="2:12" x14ac:dyDescent="0.25">
      <c r="B129" t="s">
        <v>2026</v>
      </c>
      <c r="C129">
        <v>1.7450300253574722</v>
      </c>
      <c r="D129">
        <v>1.6596467884169737</v>
      </c>
      <c r="E129">
        <f t="shared" si="2"/>
        <v>1.7023384068872229</v>
      </c>
      <c r="F129">
        <f t="shared" si="3"/>
        <v>6.0375065840284244E-2</v>
      </c>
      <c r="J129" t="s">
        <v>2026</v>
      </c>
      <c r="K129">
        <v>1.7023384068872229</v>
      </c>
      <c r="L129">
        <v>6.0375065840284244E-2</v>
      </c>
    </row>
    <row r="130" spans="2:12" x14ac:dyDescent="0.25">
      <c r="B130" t="s">
        <v>2027</v>
      </c>
      <c r="C130">
        <v>1.7332692007428523</v>
      </c>
      <c r="D130">
        <v>1.6510557535306485</v>
      </c>
      <c r="E130">
        <f t="shared" si="2"/>
        <v>1.6921624771367503</v>
      </c>
      <c r="F130">
        <f t="shared" si="3"/>
        <v>5.8133686028471569E-2</v>
      </c>
      <c r="J130" t="s">
        <v>2027</v>
      </c>
      <c r="K130">
        <v>1.6921624771367503</v>
      </c>
      <c r="L130">
        <v>5.8133686028471569E-2</v>
      </c>
    </row>
    <row r="131" spans="2:12" x14ac:dyDescent="0.25">
      <c r="B131" t="s">
        <v>2023</v>
      </c>
      <c r="C131">
        <v>1.7011726068389594</v>
      </c>
      <c r="D131">
        <v>1.6355312726952291</v>
      </c>
      <c r="E131">
        <f t="shared" si="2"/>
        <v>1.6683519397670943</v>
      </c>
      <c r="F131">
        <f t="shared" si="3"/>
        <v>4.6415432499163752E-2</v>
      </c>
      <c r="J131" t="s">
        <v>2023</v>
      </c>
      <c r="K131">
        <v>1.6683519397670943</v>
      </c>
      <c r="L131">
        <v>4.6415432499163752E-2</v>
      </c>
    </row>
    <row r="133" spans="2:12" x14ac:dyDescent="0.25">
      <c r="B133" t="s">
        <v>2028</v>
      </c>
      <c r="C133">
        <v>1.5625</v>
      </c>
      <c r="D133">
        <v>1.5625</v>
      </c>
      <c r="E133">
        <f t="shared" ref="E133:E196" si="4">AVERAGE(C133:D133)</f>
        <v>1.5625</v>
      </c>
      <c r="F133">
        <f t="shared" ref="F133:F196" si="5">_xlfn.STDEV.S(C133:D133)</f>
        <v>0</v>
      </c>
      <c r="J133" t="s">
        <v>2028</v>
      </c>
      <c r="K133">
        <v>1.5625</v>
      </c>
      <c r="L133">
        <v>0</v>
      </c>
    </row>
    <row r="134" spans="2:12" x14ac:dyDescent="0.25">
      <c r="B134" t="s">
        <v>2029</v>
      </c>
      <c r="C134">
        <v>1.5782020492410902</v>
      </c>
      <c r="D134">
        <v>1.6054845037304417</v>
      </c>
      <c r="E134">
        <f t="shared" si="4"/>
        <v>1.591843276485766</v>
      </c>
      <c r="F134">
        <f t="shared" si="5"/>
        <v>1.9291608576833822E-2</v>
      </c>
      <c r="J134" t="s">
        <v>2029</v>
      </c>
      <c r="K134">
        <v>1.591843276485766</v>
      </c>
      <c r="L134">
        <v>1.9291608576833822E-2</v>
      </c>
    </row>
    <row r="135" spans="2:12" x14ac:dyDescent="0.25">
      <c r="B135" t="s">
        <v>2030</v>
      </c>
      <c r="C135">
        <v>1.6042347334687754</v>
      </c>
      <c r="D135">
        <v>1.6043686399954245</v>
      </c>
      <c r="E135">
        <f t="shared" si="4"/>
        <v>1.6043016867321001</v>
      </c>
      <c r="F135">
        <f t="shared" si="5"/>
        <v>9.4686213038658581E-5</v>
      </c>
      <c r="J135" t="s">
        <v>2030</v>
      </c>
      <c r="K135">
        <v>1.6043016867321001</v>
      </c>
      <c r="L135">
        <v>9.4686213038658581E-5</v>
      </c>
    </row>
    <row r="136" spans="2:12" x14ac:dyDescent="0.25">
      <c r="B136" t="s">
        <v>2031</v>
      </c>
      <c r="C136">
        <v>1.5956665495547373</v>
      </c>
      <c r="D136">
        <v>1.6017072143348556</v>
      </c>
      <c r="E136">
        <f t="shared" si="4"/>
        <v>1.5986868819447966</v>
      </c>
      <c r="F136">
        <f t="shared" si="5"/>
        <v>4.2713950288964181E-3</v>
      </c>
      <c r="J136" t="s">
        <v>2031</v>
      </c>
      <c r="K136">
        <v>1.5986868819447966</v>
      </c>
      <c r="L136">
        <v>4.2713950288964181E-3</v>
      </c>
    </row>
    <row r="137" spans="2:12" x14ac:dyDescent="0.25">
      <c r="B137" t="s">
        <v>2032</v>
      </c>
      <c r="C137">
        <v>1.6042866971329572</v>
      </c>
      <c r="D137">
        <v>1.6091454391351241</v>
      </c>
      <c r="E137">
        <f t="shared" si="4"/>
        <v>1.6067160681340407</v>
      </c>
      <c r="F137">
        <f t="shared" si="5"/>
        <v>3.4356494177680821E-3</v>
      </c>
      <c r="J137" t="s">
        <v>2032</v>
      </c>
      <c r="K137">
        <v>1.6067160681340407</v>
      </c>
      <c r="L137">
        <v>3.4356494177680821E-3</v>
      </c>
    </row>
    <row r="138" spans="2:12" x14ac:dyDescent="0.25">
      <c r="B138" t="s">
        <v>2033</v>
      </c>
      <c r="C138">
        <v>1.5851315865605347</v>
      </c>
      <c r="D138">
        <v>1.5990993041336423</v>
      </c>
      <c r="E138">
        <f t="shared" si="4"/>
        <v>1.5921154453470885</v>
      </c>
      <c r="F138">
        <f t="shared" si="5"/>
        <v>9.8766678136429347E-3</v>
      </c>
      <c r="J138" t="s">
        <v>2033</v>
      </c>
      <c r="K138">
        <v>1.5921154453470885</v>
      </c>
      <c r="L138">
        <v>9.8766678136429347E-3</v>
      </c>
    </row>
    <row r="139" spans="2:12" x14ac:dyDescent="0.25">
      <c r="B139" t="s">
        <v>2034</v>
      </c>
      <c r="C139">
        <v>1.6047292142083014</v>
      </c>
      <c r="D139">
        <v>1.6105091720667704</v>
      </c>
      <c r="E139">
        <f t="shared" si="4"/>
        <v>1.6076191931375359</v>
      </c>
      <c r="F139">
        <f t="shared" si="5"/>
        <v>4.08704739669588E-3</v>
      </c>
      <c r="J139" t="s">
        <v>2034</v>
      </c>
      <c r="K139">
        <v>1.6076191931375359</v>
      </c>
      <c r="L139">
        <v>4.08704739669588E-3</v>
      </c>
    </row>
    <row r="140" spans="2:12" x14ac:dyDescent="0.25">
      <c r="B140" t="s">
        <v>2035</v>
      </c>
      <c r="C140">
        <v>1.5983932626414212</v>
      </c>
      <c r="D140">
        <v>1.5997794220996275</v>
      </c>
      <c r="E140">
        <f t="shared" si="4"/>
        <v>1.5990863423705244</v>
      </c>
      <c r="F140">
        <f t="shared" si="5"/>
        <v>9.801627527035485E-4</v>
      </c>
      <c r="J140" t="s">
        <v>2035</v>
      </c>
      <c r="K140">
        <v>1.5990863423705244</v>
      </c>
      <c r="L140">
        <v>9.801627527035485E-4</v>
      </c>
    </row>
    <row r="141" spans="2:12" x14ac:dyDescent="0.25">
      <c r="B141" t="s">
        <v>2036</v>
      </c>
      <c r="C141">
        <v>1.5794097337024149</v>
      </c>
      <c r="D141">
        <v>1.5826872595621777</v>
      </c>
      <c r="E141">
        <f t="shared" si="4"/>
        <v>1.5810484966322962</v>
      </c>
      <c r="F141">
        <f t="shared" si="5"/>
        <v>2.3175607609525594E-3</v>
      </c>
      <c r="J141" t="s">
        <v>2036</v>
      </c>
      <c r="K141">
        <v>1.5810484966322962</v>
      </c>
      <c r="L141">
        <v>2.3175607609525594E-3</v>
      </c>
    </row>
    <row r="143" spans="2:12" x14ac:dyDescent="0.25">
      <c r="B143" t="s">
        <v>2037</v>
      </c>
      <c r="C143">
        <v>1.5625</v>
      </c>
      <c r="D143">
        <v>1.5625</v>
      </c>
      <c r="E143">
        <f t="shared" si="4"/>
        <v>1.5625</v>
      </c>
      <c r="F143">
        <f t="shared" si="5"/>
        <v>0</v>
      </c>
      <c r="J143" t="s">
        <v>2037</v>
      </c>
      <c r="K143">
        <v>1.5625</v>
      </c>
      <c r="L143">
        <v>0</v>
      </c>
    </row>
    <row r="144" spans="2:12" x14ac:dyDescent="0.25">
      <c r="B144" t="s">
        <v>2038</v>
      </c>
      <c r="C144">
        <v>1.5990415899571748</v>
      </c>
      <c r="D144">
        <v>1.6784410314766212</v>
      </c>
      <c r="E144">
        <f t="shared" si="4"/>
        <v>1.638741310716898</v>
      </c>
      <c r="F144">
        <f t="shared" si="5"/>
        <v>5.6143883520825215E-2</v>
      </c>
      <c r="J144" t="s">
        <v>2038</v>
      </c>
      <c r="K144">
        <v>1.638741310716898</v>
      </c>
      <c r="L144">
        <v>5.6143883520825215E-2</v>
      </c>
    </row>
    <row r="145" spans="2:12" x14ac:dyDescent="0.25">
      <c r="B145" t="s">
        <v>2039</v>
      </c>
      <c r="C145">
        <v>1.7174639298391949</v>
      </c>
      <c r="D145">
        <v>1.6819046110701423</v>
      </c>
      <c r="E145">
        <f t="shared" si="4"/>
        <v>1.6996842704546686</v>
      </c>
      <c r="F145">
        <f t="shared" si="5"/>
        <v>2.5144235435971173E-2</v>
      </c>
      <c r="J145" t="s">
        <v>2039</v>
      </c>
      <c r="K145">
        <v>1.6996842704546686</v>
      </c>
      <c r="L145">
        <v>2.5144235435971173E-2</v>
      </c>
    </row>
    <row r="146" spans="2:12" x14ac:dyDescent="0.25">
      <c r="B146" t="s">
        <v>2040</v>
      </c>
      <c r="C146">
        <v>1.7118771619200182</v>
      </c>
      <c r="D146">
        <v>1.6865151477302283</v>
      </c>
      <c r="E146">
        <f t="shared" si="4"/>
        <v>1.6991961548251231</v>
      </c>
      <c r="F146">
        <f t="shared" si="5"/>
        <v>1.7933652218149874E-2</v>
      </c>
      <c r="J146" t="s">
        <v>2040</v>
      </c>
      <c r="K146">
        <v>1.6991961548251231</v>
      </c>
      <c r="L146">
        <v>1.7933652218149874E-2</v>
      </c>
    </row>
    <row r="147" spans="2:12" x14ac:dyDescent="0.25">
      <c r="B147" t="s">
        <v>2041</v>
      </c>
      <c r="C147">
        <v>1.712770558872819</v>
      </c>
      <c r="D147">
        <v>1.6890534585766188</v>
      </c>
      <c r="E147">
        <f t="shared" si="4"/>
        <v>1.7009120087247189</v>
      </c>
      <c r="F147">
        <f t="shared" si="5"/>
        <v>1.6770522449524653E-2</v>
      </c>
      <c r="J147" t="s">
        <v>2041</v>
      </c>
      <c r="K147">
        <v>1.7009120087247189</v>
      </c>
      <c r="L147">
        <v>1.6770522449524653E-2</v>
      </c>
    </row>
    <row r="148" spans="2:12" x14ac:dyDescent="0.25">
      <c r="B148" t="s">
        <v>2042</v>
      </c>
      <c r="C148">
        <v>1.6885532247720103</v>
      </c>
      <c r="D148">
        <v>1.678270102616827</v>
      </c>
      <c r="E148">
        <f t="shared" si="4"/>
        <v>1.6834116636944185</v>
      </c>
      <c r="F148">
        <f t="shared" si="5"/>
        <v>7.2712654076997679E-3</v>
      </c>
      <c r="J148" t="s">
        <v>2042</v>
      </c>
      <c r="K148">
        <v>1.6834116636944185</v>
      </c>
      <c r="L148">
        <v>7.2712654076997679E-3</v>
      </c>
    </row>
    <row r="149" spans="2:12" x14ac:dyDescent="0.25">
      <c r="B149" t="s">
        <v>2043</v>
      </c>
      <c r="C149">
        <v>1.7092536438903887</v>
      </c>
      <c r="D149">
        <v>1.6851232598981545</v>
      </c>
      <c r="E149">
        <f t="shared" si="4"/>
        <v>1.6971884518942715</v>
      </c>
      <c r="F149">
        <f t="shared" si="5"/>
        <v>1.706275815354413E-2</v>
      </c>
      <c r="J149" t="s">
        <v>2043</v>
      </c>
      <c r="K149">
        <v>1.6971884518942715</v>
      </c>
      <c r="L149">
        <v>1.706275815354413E-2</v>
      </c>
    </row>
    <row r="150" spans="2:12" x14ac:dyDescent="0.25">
      <c r="B150" t="s">
        <v>2044</v>
      </c>
      <c r="C150">
        <v>1.7032225957725036</v>
      </c>
      <c r="D150">
        <v>1.6786049318286878</v>
      </c>
      <c r="E150">
        <f t="shared" si="4"/>
        <v>1.6909137638005958</v>
      </c>
      <c r="F150">
        <f t="shared" si="5"/>
        <v>1.7407317111643731E-2</v>
      </c>
      <c r="J150" t="s">
        <v>2044</v>
      </c>
      <c r="K150">
        <v>1.6909137638005958</v>
      </c>
      <c r="L150">
        <v>1.7407317111643731E-2</v>
      </c>
    </row>
    <row r="151" spans="2:12" x14ac:dyDescent="0.25">
      <c r="B151" t="s">
        <v>2045</v>
      </c>
      <c r="C151">
        <v>1.6612643983356328</v>
      </c>
      <c r="D151">
        <v>1.6464557143652394</v>
      </c>
      <c r="E151">
        <f t="shared" si="4"/>
        <v>1.6538600563504362</v>
      </c>
      <c r="F151">
        <f t="shared" si="5"/>
        <v>1.0471320855913676E-2</v>
      </c>
      <c r="J151" t="s">
        <v>2045</v>
      </c>
      <c r="K151">
        <v>1.6538600563504362</v>
      </c>
      <c r="L151">
        <v>1.0471320855913676E-2</v>
      </c>
    </row>
    <row r="153" spans="2:12" x14ac:dyDescent="0.25">
      <c r="B153" t="s">
        <v>2046</v>
      </c>
      <c r="C153">
        <v>1.5625</v>
      </c>
      <c r="D153">
        <v>1.5625</v>
      </c>
      <c r="E153">
        <f t="shared" si="4"/>
        <v>1.5625</v>
      </c>
      <c r="F153">
        <f t="shared" si="5"/>
        <v>0</v>
      </c>
      <c r="J153" t="s">
        <v>2046</v>
      </c>
      <c r="K153">
        <v>1.5625</v>
      </c>
      <c r="L153">
        <v>0</v>
      </c>
    </row>
    <row r="154" spans="2:12" x14ac:dyDescent="0.25">
      <c r="B154" t="s">
        <v>2047</v>
      </c>
      <c r="C154">
        <v>1.5476550726802936</v>
      </c>
      <c r="D154">
        <v>1.4748995205356863</v>
      </c>
      <c r="E154">
        <f t="shared" si="4"/>
        <v>1.5112772966079899</v>
      </c>
      <c r="F154">
        <f t="shared" si="5"/>
        <v>5.1445944290423262E-2</v>
      </c>
      <c r="J154" t="s">
        <v>2047</v>
      </c>
      <c r="K154">
        <v>1.5112772966079899</v>
      </c>
      <c r="L154">
        <v>5.1445944290423262E-2</v>
      </c>
    </row>
    <row r="155" spans="2:12" x14ac:dyDescent="0.25">
      <c r="B155" t="s">
        <v>2048</v>
      </c>
      <c r="C155">
        <v>1.4464892099852771</v>
      </c>
      <c r="D155">
        <v>1.4692749727523553</v>
      </c>
      <c r="E155">
        <f t="shared" si="4"/>
        <v>1.4578820913688162</v>
      </c>
      <c r="F155">
        <f t="shared" si="5"/>
        <v>1.6111967367108963E-2</v>
      </c>
      <c r="J155" t="s">
        <v>2048</v>
      </c>
      <c r="K155">
        <v>1.4578820913688162</v>
      </c>
      <c r="L155">
        <v>1.6111967367108963E-2</v>
      </c>
    </row>
    <row r="156" spans="2:12" x14ac:dyDescent="0.25">
      <c r="B156" t="s">
        <v>2049</v>
      </c>
      <c r="C156">
        <v>1.4429633108236783</v>
      </c>
      <c r="D156">
        <v>1.4616252708539881</v>
      </c>
      <c r="E156">
        <f t="shared" si="4"/>
        <v>1.4522942908388332</v>
      </c>
      <c r="F156">
        <f t="shared" si="5"/>
        <v>1.3195998487664319E-2</v>
      </c>
      <c r="J156" t="s">
        <v>2049</v>
      </c>
      <c r="K156">
        <v>1.4522942908388332</v>
      </c>
      <c r="L156">
        <v>1.3195998487664319E-2</v>
      </c>
    </row>
    <row r="157" spans="2:12" x14ac:dyDescent="0.25">
      <c r="B157" t="s">
        <v>2050</v>
      </c>
      <c r="C157">
        <v>1.4491427210362162</v>
      </c>
      <c r="D157">
        <v>1.4634857784009347</v>
      </c>
      <c r="E157">
        <f t="shared" si="4"/>
        <v>1.4563142497185755</v>
      </c>
      <c r="F157">
        <f t="shared" si="5"/>
        <v>1.0142073125540121E-2</v>
      </c>
      <c r="J157" t="s">
        <v>2050</v>
      </c>
      <c r="K157">
        <v>1.4563142497185755</v>
      </c>
      <c r="L157">
        <v>1.0142073125540121E-2</v>
      </c>
    </row>
    <row r="158" spans="2:12" x14ac:dyDescent="0.25">
      <c r="B158" t="s">
        <v>2051</v>
      </c>
      <c r="C158">
        <v>1.460690270991674</v>
      </c>
      <c r="D158">
        <v>1.4674958683300756</v>
      </c>
      <c r="E158">
        <f t="shared" si="4"/>
        <v>1.4640930696608749</v>
      </c>
      <c r="F158">
        <f t="shared" si="5"/>
        <v>4.8122840280088773E-3</v>
      </c>
      <c r="J158" t="s">
        <v>2051</v>
      </c>
      <c r="K158">
        <v>1.4640930696608749</v>
      </c>
      <c r="L158">
        <v>4.8122840280088773E-3</v>
      </c>
    </row>
    <row r="159" spans="2:12" x14ac:dyDescent="0.25">
      <c r="B159" t="s">
        <v>2052</v>
      </c>
      <c r="C159">
        <v>1.4562562022449641</v>
      </c>
      <c r="D159">
        <v>1.4711281389005799</v>
      </c>
      <c r="E159">
        <f t="shared" si="4"/>
        <v>1.4636921705727719</v>
      </c>
      <c r="F159">
        <f t="shared" si="5"/>
        <v>1.0516047258562727E-2</v>
      </c>
      <c r="J159" t="s">
        <v>2052</v>
      </c>
      <c r="K159">
        <v>1.4636921705727719</v>
      </c>
      <c r="L159">
        <v>1.0516047258562727E-2</v>
      </c>
    </row>
    <row r="160" spans="2:12" x14ac:dyDescent="0.25">
      <c r="B160" t="s">
        <v>2053</v>
      </c>
      <c r="C160">
        <v>1.4557365898016954</v>
      </c>
      <c r="D160">
        <v>1.4689601603449256</v>
      </c>
      <c r="E160">
        <f t="shared" si="4"/>
        <v>1.4623483750733106</v>
      </c>
      <c r="F160">
        <f t="shared" si="5"/>
        <v>9.3504764026167524E-3</v>
      </c>
      <c r="J160" t="s">
        <v>2053</v>
      </c>
      <c r="K160">
        <v>1.4623483750733106</v>
      </c>
      <c r="L160">
        <v>9.3504764026167524E-3</v>
      </c>
    </row>
    <row r="161" spans="2:12" x14ac:dyDescent="0.25">
      <c r="B161" t="s">
        <v>2054</v>
      </c>
      <c r="C161">
        <v>1.4858357666169226</v>
      </c>
      <c r="D161">
        <v>1.4945573863547268</v>
      </c>
      <c r="E161">
        <f t="shared" si="4"/>
        <v>1.4901965764858247</v>
      </c>
      <c r="F161">
        <f t="shared" si="5"/>
        <v>6.1671164595317636E-3</v>
      </c>
      <c r="J161" t="s">
        <v>2054</v>
      </c>
      <c r="K161">
        <v>1.4901965764858247</v>
      </c>
      <c r="L161">
        <v>6.1671164595317636E-3</v>
      </c>
    </row>
    <row r="163" spans="2:12" x14ac:dyDescent="0.25">
      <c r="B163" t="s">
        <v>2055</v>
      </c>
      <c r="C163">
        <v>1.5625</v>
      </c>
      <c r="D163">
        <v>1.5625</v>
      </c>
      <c r="E163">
        <f t="shared" si="4"/>
        <v>1.5625</v>
      </c>
      <c r="F163">
        <f t="shared" si="5"/>
        <v>0</v>
      </c>
      <c r="J163" t="s">
        <v>2055</v>
      </c>
      <c r="K163">
        <v>1.5625</v>
      </c>
      <c r="L163">
        <v>0</v>
      </c>
    </row>
    <row r="164" spans="2:12" x14ac:dyDescent="0.25">
      <c r="B164" t="s">
        <v>2056</v>
      </c>
      <c r="C164">
        <v>1.5659401235732271</v>
      </c>
      <c r="D164">
        <v>1.4447642672186911</v>
      </c>
      <c r="E164">
        <f t="shared" si="4"/>
        <v>1.5053521953959592</v>
      </c>
      <c r="F164">
        <f t="shared" si="5"/>
        <v>8.5684269744379385E-2</v>
      </c>
      <c r="J164" t="s">
        <v>2056</v>
      </c>
      <c r="K164">
        <v>1.5053521953959592</v>
      </c>
      <c r="L164">
        <v>8.5684269744379385E-2</v>
      </c>
    </row>
    <row r="165" spans="2:12" x14ac:dyDescent="0.25">
      <c r="B165" t="s">
        <v>2057</v>
      </c>
      <c r="C165">
        <v>1.3918243241909865</v>
      </c>
      <c r="D165">
        <v>1.4318691916589343</v>
      </c>
      <c r="E165">
        <f t="shared" si="4"/>
        <v>1.4118467579249603</v>
      </c>
      <c r="F165">
        <f t="shared" si="5"/>
        <v>2.8315997338302524E-2</v>
      </c>
      <c r="J165" t="s">
        <v>2057</v>
      </c>
      <c r="K165">
        <v>1.4118467579249603</v>
      </c>
      <c r="L165">
        <v>2.8315997338302524E-2</v>
      </c>
    </row>
    <row r="166" spans="2:12" x14ac:dyDescent="0.25">
      <c r="B166" t="s">
        <v>2058</v>
      </c>
      <c r="C166">
        <v>1.3965487485147838</v>
      </c>
      <c r="D166">
        <v>1.4356313686986382</v>
      </c>
      <c r="E166">
        <f t="shared" si="4"/>
        <v>1.4160900586067111</v>
      </c>
      <c r="F166">
        <f t="shared" si="5"/>
        <v>2.763558575854163E-2</v>
      </c>
      <c r="J166" t="s">
        <v>2058</v>
      </c>
      <c r="K166">
        <v>1.4160900586067111</v>
      </c>
      <c r="L166">
        <v>2.763558575854163E-2</v>
      </c>
    </row>
    <row r="167" spans="2:12" x14ac:dyDescent="0.25">
      <c r="B167" t="s">
        <v>2059</v>
      </c>
      <c r="C167">
        <v>1.397470450246757</v>
      </c>
      <c r="D167">
        <v>1.4248773863131909</v>
      </c>
      <c r="E167">
        <f t="shared" si="4"/>
        <v>1.4111739182799741</v>
      </c>
      <c r="F167">
        <f t="shared" si="5"/>
        <v>1.9379630344121618E-2</v>
      </c>
      <c r="J167" t="s">
        <v>2059</v>
      </c>
      <c r="K167">
        <v>1.4111739182799741</v>
      </c>
      <c r="L167">
        <v>1.9379630344121618E-2</v>
      </c>
    </row>
    <row r="168" spans="2:12" x14ac:dyDescent="0.25">
      <c r="B168" t="s">
        <v>2060</v>
      </c>
      <c r="C168">
        <v>1.448749781649123</v>
      </c>
      <c r="D168">
        <v>1.4531768989544895</v>
      </c>
      <c r="E168">
        <f t="shared" si="4"/>
        <v>1.4509633403018063</v>
      </c>
      <c r="F168">
        <f t="shared" si="5"/>
        <v>3.130444667732961E-3</v>
      </c>
      <c r="J168" t="s">
        <v>2060</v>
      </c>
      <c r="K168">
        <v>1.4509633403018063</v>
      </c>
      <c r="L168">
        <v>3.130444667732961E-3</v>
      </c>
    </row>
    <row r="169" spans="2:12" x14ac:dyDescent="0.25">
      <c r="B169" t="s">
        <v>2061</v>
      </c>
      <c r="C169">
        <v>1.4193161722569365</v>
      </c>
      <c r="D169">
        <v>1.4377537072270881</v>
      </c>
      <c r="E169">
        <f t="shared" si="4"/>
        <v>1.4285349397420122</v>
      </c>
      <c r="F169">
        <f t="shared" si="5"/>
        <v>1.3037306005758269E-2</v>
      </c>
      <c r="J169" t="s">
        <v>2061</v>
      </c>
      <c r="K169">
        <v>1.4285349397420122</v>
      </c>
      <c r="L169">
        <v>1.3037306005758269E-2</v>
      </c>
    </row>
    <row r="170" spans="2:12" x14ac:dyDescent="0.25">
      <c r="B170" t="s">
        <v>2062</v>
      </c>
      <c r="C170">
        <v>1.4036094614343091</v>
      </c>
      <c r="D170">
        <v>1.4282140056306682</v>
      </c>
      <c r="E170">
        <f t="shared" si="4"/>
        <v>1.4159117335324887</v>
      </c>
      <c r="F170">
        <f t="shared" si="5"/>
        <v>1.739804004924967E-2</v>
      </c>
      <c r="J170" t="s">
        <v>2062</v>
      </c>
      <c r="K170">
        <v>1.4159117335324887</v>
      </c>
      <c r="L170">
        <v>1.739804004924967E-2</v>
      </c>
    </row>
    <row r="171" spans="2:12" x14ac:dyDescent="0.25">
      <c r="B171" t="s">
        <v>2063</v>
      </c>
      <c r="C171">
        <v>1.4733856898796132</v>
      </c>
      <c r="D171">
        <v>1.4928760727411274</v>
      </c>
      <c r="E171">
        <f t="shared" si="4"/>
        <v>1.4831308813103703</v>
      </c>
      <c r="F171">
        <f t="shared" si="5"/>
        <v>1.3781781889298812E-2</v>
      </c>
      <c r="J171" t="s">
        <v>2063</v>
      </c>
      <c r="K171">
        <v>1.4831308813103703</v>
      </c>
      <c r="L171">
        <v>1.3781781889298812E-2</v>
      </c>
    </row>
    <row r="173" spans="2:12" x14ac:dyDescent="0.25">
      <c r="B173" t="s">
        <v>2064</v>
      </c>
      <c r="C173">
        <v>1.5625</v>
      </c>
      <c r="D173">
        <v>1.5625</v>
      </c>
      <c r="E173">
        <f t="shared" si="4"/>
        <v>1.5625</v>
      </c>
      <c r="F173">
        <f t="shared" si="5"/>
        <v>0</v>
      </c>
      <c r="J173" t="s">
        <v>2064</v>
      </c>
      <c r="K173">
        <v>1.5625</v>
      </c>
      <c r="L173">
        <v>0</v>
      </c>
    </row>
    <row r="174" spans="2:12" x14ac:dyDescent="0.25">
      <c r="B174" t="s">
        <v>2065</v>
      </c>
      <c r="C174">
        <v>1.5752234380858507</v>
      </c>
      <c r="D174">
        <v>1.6070321197126849</v>
      </c>
      <c r="E174">
        <f t="shared" si="4"/>
        <v>1.5911277788992679</v>
      </c>
      <c r="F174">
        <f t="shared" si="5"/>
        <v>2.2492134478938369E-2</v>
      </c>
      <c r="J174" t="s">
        <v>2065</v>
      </c>
      <c r="K174">
        <v>1.5911277788992679</v>
      </c>
      <c r="L174">
        <v>2.2492134478938369E-2</v>
      </c>
    </row>
    <row r="175" spans="2:12" x14ac:dyDescent="0.25">
      <c r="B175" t="s">
        <v>2066</v>
      </c>
      <c r="C175">
        <v>1.6040415260397174</v>
      </c>
      <c r="D175">
        <v>1.6079611923502122</v>
      </c>
      <c r="E175">
        <f t="shared" si="4"/>
        <v>1.6060013591949649</v>
      </c>
      <c r="F175">
        <f t="shared" si="5"/>
        <v>2.771622628139318E-3</v>
      </c>
      <c r="J175" t="s">
        <v>2066</v>
      </c>
      <c r="K175">
        <v>1.6060013591949649</v>
      </c>
      <c r="L175">
        <v>2.771622628139318E-3</v>
      </c>
    </row>
    <row r="176" spans="2:12" x14ac:dyDescent="0.25">
      <c r="B176" t="s">
        <v>2067</v>
      </c>
      <c r="C176">
        <v>1.5998588020226165</v>
      </c>
      <c r="D176">
        <v>1.6056544744603205</v>
      </c>
      <c r="E176">
        <f t="shared" si="4"/>
        <v>1.6027566382414684</v>
      </c>
      <c r="F176">
        <f t="shared" si="5"/>
        <v>4.0981592822364379E-3</v>
      </c>
      <c r="J176" t="s">
        <v>2067</v>
      </c>
      <c r="K176">
        <v>1.6027566382414684</v>
      </c>
      <c r="L176">
        <v>4.0981592822364379E-3</v>
      </c>
    </row>
    <row r="177" spans="2:12" x14ac:dyDescent="0.25">
      <c r="B177" t="s">
        <v>2068</v>
      </c>
      <c r="C177">
        <v>1.5949607735742481</v>
      </c>
      <c r="D177">
        <v>1.6010197256536278</v>
      </c>
      <c r="E177">
        <f t="shared" si="4"/>
        <v>1.597990249613938</v>
      </c>
      <c r="F177">
        <f t="shared" si="5"/>
        <v>4.2843261022137017E-3</v>
      </c>
      <c r="J177" t="s">
        <v>2068</v>
      </c>
      <c r="K177">
        <v>1.597990249613938</v>
      </c>
      <c r="L177">
        <v>4.2843261022137017E-3</v>
      </c>
    </row>
    <row r="178" spans="2:12" x14ac:dyDescent="0.25">
      <c r="B178" t="s">
        <v>2069</v>
      </c>
      <c r="C178">
        <v>1.5791130751897631</v>
      </c>
      <c r="D178">
        <v>1.590210069279822</v>
      </c>
      <c r="E178">
        <f t="shared" si="4"/>
        <v>1.5846615722347925</v>
      </c>
      <c r="F178">
        <f t="shared" si="5"/>
        <v>7.8467597718677121E-3</v>
      </c>
      <c r="J178" t="s">
        <v>2069</v>
      </c>
      <c r="K178">
        <v>1.5846615722347925</v>
      </c>
      <c r="L178">
        <v>7.8467597718677121E-3</v>
      </c>
    </row>
    <row r="179" spans="2:12" x14ac:dyDescent="0.25">
      <c r="B179" t="s">
        <v>2070</v>
      </c>
      <c r="C179">
        <v>1.5998690379434739</v>
      </c>
      <c r="D179">
        <v>1.6085600037900181</v>
      </c>
      <c r="E179">
        <f t="shared" si="4"/>
        <v>1.604214520866746</v>
      </c>
      <c r="F179">
        <f t="shared" si="5"/>
        <v>6.1454408851520613E-3</v>
      </c>
      <c r="J179" t="s">
        <v>2070</v>
      </c>
      <c r="K179">
        <v>1.604214520866746</v>
      </c>
      <c r="L179">
        <v>6.1454408851520613E-3</v>
      </c>
    </row>
    <row r="180" spans="2:12" x14ac:dyDescent="0.25">
      <c r="B180" t="s">
        <v>2071</v>
      </c>
      <c r="C180">
        <v>1.5918328138516191</v>
      </c>
      <c r="D180">
        <v>1.5940854278208005</v>
      </c>
      <c r="E180">
        <f t="shared" si="4"/>
        <v>1.5929591208362099</v>
      </c>
      <c r="F180">
        <f t="shared" si="5"/>
        <v>1.592838613003724E-3</v>
      </c>
      <c r="J180" t="s">
        <v>2071</v>
      </c>
      <c r="K180">
        <v>1.5929591208362099</v>
      </c>
      <c r="L180">
        <v>1.592838613003724E-3</v>
      </c>
    </row>
    <row r="181" spans="2:12" x14ac:dyDescent="0.25">
      <c r="B181" t="s">
        <v>2072</v>
      </c>
      <c r="C181">
        <v>1.5771529595600293</v>
      </c>
      <c r="D181">
        <v>1.5766922019900302</v>
      </c>
      <c r="E181">
        <f t="shared" si="4"/>
        <v>1.5769225807750298</v>
      </c>
      <c r="F181">
        <f t="shared" si="5"/>
        <v>3.2580480222938607E-4</v>
      </c>
      <c r="J181" t="s">
        <v>2072</v>
      </c>
      <c r="K181">
        <v>1.5769225807750298</v>
      </c>
      <c r="L181">
        <v>3.2580480222938607E-4</v>
      </c>
    </row>
    <row r="183" spans="2:12" x14ac:dyDescent="0.25">
      <c r="B183" t="s">
        <v>2073</v>
      </c>
      <c r="C183">
        <v>1.5625</v>
      </c>
      <c r="D183">
        <v>1.5625</v>
      </c>
      <c r="E183">
        <f t="shared" si="4"/>
        <v>1.5625</v>
      </c>
      <c r="F183">
        <f t="shared" si="5"/>
        <v>0</v>
      </c>
      <c r="J183" t="s">
        <v>2073</v>
      </c>
      <c r="K183">
        <v>1.5625</v>
      </c>
      <c r="L183">
        <v>0</v>
      </c>
    </row>
    <row r="184" spans="2:12" x14ac:dyDescent="0.25">
      <c r="B184" t="s">
        <v>2074</v>
      </c>
      <c r="C184">
        <v>1.5618219122287438</v>
      </c>
      <c r="D184">
        <v>1.5888433381889362</v>
      </c>
      <c r="E184">
        <f t="shared" si="4"/>
        <v>1.57533262520884</v>
      </c>
      <c r="F184">
        <f t="shared" si="5"/>
        <v>1.9107033533782271E-2</v>
      </c>
      <c r="J184" t="s">
        <v>2074</v>
      </c>
      <c r="K184">
        <v>1.57533262520884</v>
      </c>
      <c r="L184">
        <v>1.9107033533782271E-2</v>
      </c>
    </row>
    <row r="185" spans="2:12" x14ac:dyDescent="0.25">
      <c r="B185" t="s">
        <v>2075</v>
      </c>
      <c r="C185">
        <v>1.5811358666609894</v>
      </c>
      <c r="D185">
        <v>1.5884489989913491</v>
      </c>
      <c r="E185">
        <f t="shared" si="4"/>
        <v>1.5847924328261693</v>
      </c>
      <c r="F185">
        <f t="shared" si="5"/>
        <v>5.1711654625119117E-3</v>
      </c>
      <c r="J185" t="s">
        <v>2075</v>
      </c>
      <c r="K185">
        <v>1.5847924328261693</v>
      </c>
      <c r="L185">
        <v>5.1711654625119117E-3</v>
      </c>
    </row>
    <row r="186" spans="2:12" x14ac:dyDescent="0.25">
      <c r="B186" t="s">
        <v>2076</v>
      </c>
      <c r="C186">
        <v>1.5805717194918201</v>
      </c>
      <c r="D186">
        <v>1.5908536155732604</v>
      </c>
      <c r="E186">
        <f t="shared" si="4"/>
        <v>1.5857126675325404</v>
      </c>
      <c r="F186">
        <f t="shared" si="5"/>
        <v>7.2703984426418745E-3</v>
      </c>
      <c r="J186" t="s">
        <v>2076</v>
      </c>
      <c r="K186">
        <v>1.5857126675325404</v>
      </c>
      <c r="L186">
        <v>7.2703984426418745E-3</v>
      </c>
    </row>
    <row r="187" spans="2:12" x14ac:dyDescent="0.25">
      <c r="B187" t="s">
        <v>2077</v>
      </c>
      <c r="C187">
        <v>1.576894969415557</v>
      </c>
      <c r="D187">
        <v>1.5862208089362526</v>
      </c>
      <c r="E187">
        <f t="shared" si="4"/>
        <v>1.5815578891759048</v>
      </c>
      <c r="F187">
        <f t="shared" si="5"/>
        <v>6.5943643653414005E-3</v>
      </c>
      <c r="J187" t="s">
        <v>2077</v>
      </c>
      <c r="K187">
        <v>1.5815578891759048</v>
      </c>
      <c r="L187">
        <v>6.5943643653414005E-3</v>
      </c>
    </row>
    <row r="188" spans="2:12" x14ac:dyDescent="0.25">
      <c r="B188" t="s">
        <v>2078</v>
      </c>
      <c r="C188">
        <v>1.5647201669859496</v>
      </c>
      <c r="D188">
        <v>1.5724945538918855</v>
      </c>
      <c r="E188">
        <f t="shared" si="4"/>
        <v>1.5686073604389175</v>
      </c>
      <c r="F188">
        <f t="shared" si="5"/>
        <v>5.497321700755179E-3</v>
      </c>
      <c r="J188" t="s">
        <v>2078</v>
      </c>
      <c r="K188">
        <v>1.5686073604389175</v>
      </c>
      <c r="L188">
        <v>5.497321700755179E-3</v>
      </c>
    </row>
    <row r="189" spans="2:12" x14ac:dyDescent="0.25">
      <c r="B189" t="s">
        <v>2079</v>
      </c>
      <c r="C189">
        <v>1.5783222242688064</v>
      </c>
      <c r="D189">
        <v>1.5859724218774858</v>
      </c>
      <c r="E189">
        <f t="shared" si="4"/>
        <v>1.582147323073146</v>
      </c>
      <c r="F189">
        <f t="shared" si="5"/>
        <v>5.4095066065142812E-3</v>
      </c>
      <c r="J189" t="s">
        <v>2079</v>
      </c>
      <c r="K189">
        <v>1.582147323073146</v>
      </c>
      <c r="L189">
        <v>5.4095066065142812E-3</v>
      </c>
    </row>
    <row r="190" spans="2:12" x14ac:dyDescent="0.25">
      <c r="B190" t="s">
        <v>2080</v>
      </c>
      <c r="C190">
        <v>1.5774408107738664</v>
      </c>
      <c r="D190">
        <v>1.5842752914747016</v>
      </c>
      <c r="E190">
        <f t="shared" si="4"/>
        <v>1.580858051124284</v>
      </c>
      <c r="F190">
        <f t="shared" si="5"/>
        <v>4.8327076494491181E-3</v>
      </c>
      <c r="J190" t="s">
        <v>2080</v>
      </c>
      <c r="K190">
        <v>1.580858051124284</v>
      </c>
      <c r="L190">
        <v>4.8327076494491181E-3</v>
      </c>
    </row>
    <row r="191" spans="2:12" x14ac:dyDescent="0.25">
      <c r="B191" t="s">
        <v>2081</v>
      </c>
      <c r="C191">
        <v>1.5729244352290104</v>
      </c>
      <c r="D191">
        <v>1.5764861628251106</v>
      </c>
      <c r="E191">
        <f t="shared" si="4"/>
        <v>1.5747052990270605</v>
      </c>
      <c r="F191">
        <f t="shared" si="5"/>
        <v>2.5185217359417005E-3</v>
      </c>
      <c r="J191" t="s">
        <v>2081</v>
      </c>
      <c r="K191">
        <v>1.5747052990270605</v>
      </c>
      <c r="L191">
        <v>2.5185217359417005E-3</v>
      </c>
    </row>
    <row r="193" spans="2:12" x14ac:dyDescent="0.25">
      <c r="B193" t="s">
        <v>2082</v>
      </c>
      <c r="C193">
        <v>1.5625</v>
      </c>
      <c r="D193">
        <v>1.5625</v>
      </c>
      <c r="E193">
        <f t="shared" si="4"/>
        <v>1.5625</v>
      </c>
      <c r="F193">
        <f t="shared" si="5"/>
        <v>0</v>
      </c>
      <c r="J193" t="s">
        <v>2082</v>
      </c>
      <c r="K193">
        <v>1.5625</v>
      </c>
      <c r="L193">
        <v>0</v>
      </c>
    </row>
    <row r="194" spans="2:12" x14ac:dyDescent="0.25">
      <c r="B194" t="s">
        <v>2083</v>
      </c>
      <c r="C194">
        <v>1.552359681779397</v>
      </c>
      <c r="D194">
        <v>1.5590601412906422</v>
      </c>
      <c r="E194">
        <f t="shared" si="4"/>
        <v>1.5557099115350197</v>
      </c>
      <c r="F194">
        <f t="shared" si="5"/>
        <v>4.7379403574673842E-3</v>
      </c>
      <c r="J194" t="s">
        <v>2083</v>
      </c>
      <c r="K194">
        <v>1.5557099115350197</v>
      </c>
      <c r="L194">
        <v>4.7379403574673842E-3</v>
      </c>
    </row>
    <row r="195" spans="2:12" x14ac:dyDescent="0.25">
      <c r="B195" t="s">
        <v>2084</v>
      </c>
      <c r="C195">
        <v>1.540438048213973</v>
      </c>
      <c r="D195">
        <v>1.5583868893955288</v>
      </c>
      <c r="E195">
        <f t="shared" si="4"/>
        <v>1.5494124688047508</v>
      </c>
      <c r="F195">
        <f t="shared" si="5"/>
        <v>1.2691747313918485E-2</v>
      </c>
      <c r="J195" t="s">
        <v>2084</v>
      </c>
      <c r="K195">
        <v>1.5494124688047508</v>
      </c>
      <c r="L195">
        <v>1.2691747313918485E-2</v>
      </c>
    </row>
    <row r="196" spans="2:12" x14ac:dyDescent="0.25">
      <c r="B196" t="s">
        <v>2085</v>
      </c>
      <c r="C196">
        <v>1.5366344907736873</v>
      </c>
      <c r="D196">
        <v>1.5548229192962131</v>
      </c>
      <c r="E196">
        <f t="shared" si="4"/>
        <v>1.5457287050349502</v>
      </c>
      <c r="F196">
        <f t="shared" si="5"/>
        <v>1.2861161147404796E-2</v>
      </c>
      <c r="J196" t="s">
        <v>2085</v>
      </c>
      <c r="K196">
        <v>1.5457287050349502</v>
      </c>
      <c r="L196">
        <v>1.2861161147404796E-2</v>
      </c>
    </row>
    <row r="197" spans="2:12" x14ac:dyDescent="0.25">
      <c r="B197" t="s">
        <v>2086</v>
      </c>
      <c r="C197">
        <v>1.5346700835068423</v>
      </c>
      <c r="D197">
        <v>1.5525092746644662</v>
      </c>
      <c r="E197">
        <f t="shared" ref="E197:E260" si="6">AVERAGE(C197:D197)</f>
        <v>1.5435896790856543</v>
      </c>
      <c r="F197">
        <f t="shared" ref="F197:F260" si="7">_xlfn.STDEV.S(C197:D197)</f>
        <v>1.2614213038438949E-2</v>
      </c>
      <c r="J197" t="s">
        <v>2086</v>
      </c>
      <c r="K197">
        <v>1.5435896790856543</v>
      </c>
      <c r="L197">
        <v>1.2614213038438949E-2</v>
      </c>
    </row>
    <row r="198" spans="2:12" x14ac:dyDescent="0.25">
      <c r="B198" t="s">
        <v>2087</v>
      </c>
      <c r="C198">
        <v>1.5295858486340357</v>
      </c>
      <c r="D198">
        <v>1.5466290493672845</v>
      </c>
      <c r="E198">
        <f t="shared" si="6"/>
        <v>1.5381074490006601</v>
      </c>
      <c r="F198">
        <f t="shared" si="7"/>
        <v>1.2051362811603787E-2</v>
      </c>
      <c r="J198" t="s">
        <v>2087</v>
      </c>
      <c r="K198">
        <v>1.5381074490006601</v>
      </c>
      <c r="L198">
        <v>1.2051362811603787E-2</v>
      </c>
    </row>
    <row r="199" spans="2:12" x14ac:dyDescent="0.25">
      <c r="B199" t="s">
        <v>2088</v>
      </c>
      <c r="C199">
        <v>1.5371640882846582</v>
      </c>
      <c r="D199">
        <v>1.5577868146205129</v>
      </c>
      <c r="E199">
        <f t="shared" si="6"/>
        <v>1.5474754514525855</v>
      </c>
      <c r="F199">
        <f t="shared" si="7"/>
        <v>1.458246963863727E-2</v>
      </c>
      <c r="J199" t="s">
        <v>2088</v>
      </c>
      <c r="K199">
        <v>1.5474754514525855</v>
      </c>
      <c r="L199">
        <v>1.458246963863727E-2</v>
      </c>
    </row>
    <row r="200" spans="2:12" x14ac:dyDescent="0.25">
      <c r="B200" t="s">
        <v>2089</v>
      </c>
      <c r="C200">
        <v>1.5358793037676941</v>
      </c>
      <c r="D200">
        <v>1.5509717988764871</v>
      </c>
      <c r="E200">
        <f t="shared" si="6"/>
        <v>1.5434255513220907</v>
      </c>
      <c r="F200">
        <f t="shared" si="7"/>
        <v>1.0672005636452301E-2</v>
      </c>
      <c r="J200" t="s">
        <v>2089</v>
      </c>
      <c r="K200">
        <v>1.5434255513220907</v>
      </c>
      <c r="L200">
        <v>1.0672005636452301E-2</v>
      </c>
    </row>
    <row r="201" spans="2:12" x14ac:dyDescent="0.25">
      <c r="B201" t="s">
        <v>2090</v>
      </c>
      <c r="C201">
        <v>1.5398930152974395</v>
      </c>
      <c r="D201">
        <v>1.5514796965735471</v>
      </c>
      <c r="E201">
        <f t="shared" si="6"/>
        <v>1.5456863559354934</v>
      </c>
      <c r="F201">
        <f t="shared" si="7"/>
        <v>8.1930209017829006E-3</v>
      </c>
      <c r="J201" t="s">
        <v>2090</v>
      </c>
      <c r="K201">
        <v>1.5456863559354934</v>
      </c>
      <c r="L201">
        <v>8.1930209017829006E-3</v>
      </c>
    </row>
    <row r="203" spans="2:12" x14ac:dyDescent="0.25">
      <c r="B203" t="s">
        <v>2091</v>
      </c>
      <c r="C203">
        <v>1.5625</v>
      </c>
      <c r="D203">
        <v>1.5625</v>
      </c>
      <c r="E203">
        <f t="shared" si="6"/>
        <v>1.5625</v>
      </c>
      <c r="F203">
        <f t="shared" si="7"/>
        <v>0</v>
      </c>
      <c r="J203" t="s">
        <v>2091</v>
      </c>
      <c r="K203">
        <v>1.5625</v>
      </c>
      <c r="L203">
        <v>0</v>
      </c>
    </row>
    <row r="204" spans="2:12" x14ac:dyDescent="0.25">
      <c r="B204" t="s">
        <v>2092</v>
      </c>
      <c r="C204">
        <v>1.5854195278217378</v>
      </c>
      <c r="D204">
        <v>1.5476702070248034</v>
      </c>
      <c r="E204">
        <f t="shared" si="6"/>
        <v>1.5665448674232705</v>
      </c>
      <c r="F204">
        <f t="shared" si="7"/>
        <v>2.669280072069867E-2</v>
      </c>
      <c r="J204" t="s">
        <v>2092</v>
      </c>
      <c r="K204">
        <v>1.5665448674232705</v>
      </c>
      <c r="L204">
        <v>2.669280072069867E-2</v>
      </c>
    </row>
    <row r="205" spans="2:12" x14ac:dyDescent="0.25">
      <c r="B205" t="s">
        <v>2093</v>
      </c>
      <c r="C205">
        <v>1.5351652055407967</v>
      </c>
      <c r="D205">
        <v>1.5448166562908103</v>
      </c>
      <c r="E205">
        <f t="shared" si="6"/>
        <v>1.5399909309158035</v>
      </c>
      <c r="F205">
        <f t="shared" si="7"/>
        <v>6.8246062736226154E-3</v>
      </c>
      <c r="J205" t="s">
        <v>2093</v>
      </c>
      <c r="K205">
        <v>1.5399909309158035</v>
      </c>
      <c r="L205">
        <v>6.8246062736226154E-3</v>
      </c>
    </row>
    <row r="206" spans="2:12" x14ac:dyDescent="0.25">
      <c r="B206" t="s">
        <v>2486</v>
      </c>
      <c r="C206">
        <v>1.5359331496080189</v>
      </c>
      <c r="D206">
        <v>1.5431237406662508</v>
      </c>
      <c r="E206">
        <f t="shared" si="6"/>
        <v>1.5395284451371349</v>
      </c>
      <c r="F206">
        <f t="shared" si="7"/>
        <v>5.0845156980151599E-3</v>
      </c>
      <c r="J206" t="s">
        <v>2486</v>
      </c>
      <c r="K206">
        <v>1.5395284451371349</v>
      </c>
      <c r="L206">
        <v>5.0845156980151599E-3</v>
      </c>
    </row>
    <row r="207" spans="2:12" x14ac:dyDescent="0.25">
      <c r="B207" t="s">
        <v>2095</v>
      </c>
      <c r="C207">
        <v>1.5355740168046439</v>
      </c>
      <c r="D207">
        <v>1.5410539674273667</v>
      </c>
      <c r="E207">
        <f t="shared" si="6"/>
        <v>1.5383139921160054</v>
      </c>
      <c r="F207">
        <f t="shared" si="7"/>
        <v>3.874910245894717E-3</v>
      </c>
      <c r="J207" t="s">
        <v>2095</v>
      </c>
      <c r="K207">
        <v>1.5383139921160054</v>
      </c>
      <c r="L207">
        <v>3.874910245894717E-3</v>
      </c>
    </row>
    <row r="208" spans="2:12" x14ac:dyDescent="0.25">
      <c r="B208" t="s">
        <v>2096</v>
      </c>
      <c r="C208">
        <v>1.5493912735667763</v>
      </c>
      <c r="D208">
        <v>1.552700716279356</v>
      </c>
      <c r="E208">
        <f t="shared" si="6"/>
        <v>1.5510459949230662</v>
      </c>
      <c r="F208">
        <f t="shared" si="7"/>
        <v>2.3401293840135174E-3</v>
      </c>
      <c r="J208" t="s">
        <v>2096</v>
      </c>
      <c r="K208">
        <v>1.5510459949230662</v>
      </c>
      <c r="L208">
        <v>2.3401293840135174E-3</v>
      </c>
    </row>
    <row r="209" spans="2:12" x14ac:dyDescent="0.25">
      <c r="B209" t="s">
        <v>2097</v>
      </c>
      <c r="C209">
        <v>1.5405757574804426</v>
      </c>
      <c r="D209">
        <v>1.5468272887181456</v>
      </c>
      <c r="E209">
        <f t="shared" si="6"/>
        <v>1.5437015230992941</v>
      </c>
      <c r="F209">
        <f t="shared" si="7"/>
        <v>4.4205001309792829E-3</v>
      </c>
      <c r="J209" t="s">
        <v>2097</v>
      </c>
      <c r="K209">
        <v>1.5437015230992941</v>
      </c>
      <c r="L209">
        <v>4.4205001309792829E-3</v>
      </c>
    </row>
    <row r="210" spans="2:12" x14ac:dyDescent="0.25">
      <c r="B210" t="s">
        <v>2098</v>
      </c>
      <c r="C210">
        <v>1.5360209491790728</v>
      </c>
      <c r="D210">
        <v>1.5388935289237118</v>
      </c>
      <c r="E210">
        <f t="shared" si="6"/>
        <v>1.5374572390513923</v>
      </c>
      <c r="F210">
        <f t="shared" si="7"/>
        <v>2.0312206169333211E-3</v>
      </c>
      <c r="J210" t="s">
        <v>2098</v>
      </c>
      <c r="K210">
        <v>1.5374572390513923</v>
      </c>
      <c r="L210">
        <v>2.0312206169333211E-3</v>
      </c>
    </row>
    <row r="211" spans="2:12" x14ac:dyDescent="0.25">
      <c r="B211" t="s">
        <v>2094</v>
      </c>
      <c r="C211">
        <v>1.5590585984518863</v>
      </c>
      <c r="D211">
        <v>1.5563247824384985</v>
      </c>
      <c r="E211">
        <f t="shared" si="6"/>
        <v>1.5576916904451923</v>
      </c>
      <c r="F211">
        <f t="shared" si="7"/>
        <v>1.9330998415829196E-3</v>
      </c>
      <c r="J211" t="s">
        <v>2094</v>
      </c>
      <c r="K211">
        <v>1.5576916904451923</v>
      </c>
      <c r="L211">
        <v>1.9330998415829196E-3</v>
      </c>
    </row>
    <row r="213" spans="2:12" x14ac:dyDescent="0.25">
      <c r="B213" t="s">
        <v>2099</v>
      </c>
      <c r="C213">
        <v>1.5625</v>
      </c>
      <c r="D213">
        <v>1.5625</v>
      </c>
      <c r="E213">
        <f t="shared" si="6"/>
        <v>1.5625</v>
      </c>
      <c r="F213">
        <f t="shared" si="7"/>
        <v>0</v>
      </c>
      <c r="J213" t="s">
        <v>2099</v>
      </c>
      <c r="K213">
        <v>1.5625</v>
      </c>
      <c r="L213">
        <v>0</v>
      </c>
    </row>
    <row r="214" spans="2:12" x14ac:dyDescent="0.25">
      <c r="B214" t="s">
        <v>2100</v>
      </c>
      <c r="C214">
        <v>1.5469513265312951</v>
      </c>
      <c r="D214">
        <v>1.5682794319840438</v>
      </c>
      <c r="E214">
        <f t="shared" si="6"/>
        <v>1.5576153792576695</v>
      </c>
      <c r="F214">
        <f t="shared" si="7"/>
        <v>1.5081247995500435E-2</v>
      </c>
      <c r="J214" t="s">
        <v>2100</v>
      </c>
      <c r="K214">
        <v>1.5576153792576695</v>
      </c>
      <c r="L214">
        <v>1.5081247995500435E-2</v>
      </c>
    </row>
    <row r="215" spans="2:12" x14ac:dyDescent="0.25">
      <c r="B215" t="s">
        <v>2101</v>
      </c>
      <c r="C215">
        <v>1.5330675898806192</v>
      </c>
      <c r="D215">
        <v>1.5696009103882764</v>
      </c>
      <c r="E215">
        <f t="shared" si="6"/>
        <v>1.5513342501344478</v>
      </c>
      <c r="F215">
        <f t="shared" si="7"/>
        <v>2.5832958670225989E-2</v>
      </c>
      <c r="J215" t="s">
        <v>2101</v>
      </c>
      <c r="K215">
        <v>1.5513342501344478</v>
      </c>
      <c r="L215">
        <v>2.5832958670225989E-2</v>
      </c>
    </row>
    <row r="216" spans="2:12" x14ac:dyDescent="0.25">
      <c r="B216" t="s">
        <v>2102</v>
      </c>
      <c r="C216">
        <v>1.5338590112759276</v>
      </c>
      <c r="D216">
        <v>1.5683018446571428</v>
      </c>
      <c r="E216">
        <f t="shared" si="6"/>
        <v>1.5510804279665353</v>
      </c>
      <c r="F216">
        <f t="shared" si="7"/>
        <v>2.4354761047135676E-2</v>
      </c>
      <c r="J216" t="s">
        <v>2102</v>
      </c>
      <c r="K216">
        <v>1.5510804279665353</v>
      </c>
      <c r="L216">
        <v>2.4354761047135676E-2</v>
      </c>
    </row>
    <row r="217" spans="2:12" x14ac:dyDescent="0.25">
      <c r="B217" t="s">
        <v>2103</v>
      </c>
      <c r="C217">
        <v>1.53132681344634</v>
      </c>
      <c r="D217">
        <v>1.5685961927885832</v>
      </c>
      <c r="E217">
        <f t="shared" si="6"/>
        <v>1.5499615031174616</v>
      </c>
      <c r="F217">
        <f t="shared" si="7"/>
        <v>2.6353430863513976E-2</v>
      </c>
      <c r="J217" t="s">
        <v>2103</v>
      </c>
      <c r="K217">
        <v>1.5499615031174616</v>
      </c>
      <c r="L217">
        <v>2.6353430863513976E-2</v>
      </c>
    </row>
    <row r="218" spans="2:12" x14ac:dyDescent="0.25">
      <c r="B218" t="s">
        <v>2104</v>
      </c>
      <c r="C218">
        <v>1.5279989461744639</v>
      </c>
      <c r="D218">
        <v>1.5677556985768848</v>
      </c>
      <c r="E218">
        <f t="shared" si="6"/>
        <v>1.5478773223756743</v>
      </c>
      <c r="F218">
        <f t="shared" si="7"/>
        <v>2.8112269221706409E-2</v>
      </c>
      <c r="J218" t="s">
        <v>2104</v>
      </c>
      <c r="K218">
        <v>1.5478773223756743</v>
      </c>
      <c r="L218">
        <v>2.8112269221706409E-2</v>
      </c>
    </row>
    <row r="219" spans="2:12" x14ac:dyDescent="0.25">
      <c r="B219" t="s">
        <v>2105</v>
      </c>
      <c r="C219">
        <v>1.5255224956539142</v>
      </c>
      <c r="D219">
        <v>1.5656196758243435</v>
      </c>
      <c r="E219">
        <f t="shared" si="6"/>
        <v>1.5455710857391289</v>
      </c>
      <c r="F219">
        <f t="shared" si="7"/>
        <v>2.8352988004969319E-2</v>
      </c>
      <c r="J219" t="s">
        <v>2105</v>
      </c>
      <c r="K219">
        <v>1.5455710857391289</v>
      </c>
      <c r="L219">
        <v>2.8352988004969319E-2</v>
      </c>
    </row>
    <row r="220" spans="2:12" x14ac:dyDescent="0.25">
      <c r="B220" t="s">
        <v>2106</v>
      </c>
      <c r="C220">
        <v>1.5327742894181635</v>
      </c>
      <c r="D220">
        <v>1.5661700191125929</v>
      </c>
      <c r="E220">
        <f t="shared" si="6"/>
        <v>1.5494721542653782</v>
      </c>
      <c r="F220">
        <f t="shared" si="7"/>
        <v>2.3614346929603968E-2</v>
      </c>
      <c r="J220" t="s">
        <v>2106</v>
      </c>
      <c r="K220">
        <v>1.5494721542653782</v>
      </c>
      <c r="L220">
        <v>2.3614346929603968E-2</v>
      </c>
    </row>
    <row r="221" spans="2:12" x14ac:dyDescent="0.25">
      <c r="B221" t="s">
        <v>2107</v>
      </c>
      <c r="C221">
        <v>1.5371320818066914</v>
      </c>
      <c r="D221">
        <v>1.5653470912021679</v>
      </c>
      <c r="E221">
        <f t="shared" si="6"/>
        <v>1.5512395865044297</v>
      </c>
      <c r="F221">
        <f t="shared" si="7"/>
        <v>1.9951024474783582E-2</v>
      </c>
      <c r="J221" t="s">
        <v>2107</v>
      </c>
      <c r="K221">
        <v>1.5512395865044297</v>
      </c>
      <c r="L221">
        <v>1.9951024474783582E-2</v>
      </c>
    </row>
    <row r="223" spans="2:12" x14ac:dyDescent="0.25">
      <c r="B223" t="s">
        <v>2108</v>
      </c>
      <c r="C223">
        <v>1.5625</v>
      </c>
      <c r="D223">
        <v>1.5625</v>
      </c>
      <c r="E223">
        <f t="shared" si="6"/>
        <v>1.5625</v>
      </c>
      <c r="F223">
        <f t="shared" si="7"/>
        <v>0</v>
      </c>
      <c r="J223" t="s">
        <v>2108</v>
      </c>
      <c r="K223">
        <v>1.5625</v>
      </c>
      <c r="L223">
        <v>0</v>
      </c>
    </row>
    <row r="224" spans="2:12" x14ac:dyDescent="0.25">
      <c r="B224" t="s">
        <v>2109</v>
      </c>
      <c r="C224">
        <v>1.5060270590007814</v>
      </c>
      <c r="D224">
        <v>1.5866235018265475</v>
      </c>
      <c r="E224">
        <f t="shared" si="6"/>
        <v>1.5463252804136645</v>
      </c>
      <c r="F224">
        <f t="shared" si="7"/>
        <v>5.6990291261613125E-2</v>
      </c>
      <c r="J224" t="s">
        <v>2109</v>
      </c>
      <c r="K224">
        <v>1.5463252804136645</v>
      </c>
      <c r="L224">
        <v>5.6990291261613125E-2</v>
      </c>
    </row>
    <row r="225" spans="2:12" x14ac:dyDescent="0.25">
      <c r="B225" t="s">
        <v>2110</v>
      </c>
      <c r="C225">
        <v>1.5461971212587735</v>
      </c>
      <c r="D225">
        <v>1.5893235161289494</v>
      </c>
      <c r="E225">
        <f t="shared" si="6"/>
        <v>1.5677603186938613</v>
      </c>
      <c r="F225">
        <f t="shared" si="7"/>
        <v>3.0494966260830109E-2</v>
      </c>
      <c r="J225" t="s">
        <v>2110</v>
      </c>
      <c r="K225">
        <v>1.5677603186938613</v>
      </c>
      <c r="L225">
        <v>3.0494966260830109E-2</v>
      </c>
    </row>
    <row r="226" spans="2:12" x14ac:dyDescent="0.25">
      <c r="B226" t="s">
        <v>2111</v>
      </c>
      <c r="C226">
        <v>1.538910151188458</v>
      </c>
      <c r="D226">
        <v>1.5840005026280621</v>
      </c>
      <c r="E226">
        <f t="shared" si="6"/>
        <v>1.5614553269082601</v>
      </c>
      <c r="F226">
        <f t="shared" si="7"/>
        <v>3.1883693269028707E-2</v>
      </c>
      <c r="J226" t="s">
        <v>2111</v>
      </c>
      <c r="K226">
        <v>1.5614553269082601</v>
      </c>
      <c r="L226">
        <v>3.1883693269028707E-2</v>
      </c>
    </row>
    <row r="227" spans="2:12" x14ac:dyDescent="0.25">
      <c r="B227" t="s">
        <v>2112</v>
      </c>
      <c r="C227">
        <v>1.5357575240652428</v>
      </c>
      <c r="D227">
        <v>1.5821199045104755</v>
      </c>
      <c r="E227">
        <f t="shared" si="6"/>
        <v>1.558938714287859</v>
      </c>
      <c r="F227">
        <f t="shared" si="7"/>
        <v>3.2783153604774601E-2</v>
      </c>
      <c r="J227" t="s">
        <v>2112</v>
      </c>
      <c r="K227">
        <v>1.558938714287859</v>
      </c>
      <c r="L227">
        <v>3.2783153604774601E-2</v>
      </c>
    </row>
    <row r="228" spans="2:12" x14ac:dyDescent="0.25">
      <c r="B228" t="s">
        <v>2113</v>
      </c>
      <c r="C228">
        <v>1.5235947279255064</v>
      </c>
      <c r="D228">
        <v>1.5692018128878042</v>
      </c>
      <c r="E228">
        <f t="shared" si="6"/>
        <v>1.5463982704066552</v>
      </c>
      <c r="F228">
        <f t="shared" si="7"/>
        <v>3.2249079046991806E-2</v>
      </c>
      <c r="J228" t="s">
        <v>2113</v>
      </c>
      <c r="K228">
        <v>1.5463982704066552</v>
      </c>
      <c r="L228">
        <v>3.2249079046991806E-2</v>
      </c>
    </row>
    <row r="229" spans="2:12" x14ac:dyDescent="0.25">
      <c r="B229" t="s">
        <v>2114</v>
      </c>
      <c r="C229">
        <v>1.5366249526627402</v>
      </c>
      <c r="D229">
        <v>1.5830081926937183</v>
      </c>
      <c r="E229">
        <f t="shared" si="6"/>
        <v>1.5598165726782294</v>
      </c>
      <c r="F229">
        <f t="shared" si="7"/>
        <v>3.2797903559307902E-2</v>
      </c>
      <c r="J229" t="s">
        <v>2114</v>
      </c>
      <c r="K229">
        <v>1.5598165726782294</v>
      </c>
      <c r="L229">
        <v>3.2797903559307902E-2</v>
      </c>
    </row>
    <row r="230" spans="2:12" x14ac:dyDescent="0.25">
      <c r="B230" t="s">
        <v>2115</v>
      </c>
      <c r="C230">
        <v>1.5367581274593334</v>
      </c>
      <c r="D230">
        <v>1.5804000315739217</v>
      </c>
      <c r="E230">
        <f t="shared" si="6"/>
        <v>1.5585790795166274</v>
      </c>
      <c r="F230">
        <f t="shared" si="7"/>
        <v>3.0859486343318511E-2</v>
      </c>
      <c r="J230" t="s">
        <v>2115</v>
      </c>
      <c r="K230">
        <v>1.5585790795166274</v>
      </c>
      <c r="L230">
        <v>3.0859486343318511E-2</v>
      </c>
    </row>
    <row r="231" spans="2:12" x14ac:dyDescent="0.25">
      <c r="B231" t="s">
        <v>2116</v>
      </c>
      <c r="C231">
        <v>1.5327847953438323</v>
      </c>
      <c r="D231">
        <v>1.5694291276827532</v>
      </c>
      <c r="E231">
        <f t="shared" si="6"/>
        <v>1.5511069615132929</v>
      </c>
      <c r="F231">
        <f t="shared" si="7"/>
        <v>2.5911455888904502E-2</v>
      </c>
      <c r="J231" t="s">
        <v>2116</v>
      </c>
      <c r="K231">
        <v>1.5511069615132929</v>
      </c>
      <c r="L231">
        <v>2.5911455888904502E-2</v>
      </c>
    </row>
    <row r="233" spans="2:12" x14ac:dyDescent="0.25">
      <c r="B233" t="s">
        <v>2117</v>
      </c>
      <c r="C233">
        <v>1.5625</v>
      </c>
      <c r="D233">
        <v>1.5625</v>
      </c>
      <c r="E233">
        <f t="shared" si="6"/>
        <v>1.5625</v>
      </c>
      <c r="F233">
        <f t="shared" si="7"/>
        <v>0</v>
      </c>
      <c r="J233" t="s">
        <v>2117</v>
      </c>
      <c r="K233">
        <v>1.5625</v>
      </c>
      <c r="L233">
        <v>0</v>
      </c>
    </row>
    <row r="234" spans="2:12" x14ac:dyDescent="0.25">
      <c r="B234" t="s">
        <v>2118</v>
      </c>
      <c r="C234">
        <v>1.5028320649952667</v>
      </c>
      <c r="D234">
        <v>1.500650222633181</v>
      </c>
      <c r="E234">
        <f t="shared" si="6"/>
        <v>1.5017411438142239</v>
      </c>
      <c r="F234">
        <f t="shared" si="7"/>
        <v>1.5427955297108225E-3</v>
      </c>
      <c r="J234" t="s">
        <v>2118</v>
      </c>
      <c r="K234">
        <v>1.5017411438142239</v>
      </c>
      <c r="L234">
        <v>1.5427955297108225E-3</v>
      </c>
    </row>
    <row r="235" spans="2:12" x14ac:dyDescent="0.25">
      <c r="B235" t="s">
        <v>2119</v>
      </c>
      <c r="C235">
        <v>1.4537957522533964</v>
      </c>
      <c r="D235">
        <v>1.5020615203128476</v>
      </c>
      <c r="E235">
        <f t="shared" si="6"/>
        <v>1.4779286362831221</v>
      </c>
      <c r="F235">
        <f t="shared" si="7"/>
        <v>3.4129051894014981E-2</v>
      </c>
      <c r="J235" t="s">
        <v>2119</v>
      </c>
      <c r="K235">
        <v>1.4779286362831221</v>
      </c>
      <c r="L235">
        <v>3.4129051894014981E-2</v>
      </c>
    </row>
    <row r="236" spans="2:12" x14ac:dyDescent="0.25">
      <c r="B236" t="s">
        <v>2120</v>
      </c>
      <c r="C236">
        <v>1.4536837806136425</v>
      </c>
      <c r="D236">
        <v>1.4971641114098189</v>
      </c>
      <c r="E236">
        <f t="shared" si="6"/>
        <v>1.4754239460117307</v>
      </c>
      <c r="F236">
        <f t="shared" si="7"/>
        <v>3.074523675421062E-2</v>
      </c>
      <c r="J236" t="s">
        <v>2120</v>
      </c>
      <c r="K236">
        <v>1.4754239460117307</v>
      </c>
      <c r="L236">
        <v>3.074523675421062E-2</v>
      </c>
    </row>
    <row r="237" spans="2:12" x14ac:dyDescent="0.25">
      <c r="B237" t="s">
        <v>2121</v>
      </c>
      <c r="C237">
        <v>1.4498724797673079</v>
      </c>
      <c r="D237">
        <v>1.4942932620517464</v>
      </c>
      <c r="E237">
        <f t="shared" si="6"/>
        <v>1.4720828709095271</v>
      </c>
      <c r="F237">
        <f t="shared" si="7"/>
        <v>3.1410236378937695E-2</v>
      </c>
      <c r="J237" t="s">
        <v>2121</v>
      </c>
      <c r="K237">
        <v>1.4720828709095271</v>
      </c>
      <c r="L237">
        <v>3.1410236378937695E-2</v>
      </c>
    </row>
    <row r="238" spans="2:12" x14ac:dyDescent="0.25">
      <c r="B238" t="s">
        <v>2122</v>
      </c>
      <c r="C238">
        <v>1.4498777366219331</v>
      </c>
      <c r="D238">
        <v>1.4960307881851009</v>
      </c>
      <c r="E238">
        <f t="shared" si="6"/>
        <v>1.472954262403517</v>
      </c>
      <c r="F238">
        <f t="shared" si="7"/>
        <v>3.2635135732768369E-2</v>
      </c>
      <c r="J238" t="s">
        <v>2122</v>
      </c>
      <c r="K238">
        <v>1.472954262403517</v>
      </c>
      <c r="L238">
        <v>3.2635135732768369E-2</v>
      </c>
    </row>
    <row r="239" spans="2:12" x14ac:dyDescent="0.25">
      <c r="B239" t="s">
        <v>2123</v>
      </c>
      <c r="C239">
        <v>1.4480722922867411</v>
      </c>
      <c r="D239">
        <v>1.4981086734030451</v>
      </c>
      <c r="E239">
        <f t="shared" si="6"/>
        <v>1.473090482844893</v>
      </c>
      <c r="F239">
        <f t="shared" si="7"/>
        <v>3.5381064393373102E-2</v>
      </c>
      <c r="J239" t="s">
        <v>2123</v>
      </c>
      <c r="K239">
        <v>1.473090482844893</v>
      </c>
      <c r="L239">
        <v>3.5381064393373102E-2</v>
      </c>
    </row>
    <row r="240" spans="2:12" x14ac:dyDescent="0.25">
      <c r="B240" t="s">
        <v>2124</v>
      </c>
      <c r="C240">
        <v>1.4531607771987123</v>
      </c>
      <c r="D240">
        <v>1.4960548184419662</v>
      </c>
      <c r="E240">
        <f t="shared" si="6"/>
        <v>1.4746077978203393</v>
      </c>
      <c r="F240">
        <f t="shared" si="7"/>
        <v>3.0330667435600287E-2</v>
      </c>
      <c r="J240" t="s">
        <v>2124</v>
      </c>
      <c r="K240">
        <v>1.4746077978203393</v>
      </c>
      <c r="L240">
        <v>3.0330667435600287E-2</v>
      </c>
    </row>
    <row r="241" spans="2:12" x14ac:dyDescent="0.25">
      <c r="B241" t="s">
        <v>2125</v>
      </c>
      <c r="C241">
        <v>1.4682447612284992</v>
      </c>
      <c r="D241">
        <v>1.5024722417996796</v>
      </c>
      <c r="E241">
        <f t="shared" si="6"/>
        <v>1.4853585015140895</v>
      </c>
      <c r="F241">
        <f t="shared" si="7"/>
        <v>2.4202483614812476E-2</v>
      </c>
      <c r="J241" t="s">
        <v>2125</v>
      </c>
      <c r="K241">
        <v>1.4853585015140895</v>
      </c>
      <c r="L241">
        <v>2.4202483614812476E-2</v>
      </c>
    </row>
    <row r="243" spans="2:12" x14ac:dyDescent="0.25">
      <c r="B243" t="s">
        <v>2126</v>
      </c>
      <c r="C243">
        <v>1.5625</v>
      </c>
      <c r="D243">
        <v>1.5625</v>
      </c>
      <c r="E243">
        <f t="shared" si="6"/>
        <v>1.5625</v>
      </c>
      <c r="F243">
        <f t="shared" si="7"/>
        <v>0</v>
      </c>
      <c r="J243" t="s">
        <v>2126</v>
      </c>
      <c r="K243">
        <v>1.5625</v>
      </c>
      <c r="L243">
        <v>0</v>
      </c>
    </row>
    <row r="244" spans="2:12" x14ac:dyDescent="0.25">
      <c r="B244" t="s">
        <v>2127</v>
      </c>
      <c r="C244">
        <v>1.5754022922332114</v>
      </c>
      <c r="D244">
        <v>1.5847968676039275</v>
      </c>
      <c r="E244">
        <f t="shared" si="6"/>
        <v>1.5800995799185693</v>
      </c>
      <c r="F244">
        <f t="shared" si="7"/>
        <v>6.6429679510014673E-3</v>
      </c>
      <c r="J244" t="s">
        <v>2127</v>
      </c>
      <c r="K244">
        <v>1.5800995799185693</v>
      </c>
      <c r="L244">
        <v>6.6429679510014673E-3</v>
      </c>
    </row>
    <row r="245" spans="2:12" x14ac:dyDescent="0.25">
      <c r="B245" t="s">
        <v>2128</v>
      </c>
      <c r="C245">
        <v>1.5730070586378171</v>
      </c>
      <c r="D245">
        <v>1.5826791204485793</v>
      </c>
      <c r="E245">
        <f t="shared" si="6"/>
        <v>1.5778430895431983</v>
      </c>
      <c r="F245">
        <f t="shared" si="7"/>
        <v>6.8391804944453816E-3</v>
      </c>
      <c r="J245" t="s">
        <v>2128</v>
      </c>
      <c r="K245">
        <v>1.5778430895431983</v>
      </c>
      <c r="L245">
        <v>6.8391804944453816E-3</v>
      </c>
    </row>
    <row r="246" spans="2:12" x14ac:dyDescent="0.25">
      <c r="B246" t="s">
        <v>2480</v>
      </c>
      <c r="C246">
        <v>1.562640173776076</v>
      </c>
      <c r="D246">
        <v>1.5728638699619317</v>
      </c>
      <c r="E246">
        <f t="shared" si="6"/>
        <v>1.567752021869004</v>
      </c>
      <c r="F246">
        <f t="shared" si="7"/>
        <v>7.2292449018096236E-3</v>
      </c>
      <c r="J246" t="s">
        <v>2480</v>
      </c>
      <c r="K246">
        <v>1.567752021869004</v>
      </c>
      <c r="L246">
        <v>7.2292449018096236E-3</v>
      </c>
    </row>
    <row r="247" spans="2:12" x14ac:dyDescent="0.25">
      <c r="B247" t="s">
        <v>2130</v>
      </c>
      <c r="C247">
        <v>1.5639096210769896</v>
      </c>
      <c r="D247">
        <v>1.5724672557620369</v>
      </c>
      <c r="E247">
        <f t="shared" si="6"/>
        <v>1.5681884384195133</v>
      </c>
      <c r="F247">
        <f t="shared" si="7"/>
        <v>6.0511615167141734E-3</v>
      </c>
      <c r="J247" t="s">
        <v>2130</v>
      </c>
      <c r="K247">
        <v>1.5681884384195133</v>
      </c>
      <c r="L247">
        <v>6.0511615167141734E-3</v>
      </c>
    </row>
    <row r="248" spans="2:12" x14ac:dyDescent="0.25">
      <c r="B248" t="s">
        <v>2131</v>
      </c>
      <c r="C248">
        <v>1.5658527095820916</v>
      </c>
      <c r="D248">
        <v>1.5610039336918213</v>
      </c>
      <c r="E248">
        <f t="shared" si="6"/>
        <v>1.5634283216369564</v>
      </c>
      <c r="F248">
        <f t="shared" si="7"/>
        <v>3.4286023124639104E-3</v>
      </c>
      <c r="J248" t="s">
        <v>2131</v>
      </c>
      <c r="K248">
        <v>1.5634283216369564</v>
      </c>
      <c r="L248">
        <v>3.4286023124639104E-3</v>
      </c>
    </row>
    <row r="249" spans="2:12" x14ac:dyDescent="0.25">
      <c r="B249" t="s">
        <v>2132</v>
      </c>
      <c r="C249">
        <v>1.5745658021484139</v>
      </c>
      <c r="D249">
        <v>1.5746993338054478</v>
      </c>
      <c r="E249">
        <f t="shared" si="6"/>
        <v>1.5746325679769309</v>
      </c>
      <c r="F249">
        <f t="shared" si="7"/>
        <v>9.4421140191741241E-5</v>
      </c>
      <c r="J249" t="s">
        <v>2132</v>
      </c>
      <c r="K249">
        <v>1.5746325679769309</v>
      </c>
      <c r="L249">
        <v>9.4421140191741241E-5</v>
      </c>
    </row>
    <row r="250" spans="2:12" x14ac:dyDescent="0.25">
      <c r="B250" t="s">
        <v>2133</v>
      </c>
      <c r="C250">
        <v>1.5708381795182782</v>
      </c>
      <c r="D250">
        <v>1.5750714906135992</v>
      </c>
      <c r="E250">
        <f t="shared" si="6"/>
        <v>1.5729548350659388</v>
      </c>
      <c r="F250">
        <f t="shared" si="7"/>
        <v>2.9934029823737236E-3</v>
      </c>
      <c r="J250" t="s">
        <v>2133</v>
      </c>
      <c r="K250">
        <v>1.5729548350659388</v>
      </c>
      <c r="L250">
        <v>2.9934029823737236E-3</v>
      </c>
    </row>
    <row r="251" spans="2:12" x14ac:dyDescent="0.25">
      <c r="B251" t="s">
        <v>2129</v>
      </c>
      <c r="C251">
        <v>1.5915822751892916</v>
      </c>
      <c r="D251">
        <v>1.5860015995117036</v>
      </c>
      <c r="E251">
        <f t="shared" si="6"/>
        <v>1.5887919373504977</v>
      </c>
      <c r="F251">
        <f t="shared" si="7"/>
        <v>3.9461336152253204E-3</v>
      </c>
      <c r="J251" t="s">
        <v>2129</v>
      </c>
      <c r="K251">
        <v>1.5887919373504977</v>
      </c>
      <c r="L251">
        <v>3.9461336152253204E-3</v>
      </c>
    </row>
    <row r="252" spans="2:12" x14ac:dyDescent="0.25">
      <c r="F252" t="e">
        <f t="shared" si="7"/>
        <v>#DIV/0!</v>
      </c>
      <c r="L252" t="e">
        <v>#DIV/0!</v>
      </c>
    </row>
    <row r="253" spans="2:12" x14ac:dyDescent="0.25">
      <c r="B253" t="s">
        <v>2134</v>
      </c>
      <c r="C253">
        <v>1.5625</v>
      </c>
      <c r="D253">
        <v>1.5625</v>
      </c>
      <c r="E253">
        <f t="shared" si="6"/>
        <v>1.5625</v>
      </c>
      <c r="F253">
        <f t="shared" si="7"/>
        <v>0</v>
      </c>
      <c r="J253" t="s">
        <v>2134</v>
      </c>
      <c r="K253">
        <v>1.5625</v>
      </c>
      <c r="L253">
        <v>0</v>
      </c>
    </row>
    <row r="254" spans="2:12" x14ac:dyDescent="0.25">
      <c r="B254" t="s">
        <v>2135</v>
      </c>
      <c r="C254">
        <v>1.5624110171750356</v>
      </c>
      <c r="D254">
        <v>1.6660191128803987</v>
      </c>
      <c r="E254">
        <f t="shared" si="6"/>
        <v>1.6142150650277172</v>
      </c>
      <c r="F254">
        <f t="shared" si="7"/>
        <v>7.3261987059087069E-2</v>
      </c>
      <c r="J254" t="s">
        <v>2135</v>
      </c>
      <c r="K254">
        <v>1.6142150650277172</v>
      </c>
      <c r="L254">
        <v>7.3261987059087069E-2</v>
      </c>
    </row>
    <row r="255" spans="2:12" x14ac:dyDescent="0.25">
      <c r="B255" t="s">
        <v>2136</v>
      </c>
      <c r="C255">
        <v>1.678315141496884</v>
      </c>
      <c r="D255">
        <v>1.6711921307400401</v>
      </c>
      <c r="E255">
        <f t="shared" si="6"/>
        <v>1.6747536361184621</v>
      </c>
      <c r="F255">
        <f t="shared" si="7"/>
        <v>5.0367292086290092E-3</v>
      </c>
      <c r="J255" t="s">
        <v>2136</v>
      </c>
      <c r="K255">
        <v>1.6747536361184621</v>
      </c>
      <c r="L255">
        <v>5.0367292086290092E-3</v>
      </c>
    </row>
    <row r="256" spans="2:12" x14ac:dyDescent="0.25">
      <c r="B256" t="s">
        <v>2137</v>
      </c>
      <c r="C256">
        <v>1.6707335407517854</v>
      </c>
      <c r="D256">
        <v>1.6689112290567047</v>
      </c>
      <c r="E256">
        <f t="shared" si="6"/>
        <v>1.6698223849042451</v>
      </c>
      <c r="F256">
        <f t="shared" si="7"/>
        <v>1.2885689570270621E-3</v>
      </c>
      <c r="J256" t="s">
        <v>2137</v>
      </c>
      <c r="K256">
        <v>1.6698223849042451</v>
      </c>
      <c r="L256">
        <v>1.2885689570270621E-3</v>
      </c>
    </row>
    <row r="257" spans="2:12" x14ac:dyDescent="0.25">
      <c r="B257" t="s">
        <v>2138</v>
      </c>
      <c r="C257">
        <v>1.6660285334405087</v>
      </c>
      <c r="D257">
        <v>1.6670259049974865</v>
      </c>
      <c r="E257">
        <f t="shared" si="6"/>
        <v>1.6665272192189975</v>
      </c>
      <c r="F257">
        <f t="shared" si="7"/>
        <v>7.0524819130156368E-4</v>
      </c>
      <c r="J257" t="s">
        <v>2138</v>
      </c>
      <c r="K257">
        <v>1.6665272192189975</v>
      </c>
      <c r="L257">
        <v>7.0524819130156368E-4</v>
      </c>
    </row>
    <row r="258" spans="2:12" x14ac:dyDescent="0.25">
      <c r="B258" t="s">
        <v>2139</v>
      </c>
      <c r="C258">
        <v>1.637054203315504</v>
      </c>
      <c r="D258">
        <v>1.647602642155948</v>
      </c>
      <c r="E258">
        <f t="shared" si="6"/>
        <v>1.642328422735726</v>
      </c>
      <c r="F258">
        <f t="shared" si="7"/>
        <v>7.4588726350095043E-3</v>
      </c>
      <c r="J258" t="s">
        <v>2139</v>
      </c>
      <c r="K258">
        <v>1.642328422735726</v>
      </c>
      <c r="L258">
        <v>7.4588726350095043E-3</v>
      </c>
    </row>
    <row r="259" spans="2:12" x14ac:dyDescent="0.25">
      <c r="B259" t="s">
        <v>2140</v>
      </c>
      <c r="C259">
        <v>1.662127974312561</v>
      </c>
      <c r="D259">
        <v>1.6669869086138904</v>
      </c>
      <c r="E259">
        <f t="shared" si="6"/>
        <v>1.6645574414632258</v>
      </c>
      <c r="F259">
        <f t="shared" si="7"/>
        <v>3.4357853938099684E-3</v>
      </c>
      <c r="J259" t="s">
        <v>2140</v>
      </c>
      <c r="K259">
        <v>1.6645574414632258</v>
      </c>
      <c r="L259">
        <v>3.4357853938099684E-3</v>
      </c>
    </row>
    <row r="260" spans="2:12" x14ac:dyDescent="0.25">
      <c r="B260" t="s">
        <v>2141</v>
      </c>
      <c r="C260">
        <v>1.6613502158498556</v>
      </c>
      <c r="D260">
        <v>1.6601286467661081</v>
      </c>
      <c r="E260">
        <f t="shared" si="6"/>
        <v>1.6607394313079817</v>
      </c>
      <c r="F260">
        <f t="shared" si="7"/>
        <v>8.6377978280576407E-4</v>
      </c>
      <c r="J260" t="s">
        <v>2141</v>
      </c>
      <c r="K260">
        <v>1.6607394313079817</v>
      </c>
      <c r="L260">
        <v>8.6377978280576407E-4</v>
      </c>
    </row>
    <row r="261" spans="2:12" x14ac:dyDescent="0.25">
      <c r="B261" t="s">
        <v>2142</v>
      </c>
      <c r="C261">
        <v>1.6227346712473483</v>
      </c>
      <c r="D261">
        <v>1.6215534741116973</v>
      </c>
      <c r="E261">
        <f t="shared" ref="E261:E324" si="8">AVERAGE(C261:D261)</f>
        <v>1.6221440726795229</v>
      </c>
      <c r="F261">
        <f t="shared" ref="F261:F324" si="9">_xlfn.STDEV.S(C261:D261)</f>
        <v>8.3523250453695767E-4</v>
      </c>
      <c r="J261" t="s">
        <v>2142</v>
      </c>
      <c r="K261">
        <v>1.6221440726795229</v>
      </c>
      <c r="L261">
        <v>8.3523250453695767E-4</v>
      </c>
    </row>
    <row r="263" spans="2:12" x14ac:dyDescent="0.25">
      <c r="B263" t="s">
        <v>2143</v>
      </c>
      <c r="C263">
        <v>1.5625</v>
      </c>
      <c r="D263">
        <v>1.5625</v>
      </c>
      <c r="E263">
        <f t="shared" si="8"/>
        <v>1.5625</v>
      </c>
      <c r="F263">
        <f t="shared" si="9"/>
        <v>0</v>
      </c>
      <c r="J263" t="s">
        <v>2143</v>
      </c>
      <c r="K263">
        <v>1.5625</v>
      </c>
      <c r="L263">
        <v>0</v>
      </c>
    </row>
    <row r="264" spans="2:12" x14ac:dyDescent="0.25">
      <c r="B264" t="s">
        <v>2144</v>
      </c>
      <c r="C264">
        <v>1.5403039943091752</v>
      </c>
      <c r="D264">
        <v>1.6283233695883934</v>
      </c>
      <c r="E264">
        <f t="shared" si="8"/>
        <v>1.5843136819487844</v>
      </c>
      <c r="F264">
        <f t="shared" si="9"/>
        <v>6.2239097135738761E-2</v>
      </c>
      <c r="J264" t="s">
        <v>2144</v>
      </c>
      <c r="K264">
        <v>1.5843136819487844</v>
      </c>
      <c r="L264">
        <v>6.2239097135738761E-2</v>
      </c>
    </row>
    <row r="265" spans="2:12" x14ac:dyDescent="0.25">
      <c r="B265" t="s">
        <v>2145</v>
      </c>
      <c r="C265">
        <v>1.6354845634685273</v>
      </c>
      <c r="D265">
        <v>1.6332785753739869</v>
      </c>
      <c r="E265">
        <f t="shared" si="8"/>
        <v>1.6343815694212571</v>
      </c>
      <c r="F265">
        <f t="shared" si="9"/>
        <v>1.5598691408663238E-3</v>
      </c>
      <c r="J265" t="s">
        <v>2145</v>
      </c>
      <c r="K265">
        <v>1.6343815694212571</v>
      </c>
      <c r="L265">
        <v>1.5598691408663238E-3</v>
      </c>
    </row>
    <row r="266" spans="2:12" x14ac:dyDescent="0.25">
      <c r="B266" t="s">
        <v>2146</v>
      </c>
      <c r="C266">
        <v>1.6234865263751421</v>
      </c>
      <c r="D266">
        <v>1.6263213276827102</v>
      </c>
      <c r="E266">
        <f t="shared" si="8"/>
        <v>1.6249039270289263</v>
      </c>
      <c r="F266">
        <f t="shared" si="9"/>
        <v>2.0045072278978811E-3</v>
      </c>
      <c r="J266" t="s">
        <v>2146</v>
      </c>
      <c r="K266">
        <v>1.6249039270289263</v>
      </c>
      <c r="L266">
        <v>2.0045072278978811E-3</v>
      </c>
    </row>
    <row r="267" spans="2:12" x14ac:dyDescent="0.25">
      <c r="B267" t="s">
        <v>2147</v>
      </c>
      <c r="C267">
        <v>1.6224324341122669</v>
      </c>
      <c r="D267">
        <v>1.6276057452915598</v>
      </c>
      <c r="E267">
        <f t="shared" si="8"/>
        <v>1.6250190897019134</v>
      </c>
      <c r="F267">
        <f t="shared" si="9"/>
        <v>3.6580834160661649E-3</v>
      </c>
      <c r="J267" t="s">
        <v>2147</v>
      </c>
      <c r="K267">
        <v>1.6250190897019134</v>
      </c>
      <c r="L267">
        <v>3.6580834160661649E-3</v>
      </c>
    </row>
    <row r="268" spans="2:12" x14ac:dyDescent="0.25">
      <c r="B268" t="s">
        <v>2148</v>
      </c>
      <c r="C268">
        <v>1.5966073610891796</v>
      </c>
      <c r="D268">
        <v>1.59909834805867</v>
      </c>
      <c r="E268">
        <f t="shared" si="8"/>
        <v>1.5978528545739248</v>
      </c>
      <c r="F268">
        <f t="shared" si="9"/>
        <v>1.7613937779740324E-3</v>
      </c>
      <c r="J268" t="s">
        <v>2148</v>
      </c>
      <c r="K268">
        <v>1.5978528545739248</v>
      </c>
      <c r="L268">
        <v>1.7613937779740324E-3</v>
      </c>
    </row>
    <row r="269" spans="2:12" x14ac:dyDescent="0.25">
      <c r="B269" t="s">
        <v>2149</v>
      </c>
      <c r="C269">
        <v>1.6203163557053788</v>
      </c>
      <c r="D269">
        <v>1.6213818946027692</v>
      </c>
      <c r="E269">
        <f t="shared" si="8"/>
        <v>1.620849125154074</v>
      </c>
      <c r="F269">
        <f t="shared" si="9"/>
        <v>7.5344977996276126E-4</v>
      </c>
      <c r="J269" t="s">
        <v>2149</v>
      </c>
      <c r="K269">
        <v>1.620849125154074</v>
      </c>
      <c r="L269">
        <v>7.5344977996276126E-4</v>
      </c>
    </row>
    <row r="270" spans="2:12" x14ac:dyDescent="0.25">
      <c r="B270" t="s">
        <v>2150</v>
      </c>
      <c r="C270">
        <v>1.6244969520150185</v>
      </c>
      <c r="D270">
        <v>1.6264148930978</v>
      </c>
      <c r="E270">
        <f t="shared" si="8"/>
        <v>1.6254559225564091</v>
      </c>
      <c r="F270">
        <f t="shared" si="9"/>
        <v>1.3561891455510164E-3</v>
      </c>
      <c r="J270" t="s">
        <v>2150</v>
      </c>
      <c r="K270">
        <v>1.6254559225564091</v>
      </c>
      <c r="L270">
        <v>1.3561891455510164E-3</v>
      </c>
    </row>
    <row r="271" spans="2:12" x14ac:dyDescent="0.25">
      <c r="B271" t="s">
        <v>2151</v>
      </c>
      <c r="C271">
        <v>1.6106429243873839</v>
      </c>
      <c r="D271">
        <v>1.6049627228920231</v>
      </c>
      <c r="E271">
        <f t="shared" si="8"/>
        <v>1.6078028236397035</v>
      </c>
      <c r="F271">
        <f t="shared" si="9"/>
        <v>4.0165089958755524E-3</v>
      </c>
      <c r="J271" t="s">
        <v>2151</v>
      </c>
      <c r="K271">
        <v>1.6078028236397035</v>
      </c>
      <c r="L271">
        <v>4.0165089958755524E-3</v>
      </c>
    </row>
    <row r="273" spans="2:12" x14ac:dyDescent="0.25">
      <c r="B273" t="s">
        <v>2152</v>
      </c>
      <c r="C273">
        <v>1.5625</v>
      </c>
      <c r="D273">
        <v>1.5625</v>
      </c>
      <c r="E273">
        <f t="shared" si="8"/>
        <v>1.5625</v>
      </c>
      <c r="F273">
        <f t="shared" si="9"/>
        <v>0</v>
      </c>
      <c r="J273" t="s">
        <v>2152</v>
      </c>
      <c r="K273">
        <v>1.5625</v>
      </c>
      <c r="L273">
        <v>0</v>
      </c>
    </row>
    <row r="274" spans="2:12" x14ac:dyDescent="0.25">
      <c r="B274" t="s">
        <v>2153</v>
      </c>
      <c r="C274">
        <v>1.5649056196244748</v>
      </c>
      <c r="D274">
        <v>1.6238815986328665</v>
      </c>
      <c r="E274">
        <f t="shared" si="8"/>
        <v>1.5943936091286708</v>
      </c>
      <c r="F274">
        <f t="shared" si="9"/>
        <v>4.1702314683949242E-2</v>
      </c>
      <c r="J274" t="s">
        <v>2153</v>
      </c>
      <c r="K274">
        <v>1.5943936091286708</v>
      </c>
      <c r="L274">
        <v>4.1702314683949242E-2</v>
      </c>
    </row>
    <row r="275" spans="2:12" x14ac:dyDescent="0.25">
      <c r="B275" t="s">
        <v>2154</v>
      </c>
      <c r="C275">
        <v>1.6403135261313435</v>
      </c>
      <c r="D275">
        <v>1.6276548520980088</v>
      </c>
      <c r="E275">
        <f t="shared" si="8"/>
        <v>1.6339841891146762</v>
      </c>
      <c r="F275">
        <f t="shared" si="9"/>
        <v>8.951034249801074E-3</v>
      </c>
      <c r="J275" t="s">
        <v>2154</v>
      </c>
      <c r="K275">
        <v>1.6339841891146762</v>
      </c>
      <c r="L275">
        <v>8.951034249801074E-3</v>
      </c>
    </row>
    <row r="276" spans="2:12" x14ac:dyDescent="0.25">
      <c r="B276" t="s">
        <v>2155</v>
      </c>
      <c r="C276">
        <v>1.6346244598732846</v>
      </c>
      <c r="D276">
        <v>1.6241331504087784</v>
      </c>
      <c r="E276">
        <f t="shared" si="8"/>
        <v>1.6293788051410316</v>
      </c>
      <c r="F276">
        <f t="shared" si="9"/>
        <v>7.4184760658789909E-3</v>
      </c>
      <c r="J276" t="s">
        <v>2155</v>
      </c>
      <c r="K276">
        <v>1.6293788051410316</v>
      </c>
      <c r="L276">
        <v>7.4184760658789909E-3</v>
      </c>
    </row>
    <row r="277" spans="2:12" x14ac:dyDescent="0.25">
      <c r="B277" t="s">
        <v>2156</v>
      </c>
      <c r="C277">
        <v>1.6342590282126208</v>
      </c>
      <c r="D277">
        <v>1.626043080265319</v>
      </c>
      <c r="E277">
        <f t="shared" si="8"/>
        <v>1.6301510542389699</v>
      </c>
      <c r="F277">
        <f t="shared" si="9"/>
        <v>5.8095525074128331E-3</v>
      </c>
      <c r="J277" t="s">
        <v>2156</v>
      </c>
      <c r="K277">
        <v>1.6301510542389699</v>
      </c>
      <c r="L277">
        <v>5.8095525074128331E-3</v>
      </c>
    </row>
    <row r="278" spans="2:12" x14ac:dyDescent="0.25">
      <c r="B278" t="s">
        <v>2157</v>
      </c>
      <c r="C278">
        <v>1.6032031808533562</v>
      </c>
      <c r="D278">
        <v>1.5987285021730233</v>
      </c>
      <c r="E278">
        <f t="shared" si="8"/>
        <v>1.6009658415131898</v>
      </c>
      <c r="F278">
        <f t="shared" si="9"/>
        <v>3.1640756384942728E-3</v>
      </c>
      <c r="J278" t="s">
        <v>2157</v>
      </c>
      <c r="K278">
        <v>1.6009658415131898</v>
      </c>
      <c r="L278">
        <v>3.1640756384942728E-3</v>
      </c>
    </row>
    <row r="279" spans="2:12" x14ac:dyDescent="0.25">
      <c r="B279" t="s">
        <v>2158</v>
      </c>
      <c r="C279">
        <v>1.6268121377526132</v>
      </c>
      <c r="D279">
        <v>1.6208448836452423</v>
      </c>
      <c r="E279">
        <f t="shared" si="8"/>
        <v>1.6238285106989276</v>
      </c>
      <c r="F279">
        <f t="shared" si="9"/>
        <v>4.2194858443852972E-3</v>
      </c>
      <c r="J279" t="s">
        <v>2158</v>
      </c>
      <c r="K279">
        <v>1.6238285106989276</v>
      </c>
      <c r="L279">
        <v>4.2194858443852972E-3</v>
      </c>
    </row>
    <row r="280" spans="2:12" x14ac:dyDescent="0.25">
      <c r="B280" t="s">
        <v>2159</v>
      </c>
      <c r="C280">
        <v>1.632943752160338</v>
      </c>
      <c r="D280">
        <v>1.6239911388322519</v>
      </c>
      <c r="E280">
        <f t="shared" si="8"/>
        <v>1.6284674454962951</v>
      </c>
      <c r="F280">
        <f t="shared" si="9"/>
        <v>6.3304535936307945E-3</v>
      </c>
      <c r="J280" t="s">
        <v>2159</v>
      </c>
      <c r="K280">
        <v>1.6284674454962951</v>
      </c>
      <c r="L280">
        <v>6.3304535936307945E-3</v>
      </c>
    </row>
    <row r="281" spans="2:12" x14ac:dyDescent="0.25">
      <c r="B281" t="s">
        <v>2160</v>
      </c>
      <c r="C281">
        <v>1.6021052082179064</v>
      </c>
      <c r="D281">
        <v>1.5914344187683043</v>
      </c>
      <c r="E281">
        <f t="shared" si="8"/>
        <v>1.5967698134931054</v>
      </c>
      <c r="F281">
        <f t="shared" si="9"/>
        <v>7.5453875804275062E-3</v>
      </c>
      <c r="J281" t="s">
        <v>2160</v>
      </c>
      <c r="K281">
        <v>1.5967698134931054</v>
      </c>
      <c r="L281">
        <v>7.5453875804275062E-3</v>
      </c>
    </row>
    <row r="283" spans="2:12" x14ac:dyDescent="0.25">
      <c r="B283" t="s">
        <v>2161</v>
      </c>
      <c r="C283">
        <v>1.5625</v>
      </c>
      <c r="D283">
        <v>1.5625</v>
      </c>
      <c r="E283">
        <f t="shared" si="8"/>
        <v>1.5625</v>
      </c>
      <c r="F283">
        <f t="shared" si="9"/>
        <v>0</v>
      </c>
      <c r="J283" t="s">
        <v>2161</v>
      </c>
      <c r="K283">
        <v>1.5625</v>
      </c>
      <c r="L283">
        <v>0</v>
      </c>
    </row>
    <row r="284" spans="2:12" x14ac:dyDescent="0.25">
      <c r="B284" t="s">
        <v>2162</v>
      </c>
      <c r="C284">
        <v>1.5525019633109276</v>
      </c>
      <c r="D284">
        <v>1.5018042298724277</v>
      </c>
      <c r="E284">
        <f t="shared" si="8"/>
        <v>1.5271530965916775</v>
      </c>
      <c r="F284">
        <f t="shared" si="9"/>
        <v>3.5848711105151282E-2</v>
      </c>
      <c r="J284" t="s">
        <v>2162</v>
      </c>
      <c r="K284">
        <v>1.5271530965916775</v>
      </c>
      <c r="L284">
        <v>3.5848711105151282E-2</v>
      </c>
    </row>
    <row r="285" spans="2:12" x14ac:dyDescent="0.25">
      <c r="B285" t="s">
        <v>2163</v>
      </c>
      <c r="C285">
        <v>1.4740480101639557</v>
      </c>
      <c r="D285">
        <v>1.4984208100960488</v>
      </c>
      <c r="E285">
        <f t="shared" si="8"/>
        <v>1.4862344101300022</v>
      </c>
      <c r="F285">
        <f t="shared" si="9"/>
        <v>1.7234172108486035E-2</v>
      </c>
      <c r="J285" t="s">
        <v>2163</v>
      </c>
      <c r="K285">
        <v>1.4862344101300022</v>
      </c>
      <c r="L285">
        <v>1.7234172108486035E-2</v>
      </c>
    </row>
    <row r="286" spans="2:12" x14ac:dyDescent="0.25">
      <c r="B286" t="s">
        <v>2488</v>
      </c>
      <c r="C286">
        <v>1.477267201230154</v>
      </c>
      <c r="D286">
        <v>1.5002376201626768</v>
      </c>
      <c r="E286">
        <f t="shared" si="8"/>
        <v>1.4887524106964154</v>
      </c>
      <c r="F286">
        <f t="shared" si="9"/>
        <v>1.6242538993882748E-2</v>
      </c>
      <c r="J286" t="s">
        <v>2488</v>
      </c>
      <c r="K286">
        <v>1.4887524106964154</v>
      </c>
      <c r="L286">
        <v>1.6242538993882748E-2</v>
      </c>
    </row>
    <row r="287" spans="2:12" x14ac:dyDescent="0.25">
      <c r="B287" t="s">
        <v>2165</v>
      </c>
      <c r="C287">
        <v>1.4760809881798711</v>
      </c>
      <c r="D287">
        <v>1.4957630141632325</v>
      </c>
      <c r="E287">
        <f t="shared" si="8"/>
        <v>1.4859220011715517</v>
      </c>
      <c r="F287">
        <f t="shared" si="9"/>
        <v>1.39172940403247E-2</v>
      </c>
      <c r="J287" t="s">
        <v>2165</v>
      </c>
      <c r="K287">
        <v>1.4859220011715517</v>
      </c>
      <c r="L287">
        <v>1.39172940403247E-2</v>
      </c>
    </row>
    <row r="288" spans="2:12" x14ac:dyDescent="0.25">
      <c r="B288" t="s">
        <v>2166</v>
      </c>
      <c r="C288">
        <v>1.4846408395527391</v>
      </c>
      <c r="D288">
        <v>1.5012335054327348</v>
      </c>
      <c r="E288">
        <f t="shared" si="8"/>
        <v>1.4929371724927369</v>
      </c>
      <c r="F288">
        <f t="shared" si="9"/>
        <v>1.1732786561707648E-2</v>
      </c>
      <c r="J288" t="s">
        <v>2166</v>
      </c>
      <c r="K288">
        <v>1.4929371724927369</v>
      </c>
      <c r="L288">
        <v>1.1732786561707648E-2</v>
      </c>
    </row>
    <row r="289" spans="2:12" x14ac:dyDescent="0.25">
      <c r="B289" t="s">
        <v>2167</v>
      </c>
      <c r="C289">
        <v>1.4790358141963278</v>
      </c>
      <c r="D289">
        <v>1.4998266755371148</v>
      </c>
      <c r="E289">
        <f t="shared" si="8"/>
        <v>1.4894312448667213</v>
      </c>
      <c r="F289">
        <f t="shared" si="9"/>
        <v>1.4701359040779726E-2</v>
      </c>
      <c r="J289" t="s">
        <v>2167</v>
      </c>
      <c r="K289">
        <v>1.4894312448667213</v>
      </c>
      <c r="L289">
        <v>1.4701359040779726E-2</v>
      </c>
    </row>
    <row r="290" spans="2:12" x14ac:dyDescent="0.25">
      <c r="B290" t="s">
        <v>2168</v>
      </c>
      <c r="C290">
        <v>1.4780590576669845</v>
      </c>
      <c r="D290">
        <v>1.4961619139030196</v>
      </c>
      <c r="E290">
        <f t="shared" si="8"/>
        <v>1.4871104857850019</v>
      </c>
      <c r="F290">
        <f t="shared" si="9"/>
        <v>1.2800652403345547E-2</v>
      </c>
      <c r="J290" t="s">
        <v>2168</v>
      </c>
      <c r="K290">
        <v>1.4871104857850019</v>
      </c>
      <c r="L290">
        <v>1.2800652403345547E-2</v>
      </c>
    </row>
    <row r="291" spans="2:12" x14ac:dyDescent="0.25">
      <c r="B291" t="s">
        <v>2164</v>
      </c>
      <c r="C291">
        <v>1.4961243898823151</v>
      </c>
      <c r="D291">
        <v>1.5112443359118577</v>
      </c>
      <c r="E291">
        <f t="shared" si="8"/>
        <v>1.5036843628970864</v>
      </c>
      <c r="F291">
        <f t="shared" si="9"/>
        <v>1.0691416368664178E-2</v>
      </c>
      <c r="J291" t="s">
        <v>2164</v>
      </c>
      <c r="K291">
        <v>1.5036843628970864</v>
      </c>
      <c r="L291">
        <v>1.0691416368664178E-2</v>
      </c>
    </row>
    <row r="293" spans="2:12" x14ac:dyDescent="0.25">
      <c r="B293" t="s">
        <v>2169</v>
      </c>
      <c r="C293">
        <v>1.5625</v>
      </c>
      <c r="D293">
        <v>1.5625</v>
      </c>
      <c r="E293">
        <f t="shared" si="8"/>
        <v>1.5625</v>
      </c>
      <c r="F293">
        <f t="shared" si="9"/>
        <v>0</v>
      </c>
      <c r="J293" t="s">
        <v>2169</v>
      </c>
      <c r="K293">
        <v>1.5625</v>
      </c>
      <c r="L293">
        <v>0</v>
      </c>
    </row>
    <row r="294" spans="2:12" x14ac:dyDescent="0.25">
      <c r="B294" t="s">
        <v>2170</v>
      </c>
      <c r="C294">
        <v>1.5106558189432617</v>
      </c>
      <c r="D294">
        <v>1.5113595546835854</v>
      </c>
      <c r="E294">
        <f t="shared" si="8"/>
        <v>1.5110076868134237</v>
      </c>
      <c r="F294">
        <f t="shared" si="9"/>
        <v>4.9761631414620546E-4</v>
      </c>
      <c r="J294" t="s">
        <v>2170</v>
      </c>
      <c r="K294">
        <v>1.5110076868134237</v>
      </c>
      <c r="L294">
        <v>4.9761631414620546E-4</v>
      </c>
    </row>
    <row r="295" spans="2:12" x14ac:dyDescent="0.25">
      <c r="B295" t="s">
        <v>2171</v>
      </c>
      <c r="C295">
        <v>1.4774315348080505</v>
      </c>
      <c r="D295">
        <v>1.5126684102191645</v>
      </c>
      <c r="E295">
        <f t="shared" si="8"/>
        <v>1.4950499725136075</v>
      </c>
      <c r="F295">
        <f t="shared" si="9"/>
        <v>2.4916233551024285E-2</v>
      </c>
      <c r="J295" t="s">
        <v>2171</v>
      </c>
      <c r="K295">
        <v>1.4950499725136075</v>
      </c>
      <c r="L295">
        <v>2.4916233551024285E-2</v>
      </c>
    </row>
    <row r="296" spans="2:12" x14ac:dyDescent="0.25">
      <c r="B296" t="s">
        <v>2172</v>
      </c>
      <c r="C296">
        <v>1.4783691882949401</v>
      </c>
      <c r="D296">
        <v>1.5074475960641054</v>
      </c>
      <c r="E296">
        <f t="shared" si="8"/>
        <v>1.4929083921795228</v>
      </c>
      <c r="F296">
        <f t="shared" si="9"/>
        <v>2.0561539319684342E-2</v>
      </c>
      <c r="J296" t="s">
        <v>2172</v>
      </c>
      <c r="K296">
        <v>1.4929083921795228</v>
      </c>
      <c r="L296">
        <v>2.0561539319684342E-2</v>
      </c>
    </row>
    <row r="297" spans="2:12" x14ac:dyDescent="0.25">
      <c r="B297" t="s">
        <v>2173</v>
      </c>
      <c r="C297">
        <v>1.4724700798345727</v>
      </c>
      <c r="D297">
        <v>1.5055396126979301</v>
      </c>
      <c r="E297">
        <f t="shared" si="8"/>
        <v>1.4890048462662513</v>
      </c>
      <c r="F297">
        <f t="shared" si="9"/>
        <v>2.3383690938351444E-2</v>
      </c>
      <c r="J297" t="s">
        <v>2173</v>
      </c>
      <c r="K297">
        <v>1.4890048462662513</v>
      </c>
      <c r="L297">
        <v>2.3383690938351444E-2</v>
      </c>
    </row>
    <row r="298" spans="2:12" x14ac:dyDescent="0.25">
      <c r="B298" t="s">
        <v>2174</v>
      </c>
      <c r="C298">
        <v>1.4625933782139184</v>
      </c>
      <c r="D298">
        <v>1.4975794638348374</v>
      </c>
      <c r="E298">
        <f t="shared" si="8"/>
        <v>1.480086421024378</v>
      </c>
      <c r="F298">
        <f t="shared" si="9"/>
        <v>2.4738898389724977E-2</v>
      </c>
      <c r="J298" t="s">
        <v>2174</v>
      </c>
      <c r="K298">
        <v>1.480086421024378</v>
      </c>
      <c r="L298">
        <v>2.4738898389724977E-2</v>
      </c>
    </row>
    <row r="299" spans="2:12" x14ac:dyDescent="0.25">
      <c r="B299" t="s">
        <v>2175</v>
      </c>
      <c r="C299">
        <v>1.4702051019527513</v>
      </c>
      <c r="D299">
        <v>1.5085012503784996</v>
      </c>
      <c r="E299">
        <f t="shared" si="8"/>
        <v>1.4893531761656256</v>
      </c>
      <c r="F299">
        <f t="shared" si="9"/>
        <v>2.7079466245173111E-2</v>
      </c>
      <c r="J299" t="s">
        <v>2175</v>
      </c>
      <c r="K299">
        <v>1.4893531761656256</v>
      </c>
      <c r="L299">
        <v>2.7079466245173111E-2</v>
      </c>
    </row>
    <row r="300" spans="2:12" x14ac:dyDescent="0.25">
      <c r="B300" t="s">
        <v>2176</v>
      </c>
      <c r="C300">
        <v>1.4759654616811482</v>
      </c>
      <c r="D300">
        <v>1.5060043900202944</v>
      </c>
      <c r="E300">
        <f t="shared" si="8"/>
        <v>1.4909849258507213</v>
      </c>
      <c r="F300">
        <f t="shared" si="9"/>
        <v>2.1240729928187055E-2</v>
      </c>
      <c r="J300" t="s">
        <v>2176</v>
      </c>
      <c r="K300">
        <v>1.4909849258507213</v>
      </c>
      <c r="L300">
        <v>2.1240729928187055E-2</v>
      </c>
    </row>
    <row r="301" spans="2:12" x14ac:dyDescent="0.25">
      <c r="B301" t="s">
        <v>2177</v>
      </c>
      <c r="C301">
        <v>1.4757953691037753</v>
      </c>
      <c r="D301">
        <v>1.4986686695402622</v>
      </c>
      <c r="E301">
        <f t="shared" si="8"/>
        <v>1.4872320193220188</v>
      </c>
      <c r="F301">
        <f t="shared" si="9"/>
        <v>1.6173865846757136E-2</v>
      </c>
      <c r="J301" t="s">
        <v>2177</v>
      </c>
      <c r="K301">
        <v>1.4872320193220188</v>
      </c>
      <c r="L301">
        <v>1.6173865846757136E-2</v>
      </c>
    </row>
    <row r="303" spans="2:12" x14ac:dyDescent="0.25">
      <c r="B303" t="s">
        <v>2178</v>
      </c>
      <c r="C303">
        <v>1.5625</v>
      </c>
      <c r="D303">
        <v>1.5625</v>
      </c>
      <c r="E303">
        <f t="shared" si="8"/>
        <v>1.5625</v>
      </c>
      <c r="F303">
        <f t="shared" si="9"/>
        <v>0</v>
      </c>
      <c r="J303" t="s">
        <v>2178</v>
      </c>
      <c r="K303">
        <v>1.5625</v>
      </c>
      <c r="L303">
        <v>0</v>
      </c>
    </row>
    <row r="304" spans="2:12" x14ac:dyDescent="0.25">
      <c r="B304" t="s">
        <v>2179</v>
      </c>
      <c r="C304">
        <v>1.5532607917961214</v>
      </c>
      <c r="D304">
        <v>1.5813700318979256</v>
      </c>
      <c r="E304">
        <f t="shared" si="8"/>
        <v>1.5673154118470234</v>
      </c>
      <c r="F304">
        <f t="shared" si="9"/>
        <v>1.9876234289986559E-2</v>
      </c>
      <c r="J304" t="s">
        <v>2179</v>
      </c>
      <c r="K304">
        <v>1.5673154118470234</v>
      </c>
      <c r="L304">
        <v>1.9876234289986559E-2</v>
      </c>
    </row>
    <row r="305" spans="2:12" x14ac:dyDescent="0.25">
      <c r="B305" t="s">
        <v>2180</v>
      </c>
      <c r="C305">
        <v>1.5925221115707273</v>
      </c>
      <c r="D305">
        <v>1.5846483952925305</v>
      </c>
      <c r="E305">
        <f t="shared" si="8"/>
        <v>1.5885852534316289</v>
      </c>
      <c r="F305">
        <f t="shared" si="9"/>
        <v>5.5675581734518443E-3</v>
      </c>
      <c r="J305" t="s">
        <v>2180</v>
      </c>
      <c r="K305">
        <v>1.5885852534316289</v>
      </c>
      <c r="L305">
        <v>5.5675581734518443E-3</v>
      </c>
    </row>
    <row r="306" spans="2:12" x14ac:dyDescent="0.25">
      <c r="B306" t="s">
        <v>2181</v>
      </c>
      <c r="C306">
        <v>1.5917482662301692</v>
      </c>
      <c r="D306">
        <v>1.5844059694839034</v>
      </c>
      <c r="E306">
        <f t="shared" si="8"/>
        <v>1.5880771178570363</v>
      </c>
      <c r="F306">
        <f t="shared" si="9"/>
        <v>5.1917878187684296E-3</v>
      </c>
      <c r="J306" t="s">
        <v>2181</v>
      </c>
      <c r="K306">
        <v>1.5880771178570363</v>
      </c>
      <c r="L306">
        <v>5.1917878187684296E-3</v>
      </c>
    </row>
    <row r="307" spans="2:12" x14ac:dyDescent="0.25">
      <c r="B307" t="s">
        <v>2182</v>
      </c>
      <c r="C307">
        <v>1.5914899351232203</v>
      </c>
      <c r="D307">
        <v>1.5862779868927965</v>
      </c>
      <c r="E307">
        <f t="shared" si="8"/>
        <v>1.5888839610080083</v>
      </c>
      <c r="F307">
        <f t="shared" si="9"/>
        <v>3.6854039369259048E-3</v>
      </c>
      <c r="J307" t="s">
        <v>2182</v>
      </c>
      <c r="K307">
        <v>1.5888839610080083</v>
      </c>
      <c r="L307">
        <v>3.6854039369259048E-3</v>
      </c>
    </row>
    <row r="308" spans="2:12" x14ac:dyDescent="0.25">
      <c r="B308" t="s">
        <v>2183</v>
      </c>
      <c r="C308">
        <v>1.5654776032711302</v>
      </c>
      <c r="D308">
        <v>1.5623513570592689</v>
      </c>
      <c r="E308">
        <f t="shared" si="8"/>
        <v>1.5639144801651996</v>
      </c>
      <c r="F308">
        <f t="shared" si="9"/>
        <v>2.2105898960658853E-3</v>
      </c>
      <c r="J308" t="s">
        <v>2183</v>
      </c>
      <c r="K308">
        <v>1.5639144801651996</v>
      </c>
      <c r="L308">
        <v>2.2105898960658853E-3</v>
      </c>
    </row>
    <row r="309" spans="2:12" x14ac:dyDescent="0.25">
      <c r="B309" t="s">
        <v>2184</v>
      </c>
      <c r="C309">
        <v>1.5827107647612477</v>
      </c>
      <c r="D309">
        <v>1.5791474199312876</v>
      </c>
      <c r="E309">
        <f t="shared" si="8"/>
        <v>1.5809290923462678</v>
      </c>
      <c r="F309">
        <f t="shared" si="9"/>
        <v>2.5196652929708294E-3</v>
      </c>
      <c r="J309" t="s">
        <v>2184</v>
      </c>
      <c r="K309">
        <v>1.5809290923462678</v>
      </c>
      <c r="L309">
        <v>2.5196652929708294E-3</v>
      </c>
    </row>
    <row r="310" spans="2:12" x14ac:dyDescent="0.25">
      <c r="B310" t="s">
        <v>2185</v>
      </c>
      <c r="C310">
        <v>1.5921966650727444</v>
      </c>
      <c r="D310">
        <v>1.5854628333561434</v>
      </c>
      <c r="E310">
        <f t="shared" si="8"/>
        <v>1.5888297492144439</v>
      </c>
      <c r="F310">
        <f t="shared" si="9"/>
        <v>4.7615380701776346E-3</v>
      </c>
      <c r="J310" t="s">
        <v>2185</v>
      </c>
      <c r="K310">
        <v>1.5888297492144439</v>
      </c>
      <c r="L310">
        <v>4.7615380701776346E-3</v>
      </c>
    </row>
    <row r="311" spans="2:12" x14ac:dyDescent="0.25">
      <c r="B311" t="s">
        <v>2186</v>
      </c>
      <c r="C311">
        <v>1.5672639842328078</v>
      </c>
      <c r="D311">
        <v>1.5574055924437031</v>
      </c>
      <c r="E311">
        <f t="shared" si="8"/>
        <v>1.5623347883382555</v>
      </c>
      <c r="F311">
        <f t="shared" si="9"/>
        <v>6.9709356856696696E-3</v>
      </c>
      <c r="J311" t="s">
        <v>2186</v>
      </c>
      <c r="K311">
        <v>1.5623347883382555</v>
      </c>
      <c r="L311">
        <v>6.9709356856696696E-3</v>
      </c>
    </row>
    <row r="313" spans="2:12" x14ac:dyDescent="0.25">
      <c r="B313" t="s">
        <v>2187</v>
      </c>
      <c r="C313">
        <v>1.5625</v>
      </c>
      <c r="D313">
        <v>1.5625</v>
      </c>
      <c r="E313">
        <f t="shared" si="8"/>
        <v>1.5625</v>
      </c>
      <c r="F313">
        <f t="shared" si="9"/>
        <v>0</v>
      </c>
      <c r="J313" t="s">
        <v>2187</v>
      </c>
      <c r="K313">
        <v>1.5625</v>
      </c>
      <c r="L313">
        <v>0</v>
      </c>
    </row>
    <row r="314" spans="2:12" x14ac:dyDescent="0.25">
      <c r="B314" t="s">
        <v>2188</v>
      </c>
      <c r="C314">
        <v>1.5219122409792996</v>
      </c>
      <c r="D314">
        <v>1.4280804995134631</v>
      </c>
      <c r="E314">
        <f t="shared" si="8"/>
        <v>1.4749963702463813</v>
      </c>
      <c r="F314">
        <f t="shared" si="9"/>
        <v>6.6349060681035951E-2</v>
      </c>
      <c r="J314" t="s">
        <v>2188</v>
      </c>
      <c r="K314">
        <v>1.4749963702463813</v>
      </c>
      <c r="L314">
        <v>6.6349060681035951E-2</v>
      </c>
    </row>
    <row r="315" spans="2:12" x14ac:dyDescent="0.25">
      <c r="B315" t="s">
        <v>2189</v>
      </c>
      <c r="C315">
        <v>1.4073740015830492</v>
      </c>
      <c r="D315">
        <v>1.4272239316502831</v>
      </c>
      <c r="E315">
        <f t="shared" si="8"/>
        <v>1.417298966616666</v>
      </c>
      <c r="F315">
        <f t="shared" si="9"/>
        <v>1.4036020156619833E-2</v>
      </c>
      <c r="J315" t="s">
        <v>2189</v>
      </c>
      <c r="K315">
        <v>1.417298966616666</v>
      </c>
      <c r="L315">
        <v>1.4036020156619833E-2</v>
      </c>
    </row>
    <row r="316" spans="2:12" x14ac:dyDescent="0.25">
      <c r="B316" t="s">
        <v>2190</v>
      </c>
      <c r="C316">
        <v>1.4077675593282306</v>
      </c>
      <c r="D316">
        <v>1.4154302133364667</v>
      </c>
      <c r="E316">
        <f t="shared" si="8"/>
        <v>1.4115988863323485</v>
      </c>
      <c r="F316">
        <f t="shared" si="9"/>
        <v>5.4183146111100042E-3</v>
      </c>
      <c r="J316" t="s">
        <v>2190</v>
      </c>
      <c r="K316">
        <v>1.4115988863323485</v>
      </c>
      <c r="L316">
        <v>5.4183146111100042E-3</v>
      </c>
    </row>
    <row r="317" spans="2:12" x14ac:dyDescent="0.25">
      <c r="B317" t="s">
        <v>2191</v>
      </c>
      <c r="C317">
        <v>1.4057921015224093</v>
      </c>
      <c r="D317">
        <v>1.4146790557485693</v>
      </c>
      <c r="E317">
        <f t="shared" si="8"/>
        <v>1.4102355786354894</v>
      </c>
      <c r="F317">
        <f t="shared" si="9"/>
        <v>6.2840255974122095E-3</v>
      </c>
      <c r="J317" t="s">
        <v>2191</v>
      </c>
      <c r="K317">
        <v>1.4102355786354894</v>
      </c>
      <c r="L317">
        <v>6.2840255974122095E-3</v>
      </c>
    </row>
    <row r="318" spans="2:12" x14ac:dyDescent="0.25">
      <c r="B318" t="s">
        <v>2192</v>
      </c>
      <c r="C318">
        <v>1.414442033445767</v>
      </c>
      <c r="D318">
        <v>1.4192123807906512</v>
      </c>
      <c r="E318">
        <f t="shared" si="8"/>
        <v>1.4168272071182091</v>
      </c>
      <c r="F318">
        <f t="shared" si="9"/>
        <v>3.3731449561828098E-3</v>
      </c>
      <c r="J318" t="s">
        <v>2192</v>
      </c>
      <c r="K318">
        <v>1.4168272071182091</v>
      </c>
      <c r="L318">
        <v>3.3731449561828098E-3</v>
      </c>
    </row>
    <row r="319" spans="2:12" x14ac:dyDescent="0.25">
      <c r="B319" t="s">
        <v>2193</v>
      </c>
      <c r="C319">
        <v>1.4060136940945358</v>
      </c>
      <c r="D319">
        <v>1.4207090709138379</v>
      </c>
      <c r="E319">
        <f t="shared" si="8"/>
        <v>1.4133613825041869</v>
      </c>
      <c r="F319">
        <f t="shared" si="9"/>
        <v>1.0391200601020119E-2</v>
      </c>
      <c r="J319" t="s">
        <v>2193</v>
      </c>
      <c r="K319">
        <v>1.4133613825041869</v>
      </c>
      <c r="L319">
        <v>1.0391200601020119E-2</v>
      </c>
    </row>
    <row r="320" spans="2:12" x14ac:dyDescent="0.25">
      <c r="B320" t="s">
        <v>2194</v>
      </c>
      <c r="C320">
        <v>1.4161981644200448</v>
      </c>
      <c r="D320">
        <v>1.4249626376345084</v>
      </c>
      <c r="E320">
        <f t="shared" si="8"/>
        <v>1.4205804010272765</v>
      </c>
      <c r="F320">
        <f t="shared" si="9"/>
        <v>6.1974184434750758E-3</v>
      </c>
      <c r="J320" t="s">
        <v>2194</v>
      </c>
      <c r="K320">
        <v>1.4205804010272765</v>
      </c>
      <c r="L320">
        <v>6.1974184434750758E-3</v>
      </c>
    </row>
    <row r="321" spans="2:12" x14ac:dyDescent="0.25">
      <c r="B321" t="s">
        <v>2195</v>
      </c>
      <c r="C321">
        <v>1.4492235830404274</v>
      </c>
      <c r="D321">
        <v>1.447077807861725</v>
      </c>
      <c r="E321">
        <f t="shared" si="8"/>
        <v>1.4481506954510763</v>
      </c>
      <c r="F321">
        <f t="shared" si="9"/>
        <v>1.5172921797622447E-3</v>
      </c>
      <c r="J321" t="s">
        <v>2195</v>
      </c>
      <c r="K321">
        <v>1.4481506954510763</v>
      </c>
      <c r="L321">
        <v>1.5172921797622447E-3</v>
      </c>
    </row>
    <row r="323" spans="2:12" x14ac:dyDescent="0.25">
      <c r="B323" t="s">
        <v>2196</v>
      </c>
      <c r="C323">
        <v>1.5625</v>
      </c>
      <c r="D323">
        <v>1.5625</v>
      </c>
      <c r="E323">
        <f t="shared" si="8"/>
        <v>1.5625</v>
      </c>
      <c r="F323">
        <f t="shared" si="9"/>
        <v>0</v>
      </c>
      <c r="J323" t="s">
        <v>2196</v>
      </c>
      <c r="K323">
        <v>1.5625</v>
      </c>
      <c r="L323">
        <v>0</v>
      </c>
    </row>
    <row r="324" spans="2:12" x14ac:dyDescent="0.25">
      <c r="B324" t="s">
        <v>2197</v>
      </c>
      <c r="C324">
        <v>1.5709449749249416</v>
      </c>
      <c r="D324">
        <v>1.5459001784541542</v>
      </c>
      <c r="E324">
        <f t="shared" si="8"/>
        <v>1.5584225766895479</v>
      </c>
      <c r="F324">
        <f t="shared" si="9"/>
        <v>1.7709345417930678E-2</v>
      </c>
      <c r="J324" t="s">
        <v>2197</v>
      </c>
      <c r="K324">
        <v>1.5584225766895479</v>
      </c>
      <c r="L324">
        <v>1.7709345417930678E-2</v>
      </c>
    </row>
    <row r="325" spans="2:12" x14ac:dyDescent="0.25">
      <c r="B325" t="s">
        <v>2198</v>
      </c>
      <c r="C325">
        <v>1.5109693452184105</v>
      </c>
      <c r="D325">
        <v>1.5384409728610744</v>
      </c>
      <c r="E325">
        <f t="shared" ref="E325:E388" si="10">AVERAGE(C325:D325)</f>
        <v>1.5247051590397425</v>
      </c>
      <c r="F325">
        <f t="shared" ref="F325:F388" si="11">_xlfn.STDEV.S(C325:D325)</f>
        <v>1.9425374196359427E-2</v>
      </c>
      <c r="J325" t="s">
        <v>2198</v>
      </c>
      <c r="K325">
        <v>1.5247051590397425</v>
      </c>
      <c r="L325">
        <v>1.9425374196359427E-2</v>
      </c>
    </row>
    <row r="326" spans="2:12" x14ac:dyDescent="0.25">
      <c r="B326" t="s">
        <v>2199</v>
      </c>
      <c r="C326">
        <v>1.514907506704511</v>
      </c>
      <c r="D326">
        <v>1.5490922664848168</v>
      </c>
      <c r="E326">
        <f t="shared" si="10"/>
        <v>1.5319998865946638</v>
      </c>
      <c r="F326">
        <f t="shared" si="11"/>
        <v>2.4172275453887365E-2</v>
      </c>
      <c r="J326" t="s">
        <v>2199</v>
      </c>
      <c r="K326">
        <v>1.5319998865946638</v>
      </c>
      <c r="L326">
        <v>2.4172275453887365E-2</v>
      </c>
    </row>
    <row r="327" spans="2:12" x14ac:dyDescent="0.25">
      <c r="B327" t="s">
        <v>2200</v>
      </c>
      <c r="C327">
        <v>1.5168008046142631</v>
      </c>
      <c r="D327">
        <v>1.5428290427263083</v>
      </c>
      <c r="E327">
        <f t="shared" si="10"/>
        <v>1.5298149236702856</v>
      </c>
      <c r="F327">
        <f t="shared" si="11"/>
        <v>1.8404743671365253E-2</v>
      </c>
      <c r="J327" t="s">
        <v>2200</v>
      </c>
      <c r="K327">
        <v>1.5298149236702856</v>
      </c>
      <c r="L327">
        <v>1.8404743671365253E-2</v>
      </c>
    </row>
    <row r="328" spans="2:12" x14ac:dyDescent="0.25">
      <c r="B328" t="s">
        <v>2201</v>
      </c>
      <c r="C328">
        <v>1.5585695923123475</v>
      </c>
      <c r="D328">
        <v>1.5712713120061328</v>
      </c>
      <c r="E328">
        <f t="shared" si="10"/>
        <v>1.5649204521592401</v>
      </c>
      <c r="F328">
        <f t="shared" si="11"/>
        <v>8.9814721282063092E-3</v>
      </c>
      <c r="J328" t="s">
        <v>2201</v>
      </c>
      <c r="K328">
        <v>1.5649204521592401</v>
      </c>
      <c r="L328">
        <v>8.9814721282063092E-3</v>
      </c>
    </row>
    <row r="329" spans="2:12" x14ac:dyDescent="0.25">
      <c r="B329" t="s">
        <v>2202</v>
      </c>
      <c r="C329">
        <v>1.5328887929499404</v>
      </c>
      <c r="D329">
        <v>1.5494455033504015</v>
      </c>
      <c r="E329">
        <f t="shared" si="10"/>
        <v>1.541167148150171</v>
      </c>
      <c r="F329">
        <f t="shared" si="11"/>
        <v>1.1707362198307909E-2</v>
      </c>
      <c r="J329" t="s">
        <v>2202</v>
      </c>
      <c r="K329">
        <v>1.541167148150171</v>
      </c>
      <c r="L329">
        <v>1.1707362198307909E-2</v>
      </c>
    </row>
    <row r="330" spans="2:12" x14ac:dyDescent="0.25">
      <c r="B330" t="s">
        <v>2203</v>
      </c>
      <c r="C330">
        <v>1.5127475660995244</v>
      </c>
      <c r="D330">
        <v>1.538669670536764</v>
      </c>
      <c r="E330">
        <f t="shared" si="10"/>
        <v>1.5257086183181441</v>
      </c>
      <c r="F330">
        <f t="shared" si="11"/>
        <v>1.8329695830197962E-2</v>
      </c>
      <c r="J330" t="s">
        <v>2203</v>
      </c>
      <c r="K330">
        <v>1.5257086183181441</v>
      </c>
      <c r="L330">
        <v>1.8329695830197962E-2</v>
      </c>
    </row>
    <row r="331" spans="2:12" x14ac:dyDescent="0.25">
      <c r="B331" t="s">
        <v>2204</v>
      </c>
      <c r="C331">
        <v>1.543743428724683</v>
      </c>
      <c r="D331">
        <v>1.5732681010829448</v>
      </c>
      <c r="E331">
        <f t="shared" si="10"/>
        <v>1.5585057649038139</v>
      </c>
      <c r="F331">
        <f t="shared" si="11"/>
        <v>2.0877096036837961E-2</v>
      </c>
      <c r="J331" t="s">
        <v>2204</v>
      </c>
      <c r="K331">
        <v>1.5585057649038139</v>
      </c>
      <c r="L331">
        <v>2.0877096036837961E-2</v>
      </c>
    </row>
    <row r="333" spans="2:12" x14ac:dyDescent="0.25">
      <c r="B333" t="s">
        <v>2205</v>
      </c>
      <c r="C333">
        <v>1.5625</v>
      </c>
      <c r="D333">
        <v>1.5625</v>
      </c>
      <c r="E333">
        <f t="shared" si="10"/>
        <v>1.5625</v>
      </c>
      <c r="F333">
        <f t="shared" si="11"/>
        <v>0</v>
      </c>
      <c r="J333" t="s">
        <v>2205</v>
      </c>
      <c r="K333">
        <v>1.5625</v>
      </c>
      <c r="L333">
        <v>0</v>
      </c>
    </row>
    <row r="334" spans="2:12" x14ac:dyDescent="0.25">
      <c r="B334" t="s">
        <v>2206</v>
      </c>
      <c r="C334">
        <v>1.5783991652495788</v>
      </c>
      <c r="D334">
        <v>1.7194857472835068</v>
      </c>
      <c r="E334">
        <f t="shared" si="10"/>
        <v>1.6489424562665427</v>
      </c>
      <c r="F334">
        <f t="shared" si="11"/>
        <v>9.97632788906226E-2</v>
      </c>
      <c r="J334" t="s">
        <v>2206</v>
      </c>
      <c r="K334">
        <v>1.6489424562665427</v>
      </c>
      <c r="L334">
        <v>9.97632788906226E-2</v>
      </c>
    </row>
    <row r="335" spans="2:12" x14ac:dyDescent="0.25">
      <c r="B335" t="s">
        <v>2207</v>
      </c>
      <c r="C335">
        <v>1.7241613243530705</v>
      </c>
      <c r="D335">
        <v>1.7232922051357493</v>
      </c>
      <c r="E335">
        <f t="shared" si="10"/>
        <v>1.7237267647444099</v>
      </c>
      <c r="F335">
        <f t="shared" si="11"/>
        <v>6.145600922273192E-4</v>
      </c>
      <c r="J335" t="s">
        <v>2207</v>
      </c>
      <c r="K335">
        <v>1.7237267647444099</v>
      </c>
      <c r="L335">
        <v>6.145600922273192E-4</v>
      </c>
    </row>
    <row r="336" spans="2:12" x14ac:dyDescent="0.25">
      <c r="B336" t="s">
        <v>2208</v>
      </c>
      <c r="C336">
        <v>1.7210272073207733</v>
      </c>
      <c r="D336">
        <v>1.7322817163421773</v>
      </c>
      <c r="E336">
        <f t="shared" si="10"/>
        <v>1.7266544618314752</v>
      </c>
      <c r="F336">
        <f t="shared" si="11"/>
        <v>7.9581396479599525E-3</v>
      </c>
      <c r="J336" t="s">
        <v>2208</v>
      </c>
      <c r="K336">
        <v>1.7266544618314752</v>
      </c>
      <c r="L336">
        <v>7.9581396479599525E-3</v>
      </c>
    </row>
    <row r="337" spans="2:12" x14ac:dyDescent="0.25">
      <c r="B337" t="s">
        <v>2209</v>
      </c>
      <c r="C337">
        <v>1.7187880583500021</v>
      </c>
      <c r="D337">
        <v>1.7321133058515827</v>
      </c>
      <c r="E337">
        <f t="shared" si="10"/>
        <v>1.7254506821007924</v>
      </c>
      <c r="F337">
        <f t="shared" si="11"/>
        <v>9.4223728693567394E-3</v>
      </c>
      <c r="J337" t="s">
        <v>2209</v>
      </c>
      <c r="K337">
        <v>1.7254506821007924</v>
      </c>
      <c r="L337">
        <v>9.4223728693567394E-3</v>
      </c>
    </row>
    <row r="338" spans="2:12" x14ac:dyDescent="0.25">
      <c r="B338" t="s">
        <v>2210</v>
      </c>
      <c r="C338">
        <v>1.6871277548041408</v>
      </c>
      <c r="D338">
        <v>1.7184298213861686</v>
      </c>
      <c r="E338">
        <f t="shared" si="10"/>
        <v>1.7027787880951548</v>
      </c>
      <c r="F338">
        <f t="shared" si="11"/>
        <v>2.2133903545304694E-2</v>
      </c>
      <c r="J338" t="s">
        <v>2210</v>
      </c>
      <c r="K338">
        <v>1.7027787880951548</v>
      </c>
      <c r="L338">
        <v>2.2133903545304694E-2</v>
      </c>
    </row>
    <row r="339" spans="2:12" x14ac:dyDescent="0.25">
      <c r="B339" t="s">
        <v>2211</v>
      </c>
      <c r="C339">
        <v>1.7169978799733403</v>
      </c>
      <c r="D339">
        <v>1.7303029913149766</v>
      </c>
      <c r="E339">
        <f t="shared" si="10"/>
        <v>1.7236504356441584</v>
      </c>
      <c r="F339">
        <f t="shared" si="11"/>
        <v>9.4081344541130391E-3</v>
      </c>
      <c r="J339" t="s">
        <v>2211</v>
      </c>
      <c r="K339">
        <v>1.7236504356441584</v>
      </c>
      <c r="L339">
        <v>9.4081344541130391E-3</v>
      </c>
    </row>
    <row r="340" spans="2:12" x14ac:dyDescent="0.25">
      <c r="B340" t="s">
        <v>2212</v>
      </c>
      <c r="C340">
        <v>1.7071280638126141</v>
      </c>
      <c r="D340">
        <v>1.7193108186861725</v>
      </c>
      <c r="E340">
        <f t="shared" si="10"/>
        <v>1.7132194412493933</v>
      </c>
      <c r="F340">
        <f t="shared" si="11"/>
        <v>8.6145085846266508E-3</v>
      </c>
      <c r="J340" t="s">
        <v>2212</v>
      </c>
      <c r="K340">
        <v>1.7132194412493933</v>
      </c>
      <c r="L340">
        <v>8.6145085846266508E-3</v>
      </c>
    </row>
    <row r="341" spans="2:12" x14ac:dyDescent="0.25">
      <c r="B341" t="s">
        <v>2213</v>
      </c>
      <c r="C341">
        <v>1.6478698177785462</v>
      </c>
      <c r="D341">
        <v>1.6696650228037377</v>
      </c>
      <c r="E341">
        <f t="shared" si="10"/>
        <v>1.658767420291142</v>
      </c>
      <c r="F341">
        <f t="shared" si="11"/>
        <v>1.5411537270664027E-2</v>
      </c>
      <c r="J341" t="s">
        <v>2213</v>
      </c>
      <c r="K341">
        <v>1.658767420291142</v>
      </c>
      <c r="L341">
        <v>1.5411537270664027E-2</v>
      </c>
    </row>
    <row r="343" spans="2:12" x14ac:dyDescent="0.25">
      <c r="B343" t="s">
        <v>2214</v>
      </c>
      <c r="C343">
        <v>1.5625</v>
      </c>
      <c r="D343">
        <v>1.5625</v>
      </c>
      <c r="E343">
        <f t="shared" si="10"/>
        <v>1.5625</v>
      </c>
      <c r="F343">
        <f t="shared" si="11"/>
        <v>0</v>
      </c>
      <c r="J343" t="s">
        <v>2214</v>
      </c>
      <c r="K343">
        <v>1.5625</v>
      </c>
      <c r="L343">
        <v>0</v>
      </c>
    </row>
    <row r="344" spans="2:12" x14ac:dyDescent="0.25">
      <c r="B344" t="s">
        <v>2215</v>
      </c>
      <c r="C344">
        <v>1.5783560985059453</v>
      </c>
      <c r="D344">
        <v>1.68561853661509</v>
      </c>
      <c r="E344">
        <f t="shared" si="10"/>
        <v>1.6319873175605175</v>
      </c>
      <c r="F344">
        <f t="shared" si="11"/>
        <v>7.5845997353578581E-2</v>
      </c>
      <c r="J344" t="s">
        <v>2215</v>
      </c>
      <c r="K344">
        <v>1.6319873175605175</v>
      </c>
      <c r="L344">
        <v>7.5845997353578581E-2</v>
      </c>
    </row>
    <row r="345" spans="2:12" x14ac:dyDescent="0.25">
      <c r="B345" t="s">
        <v>2216</v>
      </c>
      <c r="C345">
        <v>1.7241764602801528</v>
      </c>
      <c r="D345">
        <v>1.6915377030928407</v>
      </c>
      <c r="E345">
        <f t="shared" si="10"/>
        <v>1.7078570816864969</v>
      </c>
      <c r="F345">
        <f t="shared" si="11"/>
        <v>2.3079086536649574E-2</v>
      </c>
      <c r="J345" t="s">
        <v>2216</v>
      </c>
      <c r="K345">
        <v>1.7078570816864969</v>
      </c>
      <c r="L345">
        <v>2.3079086536649574E-2</v>
      </c>
    </row>
    <row r="346" spans="2:12" x14ac:dyDescent="0.25">
      <c r="B346" t="s">
        <v>2217</v>
      </c>
      <c r="C346">
        <v>1.7265779178045944</v>
      </c>
      <c r="D346">
        <v>1.7047028513296667</v>
      </c>
      <c r="E346">
        <f t="shared" si="10"/>
        <v>1.7156403845671306</v>
      </c>
      <c r="F346">
        <f t="shared" si="11"/>
        <v>1.5468007843327847E-2</v>
      </c>
      <c r="J346" t="s">
        <v>2217</v>
      </c>
      <c r="K346">
        <v>1.7156403845671306</v>
      </c>
      <c r="L346">
        <v>1.5468007843327847E-2</v>
      </c>
    </row>
    <row r="347" spans="2:12" x14ac:dyDescent="0.25">
      <c r="B347" t="s">
        <v>2218</v>
      </c>
      <c r="C347">
        <v>1.7221648136896548</v>
      </c>
      <c r="D347">
        <v>1.7034265689961174</v>
      </c>
      <c r="E347">
        <f t="shared" si="10"/>
        <v>1.7127956913428861</v>
      </c>
      <c r="F347">
        <f t="shared" si="11"/>
        <v>1.3249939890333103E-2</v>
      </c>
      <c r="J347" t="s">
        <v>2218</v>
      </c>
      <c r="K347">
        <v>1.7127956913428861</v>
      </c>
      <c r="L347">
        <v>1.3249939890333103E-2</v>
      </c>
    </row>
    <row r="348" spans="2:12" x14ac:dyDescent="0.25">
      <c r="B348" t="s">
        <v>2219</v>
      </c>
      <c r="C348">
        <v>1.7010296464102366</v>
      </c>
      <c r="D348">
        <v>1.6879540735292207</v>
      </c>
      <c r="E348">
        <f t="shared" si="10"/>
        <v>1.6944918599697285</v>
      </c>
      <c r="F348">
        <f t="shared" si="11"/>
        <v>9.2458262520652684E-3</v>
      </c>
      <c r="J348" t="s">
        <v>2219</v>
      </c>
      <c r="K348">
        <v>1.6944918599697285</v>
      </c>
      <c r="L348">
        <v>9.2458262520652684E-3</v>
      </c>
    </row>
    <row r="349" spans="2:12" x14ac:dyDescent="0.25">
      <c r="B349" t="s">
        <v>2220</v>
      </c>
      <c r="C349">
        <v>1.7160046777083457</v>
      </c>
      <c r="D349">
        <v>1.6924463086261177</v>
      </c>
      <c r="E349">
        <f t="shared" si="10"/>
        <v>1.7042254931672316</v>
      </c>
      <c r="F349">
        <f t="shared" si="11"/>
        <v>1.6658282531738976E-2</v>
      </c>
      <c r="J349" t="s">
        <v>2220</v>
      </c>
      <c r="K349">
        <v>1.7042254931672316</v>
      </c>
      <c r="L349">
        <v>1.6658282531738976E-2</v>
      </c>
    </row>
    <row r="350" spans="2:12" x14ac:dyDescent="0.25">
      <c r="B350" t="s">
        <v>2221</v>
      </c>
      <c r="C350">
        <v>1.7135094634530512</v>
      </c>
      <c r="D350">
        <v>1.6958325195219184</v>
      </c>
      <c r="E350">
        <f t="shared" si="10"/>
        <v>1.7046709914874847</v>
      </c>
      <c r="F350">
        <f t="shared" si="11"/>
        <v>1.2499486924358417E-2</v>
      </c>
      <c r="J350" t="s">
        <v>2221</v>
      </c>
      <c r="K350">
        <v>1.7046709914874847</v>
      </c>
      <c r="L350">
        <v>1.2499486924358417E-2</v>
      </c>
    </row>
    <row r="351" spans="2:12" x14ac:dyDescent="0.25">
      <c r="B351" t="s">
        <v>2222</v>
      </c>
      <c r="C351">
        <v>1.6643465407427345</v>
      </c>
      <c r="D351">
        <v>1.6575322950213676</v>
      </c>
      <c r="E351">
        <f t="shared" si="10"/>
        <v>1.6609394178820511</v>
      </c>
      <c r="F351">
        <f t="shared" si="11"/>
        <v>4.8183993582499567E-3</v>
      </c>
      <c r="J351" t="s">
        <v>2222</v>
      </c>
      <c r="K351">
        <v>1.6609394178820511</v>
      </c>
      <c r="L351">
        <v>4.8183993582499567E-3</v>
      </c>
    </row>
    <row r="353" spans="2:12" x14ac:dyDescent="0.25">
      <c r="B353" t="s">
        <v>2223</v>
      </c>
      <c r="C353">
        <v>1.5625</v>
      </c>
      <c r="D353">
        <v>1.5625</v>
      </c>
      <c r="E353">
        <f t="shared" si="10"/>
        <v>1.5625</v>
      </c>
      <c r="F353">
        <f t="shared" si="11"/>
        <v>0</v>
      </c>
      <c r="J353" t="s">
        <v>2223</v>
      </c>
      <c r="K353">
        <v>1.5625</v>
      </c>
      <c r="L353">
        <v>0</v>
      </c>
    </row>
    <row r="354" spans="2:12" x14ac:dyDescent="0.25">
      <c r="B354" t="s">
        <v>2224</v>
      </c>
      <c r="C354">
        <v>1.5735844181001442</v>
      </c>
      <c r="D354">
        <v>1.6379867713515097</v>
      </c>
      <c r="E354">
        <f t="shared" si="10"/>
        <v>1.6057855947258268</v>
      </c>
      <c r="F354">
        <f t="shared" si="11"/>
        <v>4.553934070841209E-2</v>
      </c>
      <c r="J354" t="s">
        <v>2224</v>
      </c>
      <c r="K354">
        <v>1.6057855947258268</v>
      </c>
      <c r="L354">
        <v>4.553934070841209E-2</v>
      </c>
    </row>
    <row r="355" spans="2:12" x14ac:dyDescent="0.25">
      <c r="B355" t="s">
        <v>2225</v>
      </c>
      <c r="C355">
        <v>1.647095643556417</v>
      </c>
      <c r="D355">
        <v>1.6410586949695387</v>
      </c>
      <c r="E355">
        <f t="shared" si="10"/>
        <v>1.6440771692629779</v>
      </c>
      <c r="F355">
        <f t="shared" si="11"/>
        <v>4.2687672834561983E-3</v>
      </c>
      <c r="J355" t="s">
        <v>2225</v>
      </c>
      <c r="K355">
        <v>1.6440771692629779</v>
      </c>
      <c r="L355">
        <v>4.2687672834561983E-3</v>
      </c>
    </row>
    <row r="356" spans="2:12" x14ac:dyDescent="0.25">
      <c r="B356" t="s">
        <v>2226</v>
      </c>
      <c r="C356">
        <v>1.641409077731846</v>
      </c>
      <c r="D356">
        <v>1.6426295717256738</v>
      </c>
      <c r="E356">
        <f t="shared" si="10"/>
        <v>1.6420193247287598</v>
      </c>
      <c r="F356">
        <f t="shared" si="11"/>
        <v>8.6301957943311967E-4</v>
      </c>
      <c r="J356" t="s">
        <v>2226</v>
      </c>
      <c r="K356">
        <v>1.6420193247287598</v>
      </c>
      <c r="L356">
        <v>8.6301957943311967E-4</v>
      </c>
    </row>
    <row r="357" spans="2:12" x14ac:dyDescent="0.25">
      <c r="B357" t="s">
        <v>2227</v>
      </c>
      <c r="C357">
        <v>1.6391612154551383</v>
      </c>
      <c r="D357">
        <v>1.6402450291760999</v>
      </c>
      <c r="E357">
        <f t="shared" si="10"/>
        <v>1.6397031223156191</v>
      </c>
      <c r="F357">
        <f t="shared" si="11"/>
        <v>7.6637203163502031E-4</v>
      </c>
      <c r="J357" t="s">
        <v>2227</v>
      </c>
      <c r="K357">
        <v>1.6397031223156191</v>
      </c>
      <c r="L357">
        <v>7.6637203163502031E-4</v>
      </c>
    </row>
    <row r="358" spans="2:12" x14ac:dyDescent="0.25">
      <c r="B358" t="s">
        <v>2228</v>
      </c>
      <c r="C358">
        <v>1.6216178728203652</v>
      </c>
      <c r="D358">
        <v>1.626036687616728</v>
      </c>
      <c r="E358">
        <f t="shared" si="10"/>
        <v>1.6238272802185465</v>
      </c>
      <c r="F358">
        <f t="shared" si="11"/>
        <v>3.1245739073156296E-3</v>
      </c>
      <c r="J358" t="s">
        <v>2228</v>
      </c>
      <c r="K358">
        <v>1.6238272802185465</v>
      </c>
      <c r="L358">
        <v>3.1245739073156296E-3</v>
      </c>
    </row>
    <row r="359" spans="2:12" x14ac:dyDescent="0.25">
      <c r="B359" t="s">
        <v>2229</v>
      </c>
      <c r="C359">
        <v>1.6426727076223886</v>
      </c>
      <c r="D359">
        <v>1.6389142923124089</v>
      </c>
      <c r="E359">
        <f t="shared" si="10"/>
        <v>1.6407934999673988</v>
      </c>
      <c r="F359">
        <f t="shared" si="11"/>
        <v>2.6576009522019635E-3</v>
      </c>
      <c r="J359" t="s">
        <v>2229</v>
      </c>
      <c r="K359">
        <v>1.6407934999673988</v>
      </c>
      <c r="L359">
        <v>2.6576009522019635E-3</v>
      </c>
    </row>
    <row r="360" spans="2:12" x14ac:dyDescent="0.25">
      <c r="B360" t="s">
        <v>2230</v>
      </c>
      <c r="C360">
        <v>1.6371395376025666</v>
      </c>
      <c r="D360">
        <v>1.635859551356809</v>
      </c>
      <c r="E360">
        <f t="shared" si="10"/>
        <v>1.6364995444796877</v>
      </c>
      <c r="F360">
        <f t="shared" si="11"/>
        <v>9.050869542006646E-4</v>
      </c>
      <c r="J360" t="s">
        <v>2230</v>
      </c>
      <c r="K360">
        <v>1.6364995444796877</v>
      </c>
      <c r="L360">
        <v>9.050869542006646E-4</v>
      </c>
    </row>
    <row r="361" spans="2:12" x14ac:dyDescent="0.25">
      <c r="B361" t="s">
        <v>2231</v>
      </c>
      <c r="C361">
        <v>1.6160100329452876</v>
      </c>
      <c r="D361">
        <v>1.6147676172123224</v>
      </c>
      <c r="E361">
        <f t="shared" si="10"/>
        <v>1.6153888250788051</v>
      </c>
      <c r="F361">
        <f t="shared" si="11"/>
        <v>8.7852058983249809E-4</v>
      </c>
      <c r="J361" t="s">
        <v>2231</v>
      </c>
      <c r="K361">
        <v>1.6153888250788051</v>
      </c>
      <c r="L361">
        <v>8.7852058983249809E-4</v>
      </c>
    </row>
    <row r="363" spans="2:12" x14ac:dyDescent="0.25">
      <c r="B363" t="s">
        <v>2232</v>
      </c>
      <c r="C363">
        <v>1.5625</v>
      </c>
      <c r="D363">
        <v>1.5625</v>
      </c>
      <c r="E363">
        <f t="shared" si="10"/>
        <v>1.5625</v>
      </c>
      <c r="F363">
        <f t="shared" si="11"/>
        <v>0</v>
      </c>
      <c r="J363" t="s">
        <v>2232</v>
      </c>
      <c r="K363">
        <v>1.5625</v>
      </c>
      <c r="L363">
        <v>0</v>
      </c>
    </row>
    <row r="364" spans="2:12" x14ac:dyDescent="0.25">
      <c r="B364" t="s">
        <v>2233</v>
      </c>
      <c r="C364">
        <v>1.6211973215913456</v>
      </c>
      <c r="D364">
        <v>1.7572245071306225</v>
      </c>
      <c r="E364">
        <f t="shared" si="10"/>
        <v>1.6892109143609839</v>
      </c>
      <c r="F364">
        <f t="shared" si="11"/>
        <v>9.6185745320543414E-2</v>
      </c>
      <c r="J364" t="s">
        <v>2233</v>
      </c>
      <c r="K364">
        <v>1.6892109143609839</v>
      </c>
      <c r="L364">
        <v>9.6185745320543414E-2</v>
      </c>
    </row>
    <row r="365" spans="2:12" x14ac:dyDescent="0.25">
      <c r="B365" t="s">
        <v>2234</v>
      </c>
      <c r="C365">
        <v>1.8113995548760573</v>
      </c>
      <c r="D365">
        <v>1.7640700357984116</v>
      </c>
      <c r="E365">
        <f t="shared" si="10"/>
        <v>1.7877347953372345</v>
      </c>
      <c r="F365">
        <f t="shared" si="11"/>
        <v>3.3467023890101352E-2</v>
      </c>
      <c r="J365" t="s">
        <v>2234</v>
      </c>
      <c r="K365">
        <v>1.7877347953372345</v>
      </c>
      <c r="L365">
        <v>3.3467023890101352E-2</v>
      </c>
    </row>
    <row r="366" spans="2:12" x14ac:dyDescent="0.25">
      <c r="B366" t="s">
        <v>2487</v>
      </c>
      <c r="C366">
        <v>1.8146695387982594</v>
      </c>
      <c r="D366">
        <v>1.7782799035338173</v>
      </c>
      <c r="E366">
        <f t="shared" si="10"/>
        <v>1.7964747211660383</v>
      </c>
      <c r="F366">
        <f t="shared" si="11"/>
        <v>2.5731357860392181E-2</v>
      </c>
      <c r="J366" t="s">
        <v>2487</v>
      </c>
      <c r="K366">
        <v>1.7964747211660383</v>
      </c>
      <c r="L366">
        <v>2.5731357860392181E-2</v>
      </c>
    </row>
    <row r="367" spans="2:12" x14ac:dyDescent="0.25">
      <c r="B367" t="s">
        <v>2236</v>
      </c>
      <c r="C367">
        <v>1.8078250751550136</v>
      </c>
      <c r="D367">
        <v>1.7781538579152785</v>
      </c>
      <c r="E367">
        <f t="shared" si="10"/>
        <v>1.792989466535146</v>
      </c>
      <c r="F367">
        <f t="shared" si="11"/>
        <v>2.098071891627588E-2</v>
      </c>
      <c r="J367" t="s">
        <v>2236</v>
      </c>
      <c r="K367">
        <v>1.792989466535146</v>
      </c>
      <c r="L367">
        <v>2.098071891627588E-2</v>
      </c>
    </row>
    <row r="368" spans="2:12" x14ac:dyDescent="0.25">
      <c r="B368" t="s">
        <v>2237</v>
      </c>
      <c r="C368">
        <v>1.7811456167082147</v>
      </c>
      <c r="D368">
        <v>1.7745537154320674</v>
      </c>
      <c r="E368">
        <f t="shared" si="10"/>
        <v>1.7778496660701411</v>
      </c>
      <c r="F368">
        <f t="shared" si="11"/>
        <v>4.661178093276E-3</v>
      </c>
      <c r="J368" t="s">
        <v>2237</v>
      </c>
      <c r="K368">
        <v>1.7778496660701411</v>
      </c>
      <c r="L368">
        <v>4.661178093276E-3</v>
      </c>
    </row>
    <row r="369" spans="2:12" x14ac:dyDescent="0.25">
      <c r="B369" t="s">
        <v>2238</v>
      </c>
      <c r="C369">
        <v>1.8010335989844977</v>
      </c>
      <c r="D369">
        <v>1.7757290422192806</v>
      </c>
      <c r="E369">
        <f t="shared" si="10"/>
        <v>1.7883813206018893</v>
      </c>
      <c r="F369">
        <f t="shared" si="11"/>
        <v>1.7893023683604892E-2</v>
      </c>
      <c r="J369" t="s">
        <v>2238</v>
      </c>
      <c r="K369">
        <v>1.7883813206018893</v>
      </c>
      <c r="L369">
        <v>1.7893023683604892E-2</v>
      </c>
    </row>
    <row r="370" spans="2:12" x14ac:dyDescent="0.25">
      <c r="B370" t="s">
        <v>2239</v>
      </c>
      <c r="C370">
        <v>1.787160464466786</v>
      </c>
      <c r="D370">
        <v>1.7597323554125535</v>
      </c>
      <c r="E370">
        <f t="shared" si="10"/>
        <v>1.7734464099396696</v>
      </c>
      <c r="F370">
        <f t="shared" si="11"/>
        <v>1.9394601907371974E-2</v>
      </c>
      <c r="J370" t="s">
        <v>2239</v>
      </c>
      <c r="K370">
        <v>1.7734464099396696</v>
      </c>
      <c r="L370">
        <v>1.9394601907371974E-2</v>
      </c>
    </row>
    <row r="371" spans="2:12" x14ac:dyDescent="0.25">
      <c r="B371" t="s">
        <v>2235</v>
      </c>
      <c r="C371">
        <v>1.7150368790498001</v>
      </c>
      <c r="D371">
        <v>1.7063385373836777</v>
      </c>
      <c r="E371">
        <f t="shared" si="10"/>
        <v>1.7106877082167389</v>
      </c>
      <c r="F371">
        <f t="shared" si="11"/>
        <v>6.1506563771926261E-3</v>
      </c>
      <c r="J371" t="s">
        <v>2235</v>
      </c>
      <c r="K371">
        <v>1.7106877082167389</v>
      </c>
      <c r="L371">
        <v>6.1506563771926261E-3</v>
      </c>
    </row>
    <row r="373" spans="2:12" x14ac:dyDescent="0.25">
      <c r="B373" t="s">
        <v>2240</v>
      </c>
      <c r="C373">
        <v>1.5625</v>
      </c>
      <c r="D373">
        <v>1.5625</v>
      </c>
      <c r="E373">
        <f t="shared" si="10"/>
        <v>1.5625</v>
      </c>
      <c r="F373">
        <f t="shared" si="11"/>
        <v>0</v>
      </c>
      <c r="J373" t="s">
        <v>2240</v>
      </c>
      <c r="K373">
        <v>1.5625</v>
      </c>
      <c r="L373">
        <v>0</v>
      </c>
    </row>
    <row r="374" spans="2:12" x14ac:dyDescent="0.25">
      <c r="B374" t="s">
        <v>2241</v>
      </c>
      <c r="C374">
        <v>1.5784047060260349</v>
      </c>
      <c r="D374">
        <v>1.741475767239637</v>
      </c>
      <c r="E374">
        <f t="shared" si="10"/>
        <v>1.659940236632836</v>
      </c>
      <c r="F374">
        <f t="shared" si="11"/>
        <v>0.11530865319942467</v>
      </c>
      <c r="J374" t="s">
        <v>2241</v>
      </c>
      <c r="K374">
        <v>1.659940236632836</v>
      </c>
      <c r="L374">
        <v>0.11530865319942467</v>
      </c>
    </row>
    <row r="375" spans="2:12" x14ac:dyDescent="0.25">
      <c r="B375" t="s">
        <v>2242</v>
      </c>
      <c r="C375">
        <v>1.7529979498273607</v>
      </c>
      <c r="D375">
        <v>1.7475690907654784</v>
      </c>
      <c r="E375">
        <f t="shared" si="10"/>
        <v>1.7502835202964195</v>
      </c>
      <c r="F375">
        <f t="shared" si="11"/>
        <v>3.8387830567630028E-3</v>
      </c>
      <c r="J375" t="s">
        <v>2242</v>
      </c>
      <c r="K375">
        <v>1.7502835202964195</v>
      </c>
      <c r="L375">
        <v>3.8387830567630028E-3</v>
      </c>
    </row>
    <row r="376" spans="2:12" x14ac:dyDescent="0.25">
      <c r="B376" t="s">
        <v>2243</v>
      </c>
      <c r="C376">
        <v>1.7521357809263307</v>
      </c>
      <c r="D376">
        <v>1.7590289957467542</v>
      </c>
      <c r="E376">
        <f t="shared" si="10"/>
        <v>1.7555823883365425</v>
      </c>
      <c r="F376">
        <f t="shared" si="11"/>
        <v>4.8742389436970575E-3</v>
      </c>
      <c r="J376" t="s">
        <v>2243</v>
      </c>
      <c r="K376">
        <v>1.7555823883365425</v>
      </c>
      <c r="L376">
        <v>4.8742389436970575E-3</v>
      </c>
    </row>
    <row r="377" spans="2:12" x14ac:dyDescent="0.25">
      <c r="B377" t="s">
        <v>2244</v>
      </c>
      <c r="C377">
        <v>1.751819929069534</v>
      </c>
      <c r="D377">
        <v>1.7633270710768085</v>
      </c>
      <c r="E377">
        <f t="shared" si="10"/>
        <v>1.7575735000731711</v>
      </c>
      <c r="F377">
        <f t="shared" si="11"/>
        <v>8.1367781454204074E-3</v>
      </c>
      <c r="J377" t="s">
        <v>2244</v>
      </c>
      <c r="K377">
        <v>1.7575735000731711</v>
      </c>
      <c r="L377">
        <v>8.1367781454204074E-3</v>
      </c>
    </row>
    <row r="378" spans="2:12" x14ac:dyDescent="0.25">
      <c r="B378" t="s">
        <v>2245</v>
      </c>
      <c r="C378">
        <v>1.7160605148665347</v>
      </c>
      <c r="D378">
        <v>1.7539682860173822</v>
      </c>
      <c r="E378">
        <f t="shared" si="10"/>
        <v>1.7350144004419583</v>
      </c>
      <c r="F378">
        <f t="shared" si="11"/>
        <v>2.6804842040432066E-2</v>
      </c>
      <c r="J378" t="s">
        <v>2245</v>
      </c>
      <c r="K378">
        <v>1.7350144004419583</v>
      </c>
      <c r="L378">
        <v>2.6804842040432066E-2</v>
      </c>
    </row>
    <row r="379" spans="2:12" x14ac:dyDescent="0.25">
      <c r="B379" t="s">
        <v>2246</v>
      </c>
      <c r="C379">
        <v>1.7409191849192596</v>
      </c>
      <c r="D379">
        <v>1.758203435027514</v>
      </c>
      <c r="E379">
        <f t="shared" si="10"/>
        <v>1.7495613099733869</v>
      </c>
      <c r="F379">
        <f t="shared" si="11"/>
        <v>1.222181045927101E-2</v>
      </c>
      <c r="J379" t="s">
        <v>2246</v>
      </c>
      <c r="K379">
        <v>1.7495613099733869</v>
      </c>
      <c r="L379">
        <v>1.222181045927101E-2</v>
      </c>
    </row>
    <row r="380" spans="2:12" x14ac:dyDescent="0.25">
      <c r="B380" t="s">
        <v>2247</v>
      </c>
      <c r="C380">
        <v>1.7309892888462721</v>
      </c>
      <c r="D380">
        <v>1.7428419247165916</v>
      </c>
      <c r="E380">
        <f t="shared" si="10"/>
        <v>1.736915606781432</v>
      </c>
      <c r="F380">
        <f t="shared" si="11"/>
        <v>8.3810791988378226E-3</v>
      </c>
      <c r="J380" t="s">
        <v>2247</v>
      </c>
      <c r="K380">
        <v>1.736915606781432</v>
      </c>
      <c r="L380">
        <v>8.3810791988378226E-3</v>
      </c>
    </row>
    <row r="381" spans="2:12" x14ac:dyDescent="0.25">
      <c r="B381" t="s">
        <v>2248</v>
      </c>
      <c r="C381">
        <v>1.6552061518566312</v>
      </c>
      <c r="D381">
        <v>1.680553014155084</v>
      </c>
      <c r="E381">
        <f t="shared" si="10"/>
        <v>1.6678795830058575</v>
      </c>
      <c r="F381">
        <f t="shared" si="11"/>
        <v>1.7922938213037566E-2</v>
      </c>
      <c r="J381" t="s">
        <v>2248</v>
      </c>
      <c r="K381">
        <v>1.6678795830058575</v>
      </c>
      <c r="L381">
        <v>1.7922938213037566E-2</v>
      </c>
    </row>
    <row r="383" spans="2:12" x14ac:dyDescent="0.25">
      <c r="B383" t="s">
        <v>2249</v>
      </c>
      <c r="C383">
        <v>1.5625</v>
      </c>
      <c r="D383">
        <v>1.5625</v>
      </c>
      <c r="E383">
        <f t="shared" si="10"/>
        <v>1.5625</v>
      </c>
      <c r="F383">
        <f t="shared" si="11"/>
        <v>0</v>
      </c>
      <c r="J383" t="s">
        <v>2249</v>
      </c>
      <c r="K383">
        <v>1.5625</v>
      </c>
      <c r="L383">
        <v>0</v>
      </c>
    </row>
    <row r="384" spans="2:12" x14ac:dyDescent="0.25">
      <c r="B384" t="s">
        <v>2250</v>
      </c>
      <c r="C384">
        <v>1.5811815043317419</v>
      </c>
      <c r="D384">
        <v>1.8128256352508476</v>
      </c>
      <c r="E384">
        <f t="shared" si="10"/>
        <v>1.6970035697912946</v>
      </c>
      <c r="F384">
        <f t="shared" si="11"/>
        <v>0.16379713579496408</v>
      </c>
      <c r="J384" t="s">
        <v>2250</v>
      </c>
      <c r="K384">
        <v>1.6970035697912946</v>
      </c>
      <c r="L384">
        <v>0.16379713579496408</v>
      </c>
    </row>
    <row r="385" spans="2:12" x14ac:dyDescent="0.25">
      <c r="B385" t="s">
        <v>2251</v>
      </c>
      <c r="C385">
        <v>1.8545527720927626</v>
      </c>
      <c r="D385">
        <v>1.8246253657044988</v>
      </c>
      <c r="E385">
        <f t="shared" si="10"/>
        <v>1.8395890688986307</v>
      </c>
      <c r="F385">
        <f t="shared" si="11"/>
        <v>2.1161872000466896E-2</v>
      </c>
      <c r="J385" t="s">
        <v>2251</v>
      </c>
      <c r="K385">
        <v>1.8395890688986307</v>
      </c>
      <c r="L385">
        <v>2.1161872000466896E-2</v>
      </c>
    </row>
    <row r="386" spans="2:12" x14ac:dyDescent="0.25">
      <c r="B386" t="s">
        <v>2252</v>
      </c>
      <c r="C386">
        <v>1.8562330347862466</v>
      </c>
      <c r="D386">
        <v>1.8385989255794482</v>
      </c>
      <c r="E386">
        <f t="shared" si="10"/>
        <v>1.8474159801828474</v>
      </c>
      <c r="F386">
        <f t="shared" si="11"/>
        <v>1.2469198200311294E-2</v>
      </c>
      <c r="J386" t="s">
        <v>2252</v>
      </c>
      <c r="K386">
        <v>1.8474159801828474</v>
      </c>
      <c r="L386">
        <v>1.2469198200311294E-2</v>
      </c>
    </row>
    <row r="387" spans="2:12" x14ac:dyDescent="0.25">
      <c r="B387" t="s">
        <v>2253</v>
      </c>
      <c r="C387">
        <v>1.842479587456191</v>
      </c>
      <c r="D387">
        <v>1.8353925930602502</v>
      </c>
      <c r="E387">
        <f t="shared" si="10"/>
        <v>1.8389360902582206</v>
      </c>
      <c r="F387">
        <f t="shared" si="11"/>
        <v>5.0112617956008338E-3</v>
      </c>
      <c r="J387" t="s">
        <v>2253</v>
      </c>
      <c r="K387">
        <v>1.8389360902582206</v>
      </c>
      <c r="L387">
        <v>5.0112617956008338E-3</v>
      </c>
    </row>
    <row r="388" spans="2:12" x14ac:dyDescent="0.25">
      <c r="B388" t="s">
        <v>2254</v>
      </c>
      <c r="C388">
        <v>1.8027279117255337</v>
      </c>
      <c r="D388">
        <v>1.8242231575254704</v>
      </c>
      <c r="E388">
        <f t="shared" si="10"/>
        <v>1.813475534625502</v>
      </c>
      <c r="F388">
        <f t="shared" si="11"/>
        <v>1.5199434068406873E-2</v>
      </c>
      <c r="J388" t="s">
        <v>2254</v>
      </c>
      <c r="K388">
        <v>1.813475534625502</v>
      </c>
      <c r="L388">
        <v>1.5199434068406873E-2</v>
      </c>
    </row>
    <row r="389" spans="2:12" x14ac:dyDescent="0.25">
      <c r="B389" t="s">
        <v>2255</v>
      </c>
      <c r="C389">
        <v>1.8320079187559513</v>
      </c>
      <c r="D389">
        <v>1.82968357799509</v>
      </c>
      <c r="E389">
        <f t="shared" ref="E389:E451" si="12">AVERAGE(C389:D389)</f>
        <v>1.8308457483755207</v>
      </c>
      <c r="F389">
        <f t="shared" ref="F389:F451" si="13">_xlfn.STDEV.S(C389:D389)</f>
        <v>1.6435571137933239E-3</v>
      </c>
      <c r="J389" t="s">
        <v>2255</v>
      </c>
      <c r="K389">
        <v>1.8308457483755207</v>
      </c>
      <c r="L389">
        <v>1.6435571137933239E-3</v>
      </c>
    </row>
    <row r="390" spans="2:12" x14ac:dyDescent="0.25">
      <c r="B390" t="s">
        <v>2256</v>
      </c>
      <c r="C390">
        <v>1.8218505840552901</v>
      </c>
      <c r="D390">
        <v>1.8174563500140688</v>
      </c>
      <c r="E390">
        <f t="shared" si="12"/>
        <v>1.8196534670346796</v>
      </c>
      <c r="F390">
        <f t="shared" si="13"/>
        <v>3.1071926886683488E-3</v>
      </c>
      <c r="J390" t="s">
        <v>2256</v>
      </c>
      <c r="K390">
        <v>1.8196534670346796</v>
      </c>
      <c r="L390">
        <v>3.1071926886683488E-3</v>
      </c>
    </row>
    <row r="391" spans="2:12" x14ac:dyDescent="0.25">
      <c r="B391" t="s">
        <v>2257</v>
      </c>
      <c r="C391">
        <v>1.7277977124017005</v>
      </c>
      <c r="D391">
        <v>1.7437741661980506</v>
      </c>
      <c r="E391">
        <f t="shared" si="12"/>
        <v>1.7357859392998756</v>
      </c>
      <c r="F391">
        <f t="shared" si="13"/>
        <v>1.1297058818712676E-2</v>
      </c>
      <c r="J391" t="s">
        <v>2257</v>
      </c>
      <c r="K391">
        <v>1.7357859392998756</v>
      </c>
      <c r="L391">
        <v>1.1297058818712676E-2</v>
      </c>
    </row>
    <row r="393" spans="2:12" x14ac:dyDescent="0.25">
      <c r="B393" t="s">
        <v>2258</v>
      </c>
      <c r="C393">
        <v>1.5625</v>
      </c>
      <c r="D393">
        <v>1.5625</v>
      </c>
      <c r="E393">
        <f t="shared" si="12"/>
        <v>1.5625</v>
      </c>
      <c r="F393">
        <f t="shared" si="13"/>
        <v>0</v>
      </c>
      <c r="J393" t="s">
        <v>2258</v>
      </c>
      <c r="K393">
        <v>1.5625</v>
      </c>
      <c r="L393">
        <v>0</v>
      </c>
    </row>
    <row r="394" spans="2:12" x14ac:dyDescent="0.25">
      <c r="B394" t="s">
        <v>2259</v>
      </c>
      <c r="C394">
        <v>1.5705455430827773</v>
      </c>
      <c r="D394">
        <v>1.6840086050551422</v>
      </c>
      <c r="E394">
        <f t="shared" si="12"/>
        <v>1.6272770740689597</v>
      </c>
      <c r="F394">
        <f t="shared" si="13"/>
        <v>8.0230500534848703E-2</v>
      </c>
      <c r="J394" t="s">
        <v>2259</v>
      </c>
      <c r="K394">
        <v>1.6272770740689597</v>
      </c>
      <c r="L394">
        <v>8.0230500534848703E-2</v>
      </c>
    </row>
    <row r="395" spans="2:12" x14ac:dyDescent="0.25">
      <c r="B395" t="s">
        <v>2260</v>
      </c>
      <c r="C395">
        <v>1.7142202308073784</v>
      </c>
      <c r="D395">
        <v>1.6911912313252144</v>
      </c>
      <c r="E395">
        <f t="shared" si="12"/>
        <v>1.7027057310662963</v>
      </c>
      <c r="F395">
        <f t="shared" si="13"/>
        <v>1.6283961697779632E-2</v>
      </c>
      <c r="J395" t="s">
        <v>2260</v>
      </c>
      <c r="K395">
        <v>1.7027057310662963</v>
      </c>
      <c r="L395">
        <v>1.6283961697779632E-2</v>
      </c>
    </row>
    <row r="396" spans="2:12" x14ac:dyDescent="0.25">
      <c r="B396" t="s">
        <v>2261</v>
      </c>
      <c r="C396">
        <v>1.7170219438666978</v>
      </c>
      <c r="D396">
        <v>1.700074246766544</v>
      </c>
      <c r="E396">
        <f t="shared" si="12"/>
        <v>1.7085480953166208</v>
      </c>
      <c r="F396">
        <f t="shared" si="13"/>
        <v>1.1983831545014388E-2</v>
      </c>
      <c r="J396" t="s">
        <v>2261</v>
      </c>
      <c r="K396">
        <v>1.7085480953166208</v>
      </c>
      <c r="L396">
        <v>1.1983831545014388E-2</v>
      </c>
    </row>
    <row r="397" spans="2:12" x14ac:dyDescent="0.25">
      <c r="B397" t="s">
        <v>2262</v>
      </c>
      <c r="C397">
        <v>1.7121565787856083</v>
      </c>
      <c r="D397">
        <v>1.7010993707726079</v>
      </c>
      <c r="E397">
        <f t="shared" si="12"/>
        <v>1.7066279747791082</v>
      </c>
      <c r="F397">
        <f t="shared" si="13"/>
        <v>7.8186267669828665E-3</v>
      </c>
      <c r="J397" t="s">
        <v>2262</v>
      </c>
      <c r="K397">
        <v>1.7066279747791082</v>
      </c>
      <c r="L397">
        <v>7.8186267669828665E-3</v>
      </c>
    </row>
    <row r="398" spans="2:12" x14ac:dyDescent="0.25">
      <c r="B398" t="s">
        <v>2263</v>
      </c>
      <c r="C398">
        <v>1.6678707393903425</v>
      </c>
      <c r="D398">
        <v>1.6775911642704402</v>
      </c>
      <c r="E398">
        <f t="shared" si="12"/>
        <v>1.6727309518303914</v>
      </c>
      <c r="F398">
        <f t="shared" si="13"/>
        <v>6.8733783487315327E-3</v>
      </c>
      <c r="J398" t="s">
        <v>2263</v>
      </c>
      <c r="K398">
        <v>1.6727309518303914</v>
      </c>
      <c r="L398">
        <v>6.8733783487315327E-3</v>
      </c>
    </row>
    <row r="399" spans="2:12" x14ac:dyDescent="0.25">
      <c r="B399" t="s">
        <v>2264</v>
      </c>
      <c r="C399">
        <v>1.6990196551778667</v>
      </c>
      <c r="D399">
        <v>1.6943461020835333</v>
      </c>
      <c r="E399">
        <f t="shared" si="12"/>
        <v>1.6966828786307</v>
      </c>
      <c r="F399">
        <f t="shared" si="13"/>
        <v>3.3047010852384992E-3</v>
      </c>
      <c r="J399" t="s">
        <v>2264</v>
      </c>
      <c r="K399">
        <v>1.6966828786307</v>
      </c>
      <c r="L399">
        <v>3.3047010852384992E-3</v>
      </c>
    </row>
    <row r="400" spans="2:12" x14ac:dyDescent="0.25">
      <c r="B400" t="s">
        <v>2265</v>
      </c>
      <c r="C400">
        <v>1.6979473366001516</v>
      </c>
      <c r="D400">
        <v>1.6884864924527103</v>
      </c>
      <c r="E400">
        <f t="shared" si="12"/>
        <v>1.6932169145264311</v>
      </c>
      <c r="F400">
        <f t="shared" si="13"/>
        <v>6.6898270524048077E-3</v>
      </c>
      <c r="J400" t="s">
        <v>2265</v>
      </c>
      <c r="K400">
        <v>1.6932169145264311</v>
      </c>
      <c r="L400">
        <v>6.6898270524048077E-3</v>
      </c>
    </row>
    <row r="401" spans="2:12" x14ac:dyDescent="0.25">
      <c r="B401" t="s">
        <v>2266</v>
      </c>
      <c r="C401">
        <v>1.6221333735529233</v>
      </c>
      <c r="D401">
        <v>1.6260560374904536</v>
      </c>
      <c r="E401">
        <f t="shared" si="12"/>
        <v>1.6240947055216886</v>
      </c>
      <c r="F401">
        <f t="shared" si="13"/>
        <v>2.7737422705435767E-3</v>
      </c>
      <c r="J401" t="s">
        <v>2266</v>
      </c>
      <c r="K401">
        <v>1.6240947055216886</v>
      </c>
      <c r="L401">
        <v>2.7737422705435767E-3</v>
      </c>
    </row>
    <row r="403" spans="2:12" x14ac:dyDescent="0.25">
      <c r="B403" t="s">
        <v>2267</v>
      </c>
      <c r="C403">
        <v>1.5625</v>
      </c>
      <c r="D403">
        <v>1.5625</v>
      </c>
      <c r="E403">
        <f t="shared" si="12"/>
        <v>1.5625</v>
      </c>
      <c r="F403">
        <f t="shared" si="13"/>
        <v>0</v>
      </c>
      <c r="J403" t="s">
        <v>2267</v>
      </c>
      <c r="K403">
        <v>1.5625</v>
      </c>
      <c r="L403">
        <v>0</v>
      </c>
    </row>
    <row r="404" spans="2:12" x14ac:dyDescent="0.25">
      <c r="B404" t="s">
        <v>2268</v>
      </c>
      <c r="C404">
        <v>1.5565360931478294</v>
      </c>
      <c r="D404">
        <v>1.6894587341096854</v>
      </c>
      <c r="E404">
        <f t="shared" si="12"/>
        <v>1.6229974136287573</v>
      </c>
      <c r="F404">
        <f t="shared" si="13"/>
        <v>9.3990500797353146E-2</v>
      </c>
      <c r="J404" t="s">
        <v>2268</v>
      </c>
      <c r="K404">
        <v>1.6229974136287573</v>
      </c>
      <c r="L404">
        <v>9.3990500797353146E-2</v>
      </c>
    </row>
    <row r="405" spans="2:12" x14ac:dyDescent="0.25">
      <c r="B405" t="s">
        <v>2269</v>
      </c>
      <c r="C405">
        <v>1.6852848283665522</v>
      </c>
      <c r="D405">
        <v>1.6939271028415173</v>
      </c>
      <c r="E405">
        <f t="shared" si="12"/>
        <v>1.6896059656040348</v>
      </c>
      <c r="F405">
        <f t="shared" si="13"/>
        <v>6.1110108861231732E-3</v>
      </c>
      <c r="J405" t="s">
        <v>2269</v>
      </c>
      <c r="K405">
        <v>1.6896059656040348</v>
      </c>
      <c r="L405">
        <v>6.1110108861231732E-3</v>
      </c>
    </row>
    <row r="406" spans="2:12" x14ac:dyDescent="0.25">
      <c r="B406" t="s">
        <v>2270</v>
      </c>
      <c r="C406">
        <v>1.6825215016563337</v>
      </c>
      <c r="D406">
        <v>1.7014995912417674</v>
      </c>
      <c r="E406">
        <f t="shared" si="12"/>
        <v>1.6920105464490507</v>
      </c>
      <c r="F406">
        <f t="shared" si="13"/>
        <v>1.3419535839825946E-2</v>
      </c>
      <c r="J406" t="s">
        <v>2270</v>
      </c>
      <c r="K406">
        <v>1.6920105464490507</v>
      </c>
      <c r="L406">
        <v>1.3419535839825946E-2</v>
      </c>
    </row>
    <row r="407" spans="2:12" x14ac:dyDescent="0.25">
      <c r="B407" t="s">
        <v>2271</v>
      </c>
      <c r="C407">
        <v>1.6794277678670029</v>
      </c>
      <c r="D407">
        <v>1.7004940739774397</v>
      </c>
      <c r="E407">
        <f t="shared" si="12"/>
        <v>1.6899609209222213</v>
      </c>
      <c r="F407">
        <f t="shared" si="13"/>
        <v>1.4896127905241467E-2</v>
      </c>
      <c r="J407" t="s">
        <v>2271</v>
      </c>
      <c r="K407">
        <v>1.6899609209222213</v>
      </c>
      <c r="L407">
        <v>1.4896127905241467E-2</v>
      </c>
    </row>
    <row r="408" spans="2:12" x14ac:dyDescent="0.25">
      <c r="B408" t="s">
        <v>2272</v>
      </c>
      <c r="C408">
        <v>1.6771623186529718</v>
      </c>
      <c r="D408">
        <v>1.704000485326292</v>
      </c>
      <c r="E408">
        <f t="shared" si="12"/>
        <v>1.6905814019896319</v>
      </c>
      <c r="F408">
        <f t="shared" si="13"/>
        <v>1.8977449649319501E-2</v>
      </c>
      <c r="J408" t="s">
        <v>2272</v>
      </c>
      <c r="K408">
        <v>1.6905814019896319</v>
      </c>
      <c r="L408">
        <v>1.8977449649319501E-2</v>
      </c>
    </row>
    <row r="409" spans="2:12" x14ac:dyDescent="0.25">
      <c r="B409" t="s">
        <v>2273</v>
      </c>
      <c r="C409">
        <v>1.6794443141423543</v>
      </c>
      <c r="D409">
        <v>1.6965488238550586</v>
      </c>
      <c r="E409">
        <f t="shared" si="12"/>
        <v>1.6879965689987064</v>
      </c>
      <c r="F409">
        <f t="shared" si="13"/>
        <v>1.2094714806724359E-2</v>
      </c>
      <c r="J409" t="s">
        <v>2273</v>
      </c>
      <c r="K409">
        <v>1.6879965689987064</v>
      </c>
      <c r="L409">
        <v>1.2094714806724359E-2</v>
      </c>
    </row>
    <row r="410" spans="2:12" x14ac:dyDescent="0.25">
      <c r="B410" t="s">
        <v>2274</v>
      </c>
      <c r="C410">
        <v>1.6708350618811378</v>
      </c>
      <c r="D410">
        <v>1.6922455443296347</v>
      </c>
      <c r="E410">
        <f t="shared" si="12"/>
        <v>1.6815403031053862</v>
      </c>
      <c r="F410">
        <f t="shared" si="13"/>
        <v>1.5139497327807686E-2</v>
      </c>
      <c r="J410" t="s">
        <v>2274</v>
      </c>
      <c r="K410">
        <v>1.6815403031053862</v>
      </c>
      <c r="L410">
        <v>1.5139497327807686E-2</v>
      </c>
    </row>
    <row r="411" spans="2:12" x14ac:dyDescent="0.25">
      <c r="B411" t="s">
        <v>2270</v>
      </c>
      <c r="C411">
        <v>1.6433764053841435</v>
      </c>
      <c r="D411">
        <v>1.6731894231370563</v>
      </c>
      <c r="E411">
        <f t="shared" si="12"/>
        <v>1.6582829142605999</v>
      </c>
      <c r="F411">
        <f t="shared" si="13"/>
        <v>2.1080987020719557E-2</v>
      </c>
      <c r="J411" t="s">
        <v>2270</v>
      </c>
      <c r="K411">
        <v>1.6582829142605999</v>
      </c>
      <c r="L411">
        <v>2.1080987020719557E-2</v>
      </c>
    </row>
    <row r="413" spans="2:12" x14ac:dyDescent="0.25">
      <c r="B413" t="s">
        <v>2275</v>
      </c>
      <c r="C413">
        <v>1.5625</v>
      </c>
      <c r="D413">
        <v>1.5625</v>
      </c>
      <c r="E413">
        <f t="shared" si="12"/>
        <v>1.5625</v>
      </c>
      <c r="F413">
        <f t="shared" si="13"/>
        <v>0</v>
      </c>
      <c r="J413" t="s">
        <v>2275</v>
      </c>
      <c r="K413">
        <v>1.5625</v>
      </c>
      <c r="L413">
        <v>0</v>
      </c>
    </row>
    <row r="414" spans="2:12" x14ac:dyDescent="0.25">
      <c r="B414" t="s">
        <v>2276</v>
      </c>
      <c r="C414">
        <v>1.5547485070431815</v>
      </c>
      <c r="D414">
        <v>1.7890867783592543</v>
      </c>
      <c r="E414">
        <f t="shared" si="12"/>
        <v>1.6719176427012179</v>
      </c>
      <c r="F414">
        <f t="shared" si="13"/>
        <v>0.16570218073912815</v>
      </c>
      <c r="J414" t="s">
        <v>2276</v>
      </c>
      <c r="K414">
        <v>1.6719176427012179</v>
      </c>
      <c r="L414">
        <v>0.16570218073912815</v>
      </c>
    </row>
    <row r="415" spans="2:12" x14ac:dyDescent="0.25">
      <c r="B415" t="s">
        <v>2277</v>
      </c>
      <c r="C415">
        <v>1.7977602184978216</v>
      </c>
      <c r="D415">
        <v>1.7997554058633423</v>
      </c>
      <c r="E415">
        <f t="shared" si="12"/>
        <v>1.7987578121805821</v>
      </c>
      <c r="F415">
        <f t="shared" si="13"/>
        <v>1.4108105158973554E-3</v>
      </c>
      <c r="J415" t="s">
        <v>2277</v>
      </c>
      <c r="K415">
        <v>1.7987578121805821</v>
      </c>
      <c r="L415">
        <v>1.4108105158973554E-3</v>
      </c>
    </row>
    <row r="416" spans="2:12" x14ac:dyDescent="0.25">
      <c r="B416" t="s">
        <v>2278</v>
      </c>
      <c r="C416">
        <v>1.79450073611063</v>
      </c>
      <c r="D416">
        <v>1.807937978391394</v>
      </c>
      <c r="E416">
        <f t="shared" si="12"/>
        <v>1.801219357251012</v>
      </c>
      <c r="F416">
        <f t="shared" si="13"/>
        <v>9.5015651371748427E-3</v>
      </c>
      <c r="J416" t="s">
        <v>2278</v>
      </c>
      <c r="K416">
        <v>1.801219357251012</v>
      </c>
      <c r="L416">
        <v>9.5015651371748427E-3</v>
      </c>
    </row>
    <row r="417" spans="2:12" x14ac:dyDescent="0.25">
      <c r="B417" t="s">
        <v>2279</v>
      </c>
      <c r="C417">
        <v>1.7938754982881853</v>
      </c>
      <c r="D417">
        <v>1.8162588354899263</v>
      </c>
      <c r="E417">
        <f t="shared" si="12"/>
        <v>1.8050671668890557</v>
      </c>
      <c r="F417">
        <f t="shared" si="13"/>
        <v>1.5827409520936194E-2</v>
      </c>
      <c r="J417" t="s">
        <v>2279</v>
      </c>
      <c r="K417">
        <v>1.8050671668890557</v>
      </c>
      <c r="L417">
        <v>1.5827409520936194E-2</v>
      </c>
    </row>
    <row r="418" spans="2:12" x14ac:dyDescent="0.25">
      <c r="B418" t="s">
        <v>2280</v>
      </c>
      <c r="C418">
        <v>1.7464839156601135</v>
      </c>
      <c r="D418">
        <v>1.794727737570009</v>
      </c>
      <c r="E418">
        <f t="shared" si="12"/>
        <v>1.7706058266150613</v>
      </c>
      <c r="F418">
        <f t="shared" si="13"/>
        <v>3.4113533622843251E-2</v>
      </c>
      <c r="J418" t="s">
        <v>2280</v>
      </c>
      <c r="K418">
        <v>1.7706058266150613</v>
      </c>
      <c r="L418">
        <v>3.4113533622843251E-2</v>
      </c>
    </row>
    <row r="419" spans="2:12" x14ac:dyDescent="0.25">
      <c r="B419" t="s">
        <v>2281</v>
      </c>
      <c r="C419">
        <v>1.7773933474512824</v>
      </c>
      <c r="D419">
        <v>1.8039959241731467</v>
      </c>
      <c r="E419">
        <f t="shared" si="12"/>
        <v>1.7906946358122147</v>
      </c>
      <c r="F419">
        <f t="shared" si="13"/>
        <v>1.8810862397065628E-2</v>
      </c>
      <c r="J419" t="s">
        <v>2281</v>
      </c>
      <c r="K419">
        <v>1.7906946358122147</v>
      </c>
      <c r="L419">
        <v>1.8810862397065628E-2</v>
      </c>
    </row>
    <row r="420" spans="2:12" x14ac:dyDescent="0.25">
      <c r="B420" t="s">
        <v>2282</v>
      </c>
      <c r="C420">
        <v>1.7766051661186895</v>
      </c>
      <c r="D420">
        <v>1.8004287309424118</v>
      </c>
      <c r="E420">
        <f t="shared" si="12"/>
        <v>1.7885169485305505</v>
      </c>
      <c r="F420">
        <f t="shared" si="13"/>
        <v>1.6845804238891395E-2</v>
      </c>
      <c r="J420" t="s">
        <v>2282</v>
      </c>
      <c r="K420">
        <v>1.7885169485305505</v>
      </c>
      <c r="L420">
        <v>1.6845804238891395E-2</v>
      </c>
    </row>
    <row r="421" spans="2:12" x14ac:dyDescent="0.25">
      <c r="B421" t="s">
        <v>2283</v>
      </c>
      <c r="C421">
        <v>1.6881509388161564</v>
      </c>
      <c r="D421">
        <v>1.7266736921396499</v>
      </c>
      <c r="E421">
        <f t="shared" si="12"/>
        <v>1.7074123154779031</v>
      </c>
      <c r="F421">
        <f t="shared" si="13"/>
        <v>2.7239700105018888E-2</v>
      </c>
      <c r="J421" t="s">
        <v>2283</v>
      </c>
      <c r="K421">
        <v>1.7074123154779031</v>
      </c>
      <c r="L421">
        <v>2.7239700105018888E-2</v>
      </c>
    </row>
    <row r="423" spans="2:12" x14ac:dyDescent="0.25">
      <c r="B423" t="s">
        <v>2284</v>
      </c>
      <c r="C423">
        <v>1.5625</v>
      </c>
      <c r="D423">
        <v>1.5625</v>
      </c>
      <c r="E423">
        <f t="shared" si="12"/>
        <v>1.5625</v>
      </c>
      <c r="F423">
        <f t="shared" si="13"/>
        <v>0</v>
      </c>
      <c r="J423" t="s">
        <v>2284</v>
      </c>
      <c r="K423">
        <v>1.5625</v>
      </c>
      <c r="L423">
        <v>0</v>
      </c>
    </row>
    <row r="424" spans="2:12" x14ac:dyDescent="0.25">
      <c r="B424" t="s">
        <v>2285</v>
      </c>
      <c r="C424">
        <v>1.55243309494806</v>
      </c>
      <c r="D424">
        <v>1.7778505610920758</v>
      </c>
      <c r="E424">
        <f t="shared" si="12"/>
        <v>1.6651418280200678</v>
      </c>
      <c r="F424">
        <f t="shared" si="13"/>
        <v>0.15939421890832259</v>
      </c>
      <c r="J424" t="s">
        <v>2285</v>
      </c>
      <c r="K424">
        <v>1.6651418280200678</v>
      </c>
      <c r="L424">
        <v>0.15939421890832259</v>
      </c>
    </row>
    <row r="425" spans="2:12" x14ac:dyDescent="0.25">
      <c r="B425" t="s">
        <v>2286</v>
      </c>
      <c r="C425">
        <v>1.8342000124778435</v>
      </c>
      <c r="D425">
        <v>1.7937246174407624</v>
      </c>
      <c r="E425">
        <f t="shared" si="12"/>
        <v>1.8139623149593029</v>
      </c>
      <c r="F425">
        <f t="shared" si="13"/>
        <v>2.8620426301924365E-2</v>
      </c>
      <c r="J425" t="s">
        <v>2286</v>
      </c>
      <c r="K425">
        <v>1.8139623149593029</v>
      </c>
      <c r="L425">
        <v>2.8620426301924365E-2</v>
      </c>
    </row>
    <row r="426" spans="2:12" x14ac:dyDescent="0.25">
      <c r="B426" t="s">
        <v>2287</v>
      </c>
      <c r="C426">
        <v>1.8307102938251201</v>
      </c>
      <c r="D426">
        <v>1.803005364663566</v>
      </c>
      <c r="E426">
        <f t="shared" si="12"/>
        <v>1.8168578292443431</v>
      </c>
      <c r="F426">
        <f t="shared" si="13"/>
        <v>1.9590343282427831E-2</v>
      </c>
      <c r="J426" t="s">
        <v>2287</v>
      </c>
      <c r="K426">
        <v>1.8168578292443431</v>
      </c>
      <c r="L426">
        <v>1.9590343282427831E-2</v>
      </c>
    </row>
    <row r="427" spans="2:12" x14ac:dyDescent="0.25">
      <c r="B427" t="s">
        <v>2288</v>
      </c>
      <c r="C427">
        <v>1.8234263917699172</v>
      </c>
      <c r="D427">
        <v>1.806436710330896</v>
      </c>
      <c r="E427">
        <f t="shared" si="12"/>
        <v>1.8149315510504067</v>
      </c>
      <c r="F427">
        <f t="shared" si="13"/>
        <v>1.2013518955731065E-2</v>
      </c>
      <c r="J427" t="s">
        <v>2288</v>
      </c>
      <c r="K427">
        <v>1.8149315510504067</v>
      </c>
      <c r="L427">
        <v>1.2013518955731065E-2</v>
      </c>
    </row>
    <row r="428" spans="2:12" x14ac:dyDescent="0.25">
      <c r="B428" t="s">
        <v>2289</v>
      </c>
      <c r="C428">
        <v>1.7819009295709898</v>
      </c>
      <c r="D428">
        <v>1.7828093575443356</v>
      </c>
      <c r="E428">
        <f t="shared" si="12"/>
        <v>1.7823551435576626</v>
      </c>
      <c r="F428">
        <f t="shared" si="13"/>
        <v>6.4235558017235498E-4</v>
      </c>
      <c r="J428" t="s">
        <v>2289</v>
      </c>
      <c r="K428">
        <v>1.7823551435576626</v>
      </c>
      <c r="L428">
        <v>6.4235558017235498E-4</v>
      </c>
    </row>
    <row r="429" spans="2:12" x14ac:dyDescent="0.25">
      <c r="B429" t="s">
        <v>2290</v>
      </c>
      <c r="C429">
        <v>1.8032932954896157</v>
      </c>
      <c r="D429">
        <v>1.7863261700742841</v>
      </c>
      <c r="E429">
        <f t="shared" si="12"/>
        <v>1.7948097327819499</v>
      </c>
      <c r="F429">
        <f t="shared" si="13"/>
        <v>1.1997569438423613E-2</v>
      </c>
      <c r="J429" t="s">
        <v>2290</v>
      </c>
      <c r="K429">
        <v>1.7948097327819499</v>
      </c>
      <c r="L429">
        <v>1.1997569438423613E-2</v>
      </c>
    </row>
    <row r="430" spans="2:12" x14ac:dyDescent="0.25">
      <c r="B430" t="s">
        <v>2291</v>
      </c>
      <c r="C430">
        <v>1.8098121854072631</v>
      </c>
      <c r="D430">
        <v>1.7969363060487131</v>
      </c>
      <c r="E430">
        <f t="shared" si="12"/>
        <v>1.803374245727988</v>
      </c>
      <c r="F430">
        <f t="shared" si="13"/>
        <v>9.104621608170561E-3</v>
      </c>
      <c r="J430" t="s">
        <v>2291</v>
      </c>
      <c r="K430">
        <v>1.803374245727988</v>
      </c>
      <c r="L430">
        <v>9.104621608170561E-3</v>
      </c>
    </row>
    <row r="431" spans="2:12" x14ac:dyDescent="0.25">
      <c r="B431" t="s">
        <v>2292</v>
      </c>
      <c r="C431">
        <v>1.7299889178810706</v>
      </c>
      <c r="D431">
        <v>1.7315354509777126</v>
      </c>
      <c r="E431">
        <f t="shared" si="12"/>
        <v>1.7307621844293917</v>
      </c>
      <c r="F431">
        <f t="shared" si="13"/>
        <v>1.0935640399649805E-3</v>
      </c>
      <c r="J431" t="s">
        <v>2292</v>
      </c>
      <c r="K431">
        <v>1.7307621844293917</v>
      </c>
      <c r="L431">
        <v>1.0935640399649805E-3</v>
      </c>
    </row>
    <row r="433" spans="2:12" x14ac:dyDescent="0.25">
      <c r="B433" t="s">
        <v>2293</v>
      </c>
      <c r="C433">
        <v>1.5625</v>
      </c>
      <c r="D433">
        <v>1.5625</v>
      </c>
      <c r="E433">
        <f t="shared" si="12"/>
        <v>1.5625</v>
      </c>
      <c r="F433">
        <f t="shared" si="13"/>
        <v>0</v>
      </c>
      <c r="J433" t="s">
        <v>2293</v>
      </c>
      <c r="K433">
        <v>1.5625</v>
      </c>
      <c r="L433">
        <v>0</v>
      </c>
    </row>
    <row r="434" spans="2:12" x14ac:dyDescent="0.25">
      <c r="B434" t="s">
        <v>2294</v>
      </c>
      <c r="C434">
        <v>1.5645717129635182</v>
      </c>
      <c r="D434">
        <v>1.7249520079206562</v>
      </c>
      <c r="E434">
        <f t="shared" si="12"/>
        <v>1.6447618604420873</v>
      </c>
      <c r="F434">
        <f t="shared" si="13"/>
        <v>0.11340599413289093</v>
      </c>
      <c r="J434" t="s">
        <v>2294</v>
      </c>
      <c r="K434">
        <v>1.6447618604420873</v>
      </c>
      <c r="L434">
        <v>0.11340599413289093</v>
      </c>
    </row>
    <row r="435" spans="2:12" x14ac:dyDescent="0.25">
      <c r="B435" t="s">
        <v>2295</v>
      </c>
      <c r="C435">
        <v>1.756894592518679</v>
      </c>
      <c r="D435">
        <v>1.7341030139962088</v>
      </c>
      <c r="E435">
        <f t="shared" si="12"/>
        <v>1.7454988032574439</v>
      </c>
      <c r="F435">
        <f t="shared" si="13"/>
        <v>1.6116079727184322E-2</v>
      </c>
      <c r="J435" t="s">
        <v>2295</v>
      </c>
      <c r="K435">
        <v>1.7454988032574439</v>
      </c>
      <c r="L435">
        <v>1.6116079727184322E-2</v>
      </c>
    </row>
    <row r="436" spans="2:12" x14ac:dyDescent="0.25">
      <c r="B436" t="s">
        <v>2296</v>
      </c>
      <c r="C436">
        <v>1.7511056278500952</v>
      </c>
      <c r="D436">
        <v>1.7377877528138514</v>
      </c>
      <c r="E436">
        <f t="shared" si="12"/>
        <v>1.7444466903319733</v>
      </c>
      <c r="F436">
        <f t="shared" si="13"/>
        <v>9.4171597491229646E-3</v>
      </c>
      <c r="J436" t="s">
        <v>2296</v>
      </c>
      <c r="K436">
        <v>1.7444466903319733</v>
      </c>
      <c r="L436">
        <v>9.4171597491229646E-3</v>
      </c>
    </row>
    <row r="437" spans="2:12" x14ac:dyDescent="0.25">
      <c r="B437" t="s">
        <v>2297</v>
      </c>
      <c r="C437">
        <v>1.7520211393025116</v>
      </c>
      <c r="D437">
        <v>1.7455672760317384</v>
      </c>
      <c r="E437">
        <f t="shared" si="12"/>
        <v>1.748794207667125</v>
      </c>
      <c r="F437">
        <f t="shared" si="13"/>
        <v>4.5635704836144717E-3</v>
      </c>
      <c r="J437" t="s">
        <v>2297</v>
      </c>
      <c r="K437">
        <v>1.748794207667125</v>
      </c>
      <c r="L437">
        <v>4.5635704836144717E-3</v>
      </c>
    </row>
    <row r="438" spans="2:12" x14ac:dyDescent="0.25">
      <c r="B438" t="s">
        <v>2298</v>
      </c>
      <c r="C438">
        <v>1.7122429749709722</v>
      </c>
      <c r="D438">
        <v>1.722568793156078</v>
      </c>
      <c r="E438">
        <f t="shared" si="12"/>
        <v>1.7174058840635251</v>
      </c>
      <c r="F438">
        <f t="shared" si="13"/>
        <v>7.3014560599876845E-3</v>
      </c>
      <c r="J438" t="s">
        <v>2298</v>
      </c>
      <c r="K438">
        <v>1.7174058840635251</v>
      </c>
      <c r="L438">
        <v>7.3014560599876845E-3</v>
      </c>
    </row>
    <row r="439" spans="2:12" x14ac:dyDescent="0.25">
      <c r="B439" t="s">
        <v>2299</v>
      </c>
      <c r="C439">
        <v>1.7377207794475225</v>
      </c>
      <c r="D439">
        <v>1.7320768135732891</v>
      </c>
      <c r="E439">
        <f t="shared" si="12"/>
        <v>1.7348987965104059</v>
      </c>
      <c r="F439">
        <f t="shared" si="13"/>
        <v>3.9908865424558458E-3</v>
      </c>
      <c r="J439" t="s">
        <v>2299</v>
      </c>
      <c r="K439">
        <v>1.7348987965104059</v>
      </c>
      <c r="L439">
        <v>3.9908865424558458E-3</v>
      </c>
    </row>
    <row r="440" spans="2:12" x14ac:dyDescent="0.25">
      <c r="B440" t="s">
        <v>2300</v>
      </c>
      <c r="C440">
        <v>1.7418825734331806</v>
      </c>
      <c r="D440">
        <v>1.7362574998578975</v>
      </c>
      <c r="E440">
        <f t="shared" si="12"/>
        <v>1.7390700366455389</v>
      </c>
      <c r="F440">
        <f t="shared" si="13"/>
        <v>3.9775276697560013E-3</v>
      </c>
      <c r="J440" t="s">
        <v>2300</v>
      </c>
      <c r="K440">
        <v>1.7390700366455389</v>
      </c>
      <c r="L440">
        <v>3.9775276697560013E-3</v>
      </c>
    </row>
    <row r="441" spans="2:12" x14ac:dyDescent="0.25">
      <c r="B441" t="s">
        <v>2301</v>
      </c>
      <c r="C441">
        <v>1.6798011963175521</v>
      </c>
      <c r="D441">
        <v>1.6823879782774616</v>
      </c>
      <c r="E441">
        <f t="shared" si="12"/>
        <v>1.6810945872975069</v>
      </c>
      <c r="F441">
        <f t="shared" si="13"/>
        <v>1.8291310653030125E-3</v>
      </c>
      <c r="J441" t="s">
        <v>2301</v>
      </c>
      <c r="K441">
        <v>1.6810945872975069</v>
      </c>
      <c r="L441">
        <v>1.8291310653030125E-3</v>
      </c>
    </row>
    <row r="443" spans="2:12" x14ac:dyDescent="0.25">
      <c r="B443" t="s">
        <v>2302</v>
      </c>
      <c r="C443">
        <v>1.5625</v>
      </c>
      <c r="D443">
        <v>1.5625</v>
      </c>
      <c r="E443">
        <f t="shared" si="12"/>
        <v>1.5625</v>
      </c>
      <c r="F443">
        <f t="shared" si="13"/>
        <v>0</v>
      </c>
      <c r="J443" t="s">
        <v>2302</v>
      </c>
      <c r="K443">
        <v>1.5625</v>
      </c>
      <c r="L443">
        <v>0</v>
      </c>
    </row>
    <row r="444" spans="2:12" x14ac:dyDescent="0.25">
      <c r="B444" t="s">
        <v>2303</v>
      </c>
      <c r="C444">
        <v>1.5933360584411822</v>
      </c>
      <c r="D444">
        <v>1.6757580138552497</v>
      </c>
      <c r="E444">
        <f t="shared" si="12"/>
        <v>1.6345470361482159</v>
      </c>
      <c r="F444">
        <f t="shared" si="13"/>
        <v>5.8281123591942395E-2</v>
      </c>
      <c r="J444" t="s">
        <v>2303</v>
      </c>
      <c r="K444">
        <v>1.6345470361482159</v>
      </c>
      <c r="L444">
        <v>5.8281123591942395E-2</v>
      </c>
    </row>
    <row r="445" spans="2:12" x14ac:dyDescent="0.25">
      <c r="B445" t="s">
        <v>2304</v>
      </c>
      <c r="C445">
        <v>1.7134218501387091</v>
      </c>
      <c r="D445">
        <v>1.6796538565491028</v>
      </c>
      <c r="E445">
        <f t="shared" si="12"/>
        <v>1.6965378533439059</v>
      </c>
      <c r="F445">
        <f t="shared" si="13"/>
        <v>2.3877577254274446E-2</v>
      </c>
      <c r="J445" t="s">
        <v>2304</v>
      </c>
      <c r="K445">
        <v>1.6965378533439059</v>
      </c>
      <c r="L445">
        <v>2.3877577254274446E-2</v>
      </c>
    </row>
    <row r="446" spans="2:12" x14ac:dyDescent="0.25">
      <c r="B446" t="s">
        <v>2481</v>
      </c>
      <c r="C446">
        <v>1.7158433055524749</v>
      </c>
      <c r="D446">
        <v>1.6920595604243731</v>
      </c>
      <c r="E446">
        <f t="shared" si="12"/>
        <v>1.703951432988424</v>
      </c>
      <c r="F446">
        <f t="shared" si="13"/>
        <v>1.6817647462093275E-2</v>
      </c>
      <c r="J446" t="s">
        <v>2481</v>
      </c>
      <c r="K446">
        <v>1.703951432988424</v>
      </c>
      <c r="L446">
        <v>1.6817647462093275E-2</v>
      </c>
    </row>
    <row r="447" spans="2:12" x14ac:dyDescent="0.25">
      <c r="B447" t="s">
        <v>2306</v>
      </c>
      <c r="C447">
        <v>1.7145209949644504</v>
      </c>
      <c r="D447">
        <v>1.692935076598109</v>
      </c>
      <c r="E447">
        <f t="shared" si="12"/>
        <v>1.7037280357812796</v>
      </c>
      <c r="F447">
        <f t="shared" si="13"/>
        <v>1.5263549254979233E-2</v>
      </c>
      <c r="J447" t="s">
        <v>2306</v>
      </c>
      <c r="K447">
        <v>1.7037280357812796</v>
      </c>
      <c r="L447">
        <v>1.5263549254979233E-2</v>
      </c>
    </row>
    <row r="448" spans="2:12" x14ac:dyDescent="0.25">
      <c r="B448" t="s">
        <v>2307</v>
      </c>
      <c r="C448">
        <v>1.698467499242245</v>
      </c>
      <c r="D448">
        <v>1.6896911360759905</v>
      </c>
      <c r="E448">
        <f t="shared" si="12"/>
        <v>1.6940793176591178</v>
      </c>
      <c r="F448">
        <f t="shared" si="13"/>
        <v>6.2058259090144096E-3</v>
      </c>
      <c r="J448" t="s">
        <v>2307</v>
      </c>
      <c r="K448">
        <v>1.6940793176591178</v>
      </c>
      <c r="L448">
        <v>6.2058259090144096E-3</v>
      </c>
    </row>
    <row r="449" spans="2:12" x14ac:dyDescent="0.25">
      <c r="B449" t="s">
        <v>2308</v>
      </c>
      <c r="C449">
        <v>1.7079402647444477</v>
      </c>
      <c r="D449">
        <v>1.6862668187247223</v>
      </c>
      <c r="E449">
        <f t="shared" si="12"/>
        <v>1.697103541734585</v>
      </c>
      <c r="F449">
        <f t="shared" si="13"/>
        <v>1.5325440652228439E-2</v>
      </c>
      <c r="J449" t="s">
        <v>2308</v>
      </c>
      <c r="K449">
        <v>1.697103541734585</v>
      </c>
      <c r="L449">
        <v>1.5325440652228439E-2</v>
      </c>
    </row>
    <row r="450" spans="2:12" x14ac:dyDescent="0.25">
      <c r="B450" t="s">
        <v>2309</v>
      </c>
      <c r="C450">
        <v>1.6997282877299174</v>
      </c>
      <c r="D450">
        <v>1.6796301557583011</v>
      </c>
      <c r="E450">
        <f t="shared" si="12"/>
        <v>1.6896792217441092</v>
      </c>
      <c r="F450">
        <f t="shared" si="13"/>
        <v>1.4211525406312008E-2</v>
      </c>
      <c r="J450" t="s">
        <v>2309</v>
      </c>
      <c r="K450">
        <v>1.6896792217441092</v>
      </c>
      <c r="L450">
        <v>1.4211525406312008E-2</v>
      </c>
    </row>
    <row r="451" spans="2:12" x14ac:dyDescent="0.25">
      <c r="B451" t="s">
        <v>2305</v>
      </c>
      <c r="C451">
        <v>1.6531141082632179</v>
      </c>
      <c r="D451">
        <v>1.6481136657577069</v>
      </c>
      <c r="E451">
        <f t="shared" si="12"/>
        <v>1.6506138870104623</v>
      </c>
      <c r="F451">
        <f t="shared" si="13"/>
        <v>3.5358468045802892E-3</v>
      </c>
      <c r="J451" t="s">
        <v>2305</v>
      </c>
      <c r="K451">
        <v>1.6506138870104623</v>
      </c>
      <c r="L451">
        <v>3.5358468045802892E-3</v>
      </c>
    </row>
    <row r="453" spans="2:12" x14ac:dyDescent="0.25">
      <c r="B453" t="s">
        <v>2310</v>
      </c>
      <c r="C453">
        <v>1.5625</v>
      </c>
      <c r="D453">
        <v>1.5625</v>
      </c>
      <c r="E453">
        <f t="shared" ref="E453:E516" si="14">AVERAGE(C453:D453)</f>
        <v>1.5625</v>
      </c>
      <c r="F453">
        <f t="shared" ref="F453:F516" si="15">_xlfn.STDEV.S(C453:D453)</f>
        <v>0</v>
      </c>
      <c r="J453" t="s">
        <v>2310</v>
      </c>
      <c r="K453">
        <v>1.5625</v>
      </c>
      <c r="L453">
        <v>0</v>
      </c>
    </row>
    <row r="454" spans="2:12" x14ac:dyDescent="0.25">
      <c r="B454" t="s">
        <v>2311</v>
      </c>
      <c r="C454">
        <v>1.5501801323291491</v>
      </c>
      <c r="D454">
        <v>1.7031589920601145</v>
      </c>
      <c r="E454">
        <f t="shared" si="14"/>
        <v>1.6266695621946319</v>
      </c>
      <c r="F454">
        <f t="shared" si="15"/>
        <v>0.10817238909395127</v>
      </c>
      <c r="J454" t="s">
        <v>2311</v>
      </c>
      <c r="K454">
        <v>1.6266695621946319</v>
      </c>
      <c r="L454">
        <v>0.10817238909395127</v>
      </c>
    </row>
    <row r="455" spans="2:12" x14ac:dyDescent="0.25">
      <c r="B455" t="s">
        <v>2312</v>
      </c>
      <c r="C455">
        <v>1.7156857017183182</v>
      </c>
      <c r="D455">
        <v>1.7114407674175915</v>
      </c>
      <c r="E455">
        <f t="shared" si="14"/>
        <v>1.713563234567955</v>
      </c>
      <c r="F455">
        <f t="shared" si="15"/>
        <v>3.0016218297352244E-3</v>
      </c>
      <c r="J455" t="s">
        <v>2312</v>
      </c>
      <c r="K455">
        <v>1.713563234567955</v>
      </c>
      <c r="L455">
        <v>3.0016218297352244E-3</v>
      </c>
    </row>
    <row r="456" spans="2:12" x14ac:dyDescent="0.25">
      <c r="B456" t="s">
        <v>2313</v>
      </c>
      <c r="C456">
        <v>1.7161682854013569</v>
      </c>
      <c r="D456">
        <v>1.7195766752057622</v>
      </c>
      <c r="E456">
        <f t="shared" si="14"/>
        <v>1.7178724803035594</v>
      </c>
      <c r="F456">
        <f t="shared" si="15"/>
        <v>2.4100955436220611E-3</v>
      </c>
      <c r="J456" t="s">
        <v>2313</v>
      </c>
      <c r="K456">
        <v>1.7178724803035594</v>
      </c>
      <c r="L456">
        <v>2.4100955436220611E-3</v>
      </c>
    </row>
    <row r="457" spans="2:12" x14ac:dyDescent="0.25">
      <c r="B457" t="s">
        <v>2314</v>
      </c>
      <c r="C457">
        <v>1.7104417897811277</v>
      </c>
      <c r="D457">
        <v>1.7208873060791121</v>
      </c>
      <c r="E457">
        <f t="shared" si="14"/>
        <v>1.7156645479301198</v>
      </c>
      <c r="F457">
        <f t="shared" si="15"/>
        <v>7.3860954072993727E-3</v>
      </c>
      <c r="J457" t="s">
        <v>2314</v>
      </c>
      <c r="K457">
        <v>1.7156645479301198</v>
      </c>
      <c r="L457">
        <v>7.3860954072993727E-3</v>
      </c>
    </row>
    <row r="458" spans="2:12" x14ac:dyDescent="0.25">
      <c r="B458" t="s">
        <v>2315</v>
      </c>
      <c r="C458">
        <v>1.6770349156954689</v>
      </c>
      <c r="D458">
        <v>1.7078467798763965</v>
      </c>
      <c r="E458">
        <f t="shared" si="14"/>
        <v>1.6924408477859327</v>
      </c>
      <c r="F458">
        <f t="shared" si="15"/>
        <v>2.1787278103332815E-2</v>
      </c>
      <c r="J458" t="s">
        <v>2315</v>
      </c>
      <c r="K458">
        <v>1.6924408477859327</v>
      </c>
      <c r="L458">
        <v>2.1787278103332815E-2</v>
      </c>
    </row>
    <row r="459" spans="2:12" x14ac:dyDescent="0.25">
      <c r="B459" t="s">
        <v>2316</v>
      </c>
      <c r="C459">
        <v>1.6974797350593178</v>
      </c>
      <c r="D459">
        <v>1.7124454614547293</v>
      </c>
      <c r="E459">
        <f t="shared" si="14"/>
        <v>1.7049625982570236</v>
      </c>
      <c r="F459">
        <f t="shared" si="15"/>
        <v>1.0582366619577973E-2</v>
      </c>
      <c r="J459" t="s">
        <v>2316</v>
      </c>
      <c r="K459">
        <v>1.7049625982570236</v>
      </c>
      <c r="L459">
        <v>1.0582366619577973E-2</v>
      </c>
    </row>
    <row r="460" spans="2:12" x14ac:dyDescent="0.25">
      <c r="B460" t="s">
        <v>2317</v>
      </c>
      <c r="C460">
        <v>1.6960823827035552</v>
      </c>
      <c r="D460">
        <v>1.7062522860927902</v>
      </c>
      <c r="E460">
        <f t="shared" si="14"/>
        <v>1.7011673343981726</v>
      </c>
      <c r="F460">
        <f t="shared" si="15"/>
        <v>7.1912076505401702E-3</v>
      </c>
      <c r="J460" t="s">
        <v>2317</v>
      </c>
      <c r="K460">
        <v>1.7011673343981726</v>
      </c>
      <c r="L460">
        <v>7.1912076505401702E-3</v>
      </c>
    </row>
    <row r="461" spans="2:12" x14ac:dyDescent="0.25">
      <c r="B461" t="s">
        <v>2318</v>
      </c>
      <c r="C461">
        <v>1.6318249472621467</v>
      </c>
      <c r="D461">
        <v>1.6532294690784533</v>
      </c>
      <c r="E461">
        <f t="shared" si="14"/>
        <v>1.6425272081703</v>
      </c>
      <c r="F461">
        <f t="shared" si="15"/>
        <v>1.5135282524365785E-2</v>
      </c>
      <c r="J461" t="s">
        <v>2318</v>
      </c>
      <c r="K461">
        <v>1.6425272081703</v>
      </c>
      <c r="L461">
        <v>1.5135282524365785E-2</v>
      </c>
    </row>
    <row r="463" spans="2:12" x14ac:dyDescent="0.25">
      <c r="B463" t="s">
        <v>2319</v>
      </c>
      <c r="C463">
        <v>1.5625</v>
      </c>
      <c r="D463">
        <v>1.5625</v>
      </c>
      <c r="E463">
        <f t="shared" si="14"/>
        <v>1.5625</v>
      </c>
      <c r="F463">
        <f t="shared" si="15"/>
        <v>0</v>
      </c>
      <c r="J463" t="s">
        <v>2319</v>
      </c>
      <c r="K463">
        <v>1.5625</v>
      </c>
      <c r="L463">
        <v>0</v>
      </c>
    </row>
    <row r="464" spans="2:12" x14ac:dyDescent="0.25">
      <c r="B464" t="s">
        <v>2320</v>
      </c>
      <c r="C464">
        <v>1.5916829431742525</v>
      </c>
      <c r="D464">
        <v>1.7579588915247741</v>
      </c>
      <c r="E464">
        <f t="shared" si="14"/>
        <v>1.6748209173495132</v>
      </c>
      <c r="F464">
        <f t="shared" si="15"/>
        <v>0.11757485062687796</v>
      </c>
      <c r="J464" t="s">
        <v>2320</v>
      </c>
      <c r="K464">
        <v>1.6748209173495132</v>
      </c>
      <c r="L464">
        <v>0.11757485062687796</v>
      </c>
    </row>
    <row r="465" spans="2:12" x14ac:dyDescent="0.25">
      <c r="B465" t="s">
        <v>2321</v>
      </c>
      <c r="C465">
        <v>1.8682204714047659</v>
      </c>
      <c r="D465">
        <v>1.7711440069298252</v>
      </c>
      <c r="E465">
        <f t="shared" si="14"/>
        <v>1.8196822391672955</v>
      </c>
      <c r="F465">
        <f t="shared" si="15"/>
        <v>6.8643426323845527E-2</v>
      </c>
      <c r="J465" t="s">
        <v>2321</v>
      </c>
      <c r="K465">
        <v>1.8196822391672955</v>
      </c>
      <c r="L465">
        <v>6.8643426323845527E-2</v>
      </c>
    </row>
    <row r="466" spans="2:12" x14ac:dyDescent="0.25">
      <c r="B466" t="s">
        <v>2322</v>
      </c>
      <c r="C466">
        <v>1.8762879128441954</v>
      </c>
      <c r="D466">
        <v>1.7885186606016974</v>
      </c>
      <c r="E466">
        <f t="shared" si="14"/>
        <v>1.8324032867229465</v>
      </c>
      <c r="F466">
        <f t="shared" si="15"/>
        <v>6.2062233440342916E-2</v>
      </c>
      <c r="J466" t="s">
        <v>2322</v>
      </c>
      <c r="K466">
        <v>1.8324032867229465</v>
      </c>
      <c r="L466">
        <v>6.2062233440342916E-2</v>
      </c>
    </row>
    <row r="467" spans="2:12" x14ac:dyDescent="0.25">
      <c r="B467" t="s">
        <v>2323</v>
      </c>
      <c r="C467">
        <v>1.8746779200456718</v>
      </c>
      <c r="D467">
        <v>1.7993398351998247</v>
      </c>
      <c r="E467">
        <f t="shared" si="14"/>
        <v>1.8370088776227482</v>
      </c>
      <c r="F467">
        <f t="shared" si="15"/>
        <v>5.3272070676105988E-2</v>
      </c>
      <c r="J467" t="s">
        <v>2323</v>
      </c>
      <c r="K467">
        <v>1.8370088776227482</v>
      </c>
      <c r="L467">
        <v>5.3272070676105988E-2</v>
      </c>
    </row>
    <row r="468" spans="2:12" x14ac:dyDescent="0.25">
      <c r="B468" t="s">
        <v>2324</v>
      </c>
      <c r="C468">
        <v>1.8141586493601007</v>
      </c>
      <c r="D468">
        <v>1.7639525874946005</v>
      </c>
      <c r="E468">
        <f t="shared" si="14"/>
        <v>1.7890556184273505</v>
      </c>
      <c r="F468">
        <f t="shared" si="15"/>
        <v>3.5501046801766557E-2</v>
      </c>
      <c r="J468" t="s">
        <v>2324</v>
      </c>
      <c r="K468">
        <v>1.7890556184273505</v>
      </c>
      <c r="L468">
        <v>3.5501046801766557E-2</v>
      </c>
    </row>
    <row r="469" spans="2:12" x14ac:dyDescent="0.25">
      <c r="B469" t="s">
        <v>2325</v>
      </c>
      <c r="C469">
        <v>1.8388375771166008</v>
      </c>
      <c r="D469">
        <v>1.7706901861715165</v>
      </c>
      <c r="E469">
        <f t="shared" si="14"/>
        <v>1.8047638816440585</v>
      </c>
      <c r="F469">
        <f t="shared" si="15"/>
        <v>4.8187482257439809E-2</v>
      </c>
      <c r="J469" t="s">
        <v>2325</v>
      </c>
      <c r="K469">
        <v>1.8047638816440585</v>
      </c>
      <c r="L469">
        <v>4.8187482257439809E-2</v>
      </c>
    </row>
    <row r="470" spans="2:12" x14ac:dyDescent="0.25">
      <c r="B470" t="s">
        <v>2326</v>
      </c>
      <c r="C470">
        <v>1.8558731931212034</v>
      </c>
      <c r="D470">
        <v>1.7867593960486823</v>
      </c>
      <c r="E470">
        <f t="shared" si="14"/>
        <v>1.8213162945849428</v>
      </c>
      <c r="F470">
        <f t="shared" si="15"/>
        <v>4.8870834583530608E-2</v>
      </c>
      <c r="J470" t="s">
        <v>2326</v>
      </c>
      <c r="K470">
        <v>1.8213162945849428</v>
      </c>
      <c r="L470">
        <v>4.8870834583530608E-2</v>
      </c>
    </row>
    <row r="471" spans="2:12" x14ac:dyDescent="0.25">
      <c r="B471" t="s">
        <v>2327</v>
      </c>
      <c r="C471">
        <v>1.7459299242922155</v>
      </c>
      <c r="D471">
        <v>1.7033482533800086</v>
      </c>
      <c r="E471">
        <f t="shared" si="14"/>
        <v>1.7246390888361121</v>
      </c>
      <c r="F471">
        <f t="shared" si="15"/>
        <v>3.0109788256275447E-2</v>
      </c>
      <c r="J471" t="s">
        <v>2327</v>
      </c>
      <c r="K471">
        <v>1.7246390888361121</v>
      </c>
      <c r="L471">
        <v>3.0109788256275447E-2</v>
      </c>
    </row>
    <row r="473" spans="2:12" x14ac:dyDescent="0.25">
      <c r="B473" t="s">
        <v>2328</v>
      </c>
      <c r="C473">
        <v>1.5625</v>
      </c>
      <c r="D473">
        <v>1.5625</v>
      </c>
      <c r="E473">
        <f t="shared" si="14"/>
        <v>1.5625</v>
      </c>
      <c r="F473">
        <f t="shared" si="15"/>
        <v>0</v>
      </c>
      <c r="J473" t="s">
        <v>2328</v>
      </c>
      <c r="K473">
        <v>1.5625</v>
      </c>
      <c r="L473">
        <v>0</v>
      </c>
    </row>
    <row r="474" spans="2:12" x14ac:dyDescent="0.25">
      <c r="B474" t="s">
        <v>2329</v>
      </c>
      <c r="C474">
        <v>1.5773371260675715</v>
      </c>
      <c r="D474">
        <v>1.5756768455874814</v>
      </c>
      <c r="E474">
        <f t="shared" si="14"/>
        <v>1.5765069858275265</v>
      </c>
      <c r="F474">
        <f t="shared" si="15"/>
        <v>1.1739955861433222E-3</v>
      </c>
      <c r="J474" t="s">
        <v>2329</v>
      </c>
      <c r="K474">
        <v>1.5765069858275265</v>
      </c>
      <c r="L474">
        <v>1.1739955861433222E-3</v>
      </c>
    </row>
    <row r="475" spans="2:12" x14ac:dyDescent="0.25">
      <c r="B475" t="s">
        <v>2330</v>
      </c>
      <c r="C475">
        <v>1.6271547894157332</v>
      </c>
      <c r="D475">
        <v>1.5795457688048706</v>
      </c>
      <c r="E475">
        <f t="shared" si="14"/>
        <v>1.6033502791103018</v>
      </c>
      <c r="F475">
        <f t="shared" si="15"/>
        <v>3.366466131959104E-2</v>
      </c>
      <c r="J475" t="s">
        <v>2330</v>
      </c>
      <c r="K475">
        <v>1.6033502791103018</v>
      </c>
      <c r="L475">
        <v>3.366466131959104E-2</v>
      </c>
    </row>
    <row r="476" spans="2:12" x14ac:dyDescent="0.25">
      <c r="B476" t="s">
        <v>2331</v>
      </c>
      <c r="C476">
        <v>1.6262561624216858</v>
      </c>
      <c r="D476">
        <v>1.5810935561170827</v>
      </c>
      <c r="E476">
        <f t="shared" si="14"/>
        <v>1.6036748592693844</v>
      </c>
      <c r="F476">
        <f t="shared" si="15"/>
        <v>3.193478517404319E-2</v>
      </c>
      <c r="J476" t="s">
        <v>2331</v>
      </c>
      <c r="K476">
        <v>1.6036748592693844</v>
      </c>
      <c r="L476">
        <v>3.193478517404319E-2</v>
      </c>
    </row>
    <row r="477" spans="2:12" x14ac:dyDescent="0.25">
      <c r="B477" t="s">
        <v>2332</v>
      </c>
      <c r="C477">
        <v>1.6269674060709209</v>
      </c>
      <c r="D477">
        <v>1.5828538779049064</v>
      </c>
      <c r="E477">
        <f t="shared" si="14"/>
        <v>1.6049106419879138</v>
      </c>
      <c r="F477">
        <f t="shared" si="15"/>
        <v>3.1192974908252652E-2</v>
      </c>
      <c r="J477" t="s">
        <v>2332</v>
      </c>
      <c r="K477">
        <v>1.6049106419879138</v>
      </c>
      <c r="L477">
        <v>3.1192974908252652E-2</v>
      </c>
    </row>
    <row r="478" spans="2:12" x14ac:dyDescent="0.25">
      <c r="B478" t="s">
        <v>2333</v>
      </c>
      <c r="C478">
        <v>1.6056581978474256</v>
      </c>
      <c r="D478">
        <v>1.5660022257826465</v>
      </c>
      <c r="E478">
        <f t="shared" si="14"/>
        <v>1.585830211815036</v>
      </c>
      <c r="F478">
        <f t="shared" si="15"/>
        <v>2.8041006761549601E-2</v>
      </c>
      <c r="J478" t="s">
        <v>2333</v>
      </c>
      <c r="K478">
        <v>1.585830211815036</v>
      </c>
      <c r="L478">
        <v>2.8041006761549601E-2</v>
      </c>
    </row>
    <row r="479" spans="2:12" x14ac:dyDescent="0.25">
      <c r="B479" t="s">
        <v>2334</v>
      </c>
      <c r="C479">
        <v>1.6158649343225255</v>
      </c>
      <c r="D479">
        <v>1.5747713728282347</v>
      </c>
      <c r="E479">
        <f t="shared" si="14"/>
        <v>1.5953181535753802</v>
      </c>
      <c r="F479">
        <f t="shared" si="15"/>
        <v>2.9057535995719481E-2</v>
      </c>
      <c r="J479" t="s">
        <v>2334</v>
      </c>
      <c r="K479">
        <v>1.5953181535753802</v>
      </c>
      <c r="L479">
        <v>2.9057535995719481E-2</v>
      </c>
    </row>
    <row r="480" spans="2:12" x14ac:dyDescent="0.25">
      <c r="B480" t="s">
        <v>2336</v>
      </c>
      <c r="C480">
        <v>1.6249078662634846</v>
      </c>
      <c r="D480">
        <v>1.582428430033914</v>
      </c>
      <c r="E480">
        <f t="shared" si="14"/>
        <v>1.6036681481486994</v>
      </c>
      <c r="F480">
        <f t="shared" si="15"/>
        <v>3.0037497418910892E-2</v>
      </c>
      <c r="J480" t="s">
        <v>2336</v>
      </c>
      <c r="K480">
        <v>1.6036681481486994</v>
      </c>
      <c r="L480">
        <v>3.0037497418910892E-2</v>
      </c>
    </row>
    <row r="481" spans="2:12" x14ac:dyDescent="0.25">
      <c r="B481" t="s">
        <v>2335</v>
      </c>
      <c r="C481">
        <v>1.5993774934460283</v>
      </c>
      <c r="D481">
        <v>1.5615354755170654</v>
      </c>
      <c r="E481">
        <f t="shared" si="14"/>
        <v>1.5804564844815467</v>
      </c>
      <c r="F481">
        <f t="shared" si="15"/>
        <v>2.6758347491352585E-2</v>
      </c>
      <c r="J481" t="s">
        <v>2335</v>
      </c>
      <c r="K481">
        <v>1.5804564844815467</v>
      </c>
      <c r="L481">
        <v>2.6758347491352585E-2</v>
      </c>
    </row>
    <row r="483" spans="2:12" x14ac:dyDescent="0.25">
      <c r="B483" t="s">
        <v>2337</v>
      </c>
      <c r="C483">
        <v>1.5625</v>
      </c>
      <c r="D483">
        <v>1.5625</v>
      </c>
      <c r="E483">
        <f t="shared" si="14"/>
        <v>1.5625</v>
      </c>
      <c r="F483">
        <f t="shared" si="15"/>
        <v>0</v>
      </c>
      <c r="J483" t="s">
        <v>2337</v>
      </c>
      <c r="K483">
        <v>1.5625</v>
      </c>
      <c r="L483">
        <v>0</v>
      </c>
    </row>
    <row r="484" spans="2:12" x14ac:dyDescent="0.25">
      <c r="B484" t="s">
        <v>2338</v>
      </c>
      <c r="C484">
        <v>1.547608467805387</v>
      </c>
      <c r="D484">
        <v>1.29493276582485</v>
      </c>
      <c r="E484">
        <f t="shared" si="14"/>
        <v>1.4212706168151183</v>
      </c>
      <c r="F484">
        <f t="shared" si="15"/>
        <v>0.17866870231150889</v>
      </c>
      <c r="J484" t="s">
        <v>2338</v>
      </c>
      <c r="K484">
        <v>1.4212706168151183</v>
      </c>
      <c r="L484">
        <v>0.17866870231150889</v>
      </c>
    </row>
    <row r="485" spans="2:12" x14ac:dyDescent="0.25">
      <c r="B485" t="s">
        <v>2339</v>
      </c>
      <c r="C485">
        <v>1.2392216157098883</v>
      </c>
      <c r="D485">
        <v>1.2779857817052447</v>
      </c>
      <c r="E485">
        <f t="shared" si="14"/>
        <v>1.2586036987075664</v>
      </c>
      <c r="F485">
        <f t="shared" si="15"/>
        <v>2.7410404642357462E-2</v>
      </c>
      <c r="J485" t="s">
        <v>2339</v>
      </c>
      <c r="K485">
        <v>1.2586036987075664</v>
      </c>
      <c r="L485">
        <v>2.7410404642357462E-2</v>
      </c>
    </row>
    <row r="486" spans="2:12" x14ac:dyDescent="0.25">
      <c r="B486" t="s">
        <v>2340</v>
      </c>
      <c r="C486">
        <v>1.2491094848314079</v>
      </c>
      <c r="D486">
        <v>1.2768287413769464</v>
      </c>
      <c r="E486">
        <f t="shared" si="14"/>
        <v>1.2629691131041771</v>
      </c>
      <c r="F486">
        <f t="shared" si="15"/>
        <v>1.960047427279981E-2</v>
      </c>
      <c r="J486" t="s">
        <v>2340</v>
      </c>
      <c r="K486">
        <v>1.2629691131041771</v>
      </c>
      <c r="L486">
        <v>1.960047427279981E-2</v>
      </c>
    </row>
    <row r="487" spans="2:12" x14ac:dyDescent="0.25">
      <c r="B487" t="s">
        <v>2341</v>
      </c>
      <c r="C487">
        <v>1.253672668717849</v>
      </c>
      <c r="D487">
        <v>1.2672602117524789</v>
      </c>
      <c r="E487">
        <f t="shared" si="14"/>
        <v>1.260466440235164</v>
      </c>
      <c r="F487">
        <f t="shared" si="15"/>
        <v>9.6078438194508748E-3</v>
      </c>
      <c r="J487" t="s">
        <v>2341</v>
      </c>
      <c r="K487">
        <v>1.260466440235164</v>
      </c>
      <c r="L487">
        <v>9.6078438194508748E-3</v>
      </c>
    </row>
    <row r="488" spans="2:12" x14ac:dyDescent="0.25">
      <c r="B488" t="s">
        <v>2342</v>
      </c>
      <c r="C488">
        <v>1.3453563601256329</v>
      </c>
      <c r="D488">
        <v>1.328964393575766</v>
      </c>
      <c r="E488">
        <f t="shared" si="14"/>
        <v>1.3371603768506994</v>
      </c>
      <c r="F488">
        <f t="shared" si="15"/>
        <v>1.1590870704393907E-2</v>
      </c>
      <c r="J488" t="s">
        <v>2342</v>
      </c>
      <c r="K488">
        <v>1.3371603768506994</v>
      </c>
      <c r="L488">
        <v>1.1590870704393907E-2</v>
      </c>
    </row>
    <row r="489" spans="2:12" x14ac:dyDescent="0.25">
      <c r="B489" t="s">
        <v>2343</v>
      </c>
      <c r="C489">
        <v>1.2782219658073588</v>
      </c>
      <c r="D489">
        <v>1.2868227340188489</v>
      </c>
      <c r="E489">
        <f t="shared" si="14"/>
        <v>1.282522349913104</v>
      </c>
      <c r="F489">
        <f t="shared" si="15"/>
        <v>6.0816615257583712E-3</v>
      </c>
      <c r="J489" t="s">
        <v>2343</v>
      </c>
      <c r="K489">
        <v>1.282522349913104</v>
      </c>
      <c r="L489">
        <v>6.0816615257583712E-3</v>
      </c>
    </row>
    <row r="490" spans="2:12" x14ac:dyDescent="0.25">
      <c r="B490" t="s">
        <v>2344</v>
      </c>
      <c r="C490">
        <v>1.2664129912831741</v>
      </c>
      <c r="D490">
        <v>1.2817188539690705</v>
      </c>
      <c r="E490">
        <f t="shared" si="14"/>
        <v>1.2740659226261224</v>
      </c>
      <c r="F490">
        <f t="shared" si="15"/>
        <v>1.0822879297107487E-2</v>
      </c>
      <c r="J490" t="s">
        <v>2344</v>
      </c>
      <c r="K490">
        <v>1.2740659226261224</v>
      </c>
      <c r="L490">
        <v>1.0822879297107487E-2</v>
      </c>
    </row>
    <row r="491" spans="2:12" x14ac:dyDescent="0.25">
      <c r="B491" t="s">
        <v>2345</v>
      </c>
      <c r="C491">
        <v>1.3873875997326994</v>
      </c>
      <c r="D491">
        <v>1.3957783310786116</v>
      </c>
      <c r="E491">
        <f t="shared" si="14"/>
        <v>1.3915829654056555</v>
      </c>
      <c r="F491">
        <f t="shared" si="15"/>
        <v>5.9331430338090234E-3</v>
      </c>
      <c r="J491" t="s">
        <v>2345</v>
      </c>
      <c r="K491">
        <v>1.3915829654056555</v>
      </c>
      <c r="L491">
        <v>5.9331430338090234E-3</v>
      </c>
    </row>
    <row r="493" spans="2:12" x14ac:dyDescent="0.25">
      <c r="B493" t="s">
        <v>2346</v>
      </c>
      <c r="C493">
        <v>1.5625</v>
      </c>
      <c r="D493">
        <v>1.5625</v>
      </c>
      <c r="E493">
        <f t="shared" si="14"/>
        <v>1.5625</v>
      </c>
      <c r="F493">
        <f t="shared" si="15"/>
        <v>0</v>
      </c>
      <c r="J493" t="s">
        <v>2346</v>
      </c>
      <c r="K493">
        <v>1.5625</v>
      </c>
      <c r="L493">
        <v>0</v>
      </c>
    </row>
    <row r="494" spans="2:12" x14ac:dyDescent="0.25">
      <c r="B494" t="s">
        <v>2347</v>
      </c>
      <c r="C494">
        <v>1.5712287733191825</v>
      </c>
      <c r="D494">
        <v>1.4965013215352032</v>
      </c>
      <c r="E494">
        <f t="shared" si="14"/>
        <v>1.5338650474271929</v>
      </c>
      <c r="F494">
        <f t="shared" si="15"/>
        <v>5.2840287897242551E-2</v>
      </c>
      <c r="J494" t="s">
        <v>2347</v>
      </c>
      <c r="K494">
        <v>1.5338650474271929</v>
      </c>
      <c r="L494">
        <v>5.2840287897242551E-2</v>
      </c>
    </row>
    <row r="495" spans="2:12" x14ac:dyDescent="0.25">
      <c r="B495" t="s">
        <v>2348</v>
      </c>
      <c r="C495">
        <v>1.4767162601783994</v>
      </c>
      <c r="D495">
        <v>1.4920708966736893</v>
      </c>
      <c r="E495">
        <f t="shared" si="14"/>
        <v>1.4843935784260442</v>
      </c>
      <c r="F495">
        <f t="shared" si="15"/>
        <v>1.0857367588473931E-2</v>
      </c>
      <c r="J495" t="s">
        <v>2348</v>
      </c>
      <c r="K495">
        <v>1.4843935784260442</v>
      </c>
      <c r="L495">
        <v>1.0857367588473931E-2</v>
      </c>
    </row>
    <row r="496" spans="2:12" x14ac:dyDescent="0.25">
      <c r="B496" t="s">
        <v>2349</v>
      </c>
      <c r="C496">
        <v>1.4742019701147424</v>
      </c>
      <c r="D496">
        <v>1.4827977381816946</v>
      </c>
      <c r="E496">
        <f t="shared" si="14"/>
        <v>1.4784998541482186</v>
      </c>
      <c r="F496">
        <f t="shared" si="15"/>
        <v>6.0781258896486605E-3</v>
      </c>
      <c r="J496" t="s">
        <v>2349</v>
      </c>
      <c r="K496">
        <v>1.4784998541482186</v>
      </c>
      <c r="L496">
        <v>6.0781258896486605E-3</v>
      </c>
    </row>
    <row r="497" spans="2:12" x14ac:dyDescent="0.25">
      <c r="B497" t="s">
        <v>2350</v>
      </c>
      <c r="C497">
        <v>1.4735935419825936</v>
      </c>
      <c r="D497">
        <v>1.4794937002935085</v>
      </c>
      <c r="E497">
        <f t="shared" si="14"/>
        <v>1.4765436211380512</v>
      </c>
      <c r="F497">
        <f t="shared" si="15"/>
        <v>4.172041951722048E-3</v>
      </c>
      <c r="J497" t="s">
        <v>2350</v>
      </c>
      <c r="K497">
        <v>1.4765436211380512</v>
      </c>
      <c r="L497">
        <v>4.172041951722048E-3</v>
      </c>
    </row>
    <row r="498" spans="2:12" x14ac:dyDescent="0.25">
      <c r="B498" t="s">
        <v>2351</v>
      </c>
      <c r="C498">
        <v>1.492111508582749</v>
      </c>
      <c r="D498">
        <v>1.4916897154278745</v>
      </c>
      <c r="E498">
        <f t="shared" si="14"/>
        <v>1.4919006120053118</v>
      </c>
      <c r="F498">
        <f t="shared" si="15"/>
        <v>2.9825280006979144E-4</v>
      </c>
      <c r="J498" t="s">
        <v>2351</v>
      </c>
      <c r="K498">
        <v>1.4919006120053118</v>
      </c>
      <c r="L498">
        <v>2.9825280006979144E-4</v>
      </c>
    </row>
    <row r="499" spans="2:12" x14ac:dyDescent="0.25">
      <c r="B499" t="s">
        <v>2352</v>
      </c>
      <c r="C499">
        <v>1.4843235854631562</v>
      </c>
      <c r="D499">
        <v>1.4931337515323808</v>
      </c>
      <c r="E499">
        <f t="shared" si="14"/>
        <v>1.4887286684977685</v>
      </c>
      <c r="F499">
        <f t="shared" si="15"/>
        <v>6.22972817092833E-3</v>
      </c>
      <c r="J499" t="s">
        <v>2352</v>
      </c>
      <c r="K499">
        <v>1.4887286684977685</v>
      </c>
      <c r="L499">
        <v>6.22972817092833E-3</v>
      </c>
    </row>
    <row r="500" spans="2:12" x14ac:dyDescent="0.25">
      <c r="B500" t="s">
        <v>2353</v>
      </c>
      <c r="C500">
        <v>1.4805730615225507</v>
      </c>
      <c r="D500">
        <v>1.4863156885427211</v>
      </c>
      <c r="E500">
        <f t="shared" si="14"/>
        <v>1.483444375032636</v>
      </c>
      <c r="F500">
        <f t="shared" si="15"/>
        <v>4.0606505077875618E-3</v>
      </c>
      <c r="J500" t="s">
        <v>2353</v>
      </c>
      <c r="K500">
        <v>1.483444375032636</v>
      </c>
      <c r="L500">
        <v>4.0606505077875618E-3</v>
      </c>
    </row>
    <row r="501" spans="2:12" x14ac:dyDescent="0.25">
      <c r="B501" t="s">
        <v>2354</v>
      </c>
      <c r="C501">
        <v>1.5146180022732532</v>
      </c>
      <c r="D501">
        <v>1.514967790035346</v>
      </c>
      <c r="E501">
        <f t="shared" si="14"/>
        <v>1.5147928961542996</v>
      </c>
      <c r="F501">
        <f t="shared" si="15"/>
        <v>2.4733729855190236E-4</v>
      </c>
      <c r="J501" t="s">
        <v>2354</v>
      </c>
      <c r="K501">
        <v>1.5147928961542996</v>
      </c>
      <c r="L501">
        <v>2.4733729855190236E-4</v>
      </c>
    </row>
    <row r="503" spans="2:12" x14ac:dyDescent="0.25">
      <c r="B503" t="s">
        <v>2355</v>
      </c>
      <c r="C503">
        <v>1.5625</v>
      </c>
      <c r="D503">
        <v>1.5625</v>
      </c>
      <c r="E503">
        <f t="shared" si="14"/>
        <v>1.5625</v>
      </c>
      <c r="F503">
        <f t="shared" si="15"/>
        <v>0</v>
      </c>
      <c r="J503" t="s">
        <v>2355</v>
      </c>
      <c r="K503">
        <v>1.5625</v>
      </c>
      <c r="L503">
        <v>0</v>
      </c>
    </row>
    <row r="504" spans="2:12" x14ac:dyDescent="0.25">
      <c r="B504" t="s">
        <v>2356</v>
      </c>
      <c r="C504">
        <v>1.5505057715488209</v>
      </c>
      <c r="D504">
        <v>1.4511415429908545</v>
      </c>
      <c r="E504">
        <f t="shared" si="14"/>
        <v>1.5008236572698377</v>
      </c>
      <c r="F504">
        <f t="shared" si="15"/>
        <v>7.0261119820707998E-2</v>
      </c>
      <c r="J504" t="s">
        <v>2356</v>
      </c>
      <c r="K504">
        <v>1.5008236572698377</v>
      </c>
      <c r="L504">
        <v>7.0261119820707998E-2</v>
      </c>
    </row>
    <row r="505" spans="2:12" x14ac:dyDescent="0.25">
      <c r="B505" t="s">
        <v>2357</v>
      </c>
      <c r="C505">
        <v>1.4416012617185625</v>
      </c>
      <c r="D505">
        <v>1.4460479857565449</v>
      </c>
      <c r="E505">
        <f t="shared" si="14"/>
        <v>1.4438246237375538</v>
      </c>
      <c r="F505">
        <f t="shared" si="15"/>
        <v>3.1443087213225878E-3</v>
      </c>
      <c r="J505" t="s">
        <v>2357</v>
      </c>
      <c r="K505">
        <v>1.4438246237375538</v>
      </c>
      <c r="L505">
        <v>3.1443087213225878E-3</v>
      </c>
    </row>
    <row r="506" spans="2:12" x14ac:dyDescent="0.25">
      <c r="B506" t="s">
        <v>2358</v>
      </c>
      <c r="C506">
        <v>1.445811138849395</v>
      </c>
      <c r="D506">
        <v>1.4453246146696095</v>
      </c>
      <c r="E506">
        <f t="shared" si="14"/>
        <v>1.4455678767595024</v>
      </c>
      <c r="F506">
        <f t="shared" si="15"/>
        <v>3.4402454673759493E-4</v>
      </c>
      <c r="J506" t="s">
        <v>2358</v>
      </c>
      <c r="K506">
        <v>1.4455678767595024</v>
      </c>
      <c r="L506">
        <v>3.4402454673759493E-4</v>
      </c>
    </row>
    <row r="507" spans="2:12" x14ac:dyDescent="0.25">
      <c r="B507" t="s">
        <v>2359</v>
      </c>
      <c r="C507">
        <v>1.4453035938003522</v>
      </c>
      <c r="D507">
        <v>1.4404289327734263</v>
      </c>
      <c r="E507">
        <f t="shared" si="14"/>
        <v>1.4428662632868892</v>
      </c>
      <c r="F507">
        <f t="shared" si="15"/>
        <v>3.4469058681250893E-3</v>
      </c>
      <c r="J507" t="s">
        <v>2359</v>
      </c>
      <c r="K507">
        <v>1.4428662632868892</v>
      </c>
      <c r="L507">
        <v>3.4469058681250893E-3</v>
      </c>
    </row>
    <row r="508" spans="2:12" x14ac:dyDescent="0.25">
      <c r="B508" t="s">
        <v>2360</v>
      </c>
      <c r="C508">
        <v>1.463631649407636</v>
      </c>
      <c r="D508">
        <v>1.4491803063963633</v>
      </c>
      <c r="E508">
        <f t="shared" si="14"/>
        <v>1.4564059779019995</v>
      </c>
      <c r="F508">
        <f t="shared" si="15"/>
        <v>1.0218642640523756E-2</v>
      </c>
      <c r="J508" t="s">
        <v>2360</v>
      </c>
      <c r="K508">
        <v>1.4564059779019995</v>
      </c>
      <c r="L508">
        <v>1.0218642640523756E-2</v>
      </c>
    </row>
    <row r="509" spans="2:12" x14ac:dyDescent="0.25">
      <c r="B509" t="s">
        <v>2361</v>
      </c>
      <c r="C509">
        <v>1.4518210159502971</v>
      </c>
      <c r="D509">
        <v>1.4446715576081288</v>
      </c>
      <c r="E509">
        <f t="shared" si="14"/>
        <v>1.448246286779213</v>
      </c>
      <c r="F509">
        <f t="shared" si="15"/>
        <v>5.0554304755579304E-3</v>
      </c>
      <c r="J509" t="s">
        <v>2361</v>
      </c>
      <c r="K509">
        <v>1.448246286779213</v>
      </c>
      <c r="L509">
        <v>5.0554304755579304E-3</v>
      </c>
    </row>
    <row r="510" spans="2:12" x14ac:dyDescent="0.25">
      <c r="B510" t="s">
        <v>2362</v>
      </c>
      <c r="C510">
        <v>1.4541255783694991</v>
      </c>
      <c r="D510">
        <v>1.4497111462794559</v>
      </c>
      <c r="E510">
        <f t="shared" si="14"/>
        <v>1.4519183623244776</v>
      </c>
      <c r="F510">
        <f t="shared" si="15"/>
        <v>3.1214748659570638E-3</v>
      </c>
      <c r="J510" t="s">
        <v>2362</v>
      </c>
      <c r="K510">
        <v>1.4519183623244776</v>
      </c>
      <c r="L510">
        <v>3.1214748659570638E-3</v>
      </c>
    </row>
    <row r="511" spans="2:12" x14ac:dyDescent="0.25">
      <c r="B511" t="s">
        <v>2363</v>
      </c>
      <c r="C511">
        <v>1.4900299972269153</v>
      </c>
      <c r="D511">
        <v>1.4807020148717844</v>
      </c>
      <c r="E511">
        <f t="shared" si="14"/>
        <v>1.4853660060493499</v>
      </c>
      <c r="F511">
        <f t="shared" si="15"/>
        <v>6.5958795781015083E-3</v>
      </c>
      <c r="J511" t="s">
        <v>2363</v>
      </c>
      <c r="K511">
        <v>1.4853660060493499</v>
      </c>
      <c r="L511">
        <v>6.5958795781015083E-3</v>
      </c>
    </row>
    <row r="513" spans="2:12" x14ac:dyDescent="0.25">
      <c r="B513" t="s">
        <v>2364</v>
      </c>
      <c r="C513">
        <v>1.5625</v>
      </c>
      <c r="D513">
        <v>1.5625</v>
      </c>
      <c r="E513">
        <f t="shared" si="14"/>
        <v>1.5625</v>
      </c>
      <c r="F513">
        <f t="shared" si="15"/>
        <v>0</v>
      </c>
      <c r="J513" t="s">
        <v>2364</v>
      </c>
      <c r="K513">
        <v>1.5625</v>
      </c>
      <c r="L513">
        <v>0</v>
      </c>
    </row>
    <row r="514" spans="2:12" x14ac:dyDescent="0.25">
      <c r="B514" t="s">
        <v>2365</v>
      </c>
      <c r="C514">
        <v>1.5389204639878424</v>
      </c>
      <c r="D514">
        <v>1.4505670642355399</v>
      </c>
      <c r="E514">
        <f t="shared" si="14"/>
        <v>1.4947437641116912</v>
      </c>
      <c r="F514">
        <f t="shared" si="15"/>
        <v>6.2475288105738928E-2</v>
      </c>
      <c r="J514" t="s">
        <v>2365</v>
      </c>
      <c r="K514">
        <v>1.4947437641116912</v>
      </c>
      <c r="L514">
        <v>6.2475288105738928E-2</v>
      </c>
    </row>
    <row r="515" spans="2:12" x14ac:dyDescent="0.25">
      <c r="B515" t="s">
        <v>2366</v>
      </c>
      <c r="C515">
        <v>1.4257111328738641</v>
      </c>
      <c r="D515">
        <v>1.4461866445041185</v>
      </c>
      <c r="E515">
        <f t="shared" si="14"/>
        <v>1.4359488886889913</v>
      </c>
      <c r="F515">
        <f t="shared" si="15"/>
        <v>1.4478373122016911E-2</v>
      </c>
      <c r="J515" t="s">
        <v>2366</v>
      </c>
      <c r="K515">
        <v>1.4359488886889913</v>
      </c>
      <c r="L515">
        <v>1.4478373122016911E-2</v>
      </c>
    </row>
    <row r="516" spans="2:12" x14ac:dyDescent="0.25">
      <c r="B516" t="s">
        <v>2367</v>
      </c>
      <c r="C516">
        <v>1.4232662864287702</v>
      </c>
      <c r="D516">
        <v>1.4361177960277649</v>
      </c>
      <c r="E516">
        <f t="shared" si="14"/>
        <v>1.4296920412282677</v>
      </c>
      <c r="F516">
        <f t="shared" si="15"/>
        <v>9.08738958593318E-3</v>
      </c>
      <c r="J516" t="s">
        <v>2367</v>
      </c>
      <c r="K516">
        <v>1.4296920412282677</v>
      </c>
      <c r="L516">
        <v>9.08738958593318E-3</v>
      </c>
    </row>
    <row r="517" spans="2:12" x14ac:dyDescent="0.25">
      <c r="B517" t="s">
        <v>2368</v>
      </c>
      <c r="C517">
        <v>1.4248047424521877</v>
      </c>
      <c r="D517">
        <v>1.4342079799170988</v>
      </c>
      <c r="E517">
        <f t="shared" ref="E517:E580" si="16">AVERAGE(C517:D517)</f>
        <v>1.4295063611846432</v>
      </c>
      <c r="F517">
        <f t="shared" ref="F517:F580" si="17">_xlfn.STDEV.S(C517:D517)</f>
        <v>6.649092976546052E-3</v>
      </c>
      <c r="J517" t="s">
        <v>2368</v>
      </c>
      <c r="K517">
        <v>1.4295063611846432</v>
      </c>
      <c r="L517">
        <v>6.649092976546052E-3</v>
      </c>
    </row>
    <row r="518" spans="2:12" x14ac:dyDescent="0.25">
      <c r="B518" t="s">
        <v>2369</v>
      </c>
      <c r="C518">
        <v>1.443664373793399</v>
      </c>
      <c r="D518">
        <v>1.444665964229618</v>
      </c>
      <c r="E518">
        <f t="shared" si="16"/>
        <v>1.4441651690115085</v>
      </c>
      <c r="F518">
        <f t="shared" si="17"/>
        <v>7.0823138942208781E-4</v>
      </c>
      <c r="J518" t="s">
        <v>2369</v>
      </c>
      <c r="K518">
        <v>1.4441651690115085</v>
      </c>
      <c r="L518">
        <v>7.0823138942208781E-4</v>
      </c>
    </row>
    <row r="519" spans="2:12" x14ac:dyDescent="0.25">
      <c r="B519" t="s">
        <v>2370</v>
      </c>
      <c r="C519">
        <v>1.4335102437792113</v>
      </c>
      <c r="D519">
        <v>1.4450526542845286</v>
      </c>
      <c r="E519">
        <f t="shared" si="16"/>
        <v>1.4392814490318699</v>
      </c>
      <c r="F519">
        <f t="shared" si="17"/>
        <v>8.1617167395486613E-3</v>
      </c>
      <c r="J519" t="s">
        <v>2370</v>
      </c>
      <c r="K519">
        <v>1.4392814490318699</v>
      </c>
      <c r="L519">
        <v>8.1617167395486613E-3</v>
      </c>
    </row>
    <row r="520" spans="2:12" x14ac:dyDescent="0.25">
      <c r="B520" t="s">
        <v>2371</v>
      </c>
      <c r="C520">
        <v>1.4350508047935215</v>
      </c>
      <c r="D520">
        <v>1.4451522408911892</v>
      </c>
      <c r="E520">
        <f t="shared" si="16"/>
        <v>1.4401015228423555</v>
      </c>
      <c r="F520">
        <f t="shared" si="17"/>
        <v>7.1427939643833862E-3</v>
      </c>
      <c r="J520" t="s">
        <v>2371</v>
      </c>
      <c r="K520">
        <v>1.4401015228423555</v>
      </c>
      <c r="L520">
        <v>7.1427939643833862E-3</v>
      </c>
    </row>
    <row r="521" spans="2:12" x14ac:dyDescent="0.25">
      <c r="B521" t="s">
        <v>2372</v>
      </c>
      <c r="C521">
        <v>1.4750687666207571</v>
      </c>
      <c r="D521">
        <v>1.4792099306724236</v>
      </c>
      <c r="E521">
        <f t="shared" si="16"/>
        <v>1.4771393486465905</v>
      </c>
      <c r="F521">
        <f t="shared" si="17"/>
        <v>2.9282451829392869E-3</v>
      </c>
      <c r="J521" t="s">
        <v>2372</v>
      </c>
      <c r="K521">
        <v>1.4771393486465905</v>
      </c>
      <c r="L521">
        <v>2.9282451829392869E-3</v>
      </c>
    </row>
    <row r="523" spans="2:12" x14ac:dyDescent="0.25">
      <c r="B523" t="s">
        <v>2373</v>
      </c>
      <c r="C523">
        <v>1.5625</v>
      </c>
      <c r="D523">
        <v>1.5625</v>
      </c>
      <c r="E523">
        <f t="shared" si="16"/>
        <v>1.5625</v>
      </c>
      <c r="F523">
        <f t="shared" si="17"/>
        <v>0</v>
      </c>
      <c r="J523" t="s">
        <v>2373</v>
      </c>
      <c r="K523">
        <v>1.5625</v>
      </c>
      <c r="L523">
        <v>0</v>
      </c>
    </row>
    <row r="524" spans="2:12" x14ac:dyDescent="0.25">
      <c r="B524" t="s">
        <v>2374</v>
      </c>
      <c r="C524">
        <v>1.5290168521786909</v>
      </c>
      <c r="D524">
        <v>1.4210266437267403</v>
      </c>
      <c r="E524">
        <f t="shared" si="16"/>
        <v>1.4750217479527157</v>
      </c>
      <c r="F524">
        <f t="shared" si="17"/>
        <v>7.6360608698123097E-2</v>
      </c>
      <c r="J524" t="s">
        <v>2374</v>
      </c>
      <c r="K524">
        <v>1.4750217479527157</v>
      </c>
      <c r="L524">
        <v>7.6360608698123097E-2</v>
      </c>
    </row>
    <row r="525" spans="2:12" x14ac:dyDescent="0.25">
      <c r="B525" t="s">
        <v>2375</v>
      </c>
      <c r="C525">
        <v>1.3864866869963992</v>
      </c>
      <c r="D525">
        <v>1.4159838584260849</v>
      </c>
      <c r="E525">
        <f t="shared" si="16"/>
        <v>1.401235272711242</v>
      </c>
      <c r="F525">
        <f t="shared" si="17"/>
        <v>2.0857649943752825E-2</v>
      </c>
      <c r="J525" t="s">
        <v>2375</v>
      </c>
      <c r="K525">
        <v>1.401235272711242</v>
      </c>
      <c r="L525">
        <v>2.0857649943752825E-2</v>
      </c>
    </row>
    <row r="526" spans="2:12" x14ac:dyDescent="0.25">
      <c r="B526" t="s">
        <v>2484</v>
      </c>
      <c r="C526">
        <v>1.3900727641344233</v>
      </c>
      <c r="D526">
        <v>1.407233554177703</v>
      </c>
      <c r="E526">
        <f t="shared" si="16"/>
        <v>1.3986531591560631</v>
      </c>
      <c r="F526">
        <f t="shared" si="17"/>
        <v>1.2134511010121697E-2</v>
      </c>
      <c r="J526" t="s">
        <v>2484</v>
      </c>
      <c r="K526">
        <v>1.3986531591560631</v>
      </c>
      <c r="L526">
        <v>1.2134511010121697E-2</v>
      </c>
    </row>
    <row r="527" spans="2:12" x14ac:dyDescent="0.25">
      <c r="B527" t="s">
        <v>2377</v>
      </c>
      <c r="C527">
        <v>1.3855875198968102</v>
      </c>
      <c r="D527">
        <v>1.4007933976787952</v>
      </c>
      <c r="E527">
        <f t="shared" si="16"/>
        <v>1.3931904587878026</v>
      </c>
      <c r="F527">
        <f t="shared" si="17"/>
        <v>1.075217929353546E-2</v>
      </c>
      <c r="J527" t="s">
        <v>2377</v>
      </c>
      <c r="K527">
        <v>1.3931904587878026</v>
      </c>
      <c r="L527">
        <v>1.075217929353546E-2</v>
      </c>
    </row>
    <row r="528" spans="2:12" x14ac:dyDescent="0.25">
      <c r="B528" t="s">
        <v>2378</v>
      </c>
      <c r="C528">
        <v>1.4149904507175051</v>
      </c>
      <c r="D528">
        <v>1.4187172415999065</v>
      </c>
      <c r="E528">
        <f t="shared" si="16"/>
        <v>1.4168538461587059</v>
      </c>
      <c r="F528">
        <f t="shared" si="17"/>
        <v>2.6352391050102732E-3</v>
      </c>
      <c r="J528" t="s">
        <v>2378</v>
      </c>
      <c r="K528">
        <v>1.4168538461587059</v>
      </c>
      <c r="L528">
        <v>2.6352391050102732E-3</v>
      </c>
    </row>
    <row r="529" spans="2:12" x14ac:dyDescent="0.25">
      <c r="B529" t="s">
        <v>2379</v>
      </c>
      <c r="C529">
        <v>1.394842521096574</v>
      </c>
      <c r="D529">
        <v>1.4138105839936645</v>
      </c>
      <c r="E529">
        <f t="shared" si="16"/>
        <v>1.4043265525451192</v>
      </c>
      <c r="F529">
        <f t="shared" si="17"/>
        <v>1.3412445900505658E-2</v>
      </c>
      <c r="J529" t="s">
        <v>2379</v>
      </c>
      <c r="K529">
        <v>1.4043265525451192</v>
      </c>
      <c r="L529">
        <v>1.3412445900505658E-2</v>
      </c>
    </row>
    <row r="530" spans="2:12" x14ac:dyDescent="0.25">
      <c r="B530" t="s">
        <v>2380</v>
      </c>
      <c r="C530">
        <v>1.3982724617869822</v>
      </c>
      <c r="D530">
        <v>1.4144416303965563</v>
      </c>
      <c r="E530">
        <f t="shared" si="16"/>
        <v>1.4063570460917694</v>
      </c>
      <c r="F530">
        <f t="shared" si="17"/>
        <v>1.1433328769978561E-2</v>
      </c>
      <c r="J530" t="s">
        <v>2380</v>
      </c>
      <c r="K530">
        <v>1.4063570460917694</v>
      </c>
      <c r="L530">
        <v>1.1433328769978561E-2</v>
      </c>
    </row>
    <row r="531" spans="2:12" x14ac:dyDescent="0.25">
      <c r="B531" t="s">
        <v>2376</v>
      </c>
      <c r="C531">
        <v>1.4563058942898706</v>
      </c>
      <c r="D531">
        <v>1.4608723625957805</v>
      </c>
      <c r="E531">
        <f t="shared" si="16"/>
        <v>1.4585891284428256</v>
      </c>
      <c r="F531">
        <f t="shared" si="17"/>
        <v>3.2289807051823351E-3</v>
      </c>
      <c r="J531" t="s">
        <v>2376</v>
      </c>
      <c r="K531">
        <v>1.4585891284428256</v>
      </c>
      <c r="L531">
        <v>3.2289807051823351E-3</v>
      </c>
    </row>
    <row r="533" spans="2:12" x14ac:dyDescent="0.25">
      <c r="B533" t="s">
        <v>2381</v>
      </c>
      <c r="C533">
        <v>1.5625</v>
      </c>
      <c r="D533">
        <v>1.5625</v>
      </c>
      <c r="E533">
        <f t="shared" si="16"/>
        <v>1.5625</v>
      </c>
      <c r="F533">
        <f t="shared" si="17"/>
        <v>0</v>
      </c>
      <c r="J533" t="s">
        <v>2381</v>
      </c>
      <c r="K533">
        <v>1.5625</v>
      </c>
      <c r="L533">
        <v>0</v>
      </c>
    </row>
    <row r="534" spans="2:12" x14ac:dyDescent="0.25">
      <c r="B534" t="s">
        <v>2382</v>
      </c>
      <c r="C534">
        <v>1.5198664985400483</v>
      </c>
      <c r="D534">
        <v>1.4398654305889027</v>
      </c>
      <c r="E534">
        <f t="shared" si="16"/>
        <v>1.4798659645644756</v>
      </c>
      <c r="F534">
        <f t="shared" si="17"/>
        <v>5.6569297650420826E-2</v>
      </c>
      <c r="J534" t="s">
        <v>2382</v>
      </c>
      <c r="K534">
        <v>1.4798659645644756</v>
      </c>
      <c r="L534">
        <v>5.6569297650420826E-2</v>
      </c>
    </row>
    <row r="535" spans="2:12" x14ac:dyDescent="0.25">
      <c r="B535" t="s">
        <v>2383</v>
      </c>
      <c r="C535">
        <v>1.4076069297511662</v>
      </c>
      <c r="D535">
        <v>1.4383303721144132</v>
      </c>
      <c r="E535">
        <f t="shared" si="16"/>
        <v>1.4229686509327897</v>
      </c>
      <c r="F535">
        <f t="shared" si="17"/>
        <v>2.1724754436445986E-2</v>
      </c>
      <c r="J535" t="s">
        <v>2383</v>
      </c>
      <c r="K535">
        <v>1.4229686509327897</v>
      </c>
      <c r="L535">
        <v>2.1724754436445986E-2</v>
      </c>
    </row>
    <row r="536" spans="2:12" x14ac:dyDescent="0.25">
      <c r="B536" t="s">
        <v>2384</v>
      </c>
      <c r="C536">
        <v>1.4082279236541759</v>
      </c>
      <c r="D536">
        <v>1.4256687297919519</v>
      </c>
      <c r="E536">
        <f t="shared" si="16"/>
        <v>1.4169483267230638</v>
      </c>
      <c r="F536">
        <f t="shared" si="17"/>
        <v>1.2332512289381361E-2</v>
      </c>
      <c r="J536" t="s">
        <v>2384</v>
      </c>
      <c r="K536">
        <v>1.4169483267230638</v>
      </c>
      <c r="L536">
        <v>1.2332512289381361E-2</v>
      </c>
    </row>
    <row r="537" spans="2:12" x14ac:dyDescent="0.25">
      <c r="B537" t="s">
        <v>2385</v>
      </c>
      <c r="C537">
        <v>1.4013860204072497</v>
      </c>
      <c r="D537">
        <v>1.4205379127594977</v>
      </c>
      <c r="E537">
        <f t="shared" si="16"/>
        <v>1.4109619665833737</v>
      </c>
      <c r="F537">
        <f t="shared" si="17"/>
        <v>1.3542432954829349E-2</v>
      </c>
      <c r="J537" t="s">
        <v>2385</v>
      </c>
      <c r="K537">
        <v>1.4109619665833737</v>
      </c>
      <c r="L537">
        <v>1.3542432954829349E-2</v>
      </c>
    </row>
    <row r="538" spans="2:12" x14ac:dyDescent="0.25">
      <c r="B538" t="s">
        <v>2386</v>
      </c>
      <c r="C538">
        <v>1.4282777557622228</v>
      </c>
      <c r="D538">
        <v>1.4429679830516069</v>
      </c>
      <c r="E538">
        <f t="shared" si="16"/>
        <v>1.4356228694069149</v>
      </c>
      <c r="F538">
        <f t="shared" si="17"/>
        <v>1.0387559333495153E-2</v>
      </c>
      <c r="J538" t="s">
        <v>2386</v>
      </c>
      <c r="K538">
        <v>1.4356228694069149</v>
      </c>
      <c r="L538">
        <v>1.0387559333495153E-2</v>
      </c>
    </row>
    <row r="539" spans="2:12" x14ac:dyDescent="0.25">
      <c r="B539" t="s">
        <v>2387</v>
      </c>
      <c r="C539">
        <v>1.406584912059524</v>
      </c>
      <c r="D539">
        <v>1.4316517853065136</v>
      </c>
      <c r="E539">
        <f t="shared" si="16"/>
        <v>1.4191183486830188</v>
      </c>
      <c r="F539">
        <f t="shared" si="17"/>
        <v>1.7724956056090025E-2</v>
      </c>
      <c r="J539" t="s">
        <v>2387</v>
      </c>
      <c r="K539">
        <v>1.4191183486830188</v>
      </c>
      <c r="L539">
        <v>1.7724956056090025E-2</v>
      </c>
    </row>
    <row r="540" spans="2:12" x14ac:dyDescent="0.25">
      <c r="B540" t="s">
        <v>2388</v>
      </c>
      <c r="C540">
        <v>1.4128437176619542</v>
      </c>
      <c r="D540">
        <v>1.4328335817859457</v>
      </c>
      <c r="E540">
        <f t="shared" si="16"/>
        <v>1.4228386497239498</v>
      </c>
      <c r="F540">
        <f t="shared" si="17"/>
        <v>1.4134968477072079E-2</v>
      </c>
      <c r="J540" t="s">
        <v>2388</v>
      </c>
      <c r="K540">
        <v>1.4228386497239498</v>
      </c>
      <c r="L540">
        <v>1.4134968477072079E-2</v>
      </c>
    </row>
    <row r="541" spans="2:12" x14ac:dyDescent="0.25">
      <c r="B541" t="s">
        <v>2389</v>
      </c>
      <c r="C541">
        <v>1.4662426630783658</v>
      </c>
      <c r="D541">
        <v>1.4733791332144732</v>
      </c>
      <c r="E541">
        <f t="shared" si="16"/>
        <v>1.4698108981464195</v>
      </c>
      <c r="F541">
        <f t="shared" si="17"/>
        <v>5.0462464269768323E-3</v>
      </c>
      <c r="J541" t="s">
        <v>2389</v>
      </c>
      <c r="K541">
        <v>1.4698108981464195</v>
      </c>
      <c r="L541">
        <v>5.0462464269768323E-3</v>
      </c>
    </row>
    <row r="543" spans="2:12" x14ac:dyDescent="0.25">
      <c r="B543" t="s">
        <v>2390</v>
      </c>
      <c r="C543">
        <v>1.5625</v>
      </c>
      <c r="D543">
        <v>1.5625</v>
      </c>
      <c r="E543">
        <f t="shared" si="16"/>
        <v>1.5625</v>
      </c>
      <c r="F543">
        <f t="shared" si="17"/>
        <v>0</v>
      </c>
      <c r="J543" t="s">
        <v>2390</v>
      </c>
      <c r="K543">
        <v>1.5625</v>
      </c>
      <c r="L543">
        <v>0</v>
      </c>
    </row>
    <row r="544" spans="2:12" x14ac:dyDescent="0.25">
      <c r="B544" t="s">
        <v>2391</v>
      </c>
      <c r="C544">
        <v>1.5412459951153727</v>
      </c>
      <c r="D544">
        <v>1.4832311543703256</v>
      </c>
      <c r="E544">
        <f t="shared" si="16"/>
        <v>1.5122385747428493</v>
      </c>
      <c r="F544">
        <f t="shared" si="17"/>
        <v>4.1022687300280455E-2</v>
      </c>
      <c r="J544" t="s">
        <v>2391</v>
      </c>
      <c r="K544">
        <v>1.5122385747428493</v>
      </c>
      <c r="L544">
        <v>4.1022687300280455E-2</v>
      </c>
    </row>
    <row r="545" spans="2:12" x14ac:dyDescent="0.25">
      <c r="B545" t="s">
        <v>2392</v>
      </c>
      <c r="C545">
        <v>1.48943979925072</v>
      </c>
      <c r="D545">
        <v>1.4845769405060218</v>
      </c>
      <c r="E545">
        <f t="shared" si="16"/>
        <v>1.4870083698783709</v>
      </c>
      <c r="F545">
        <f t="shared" si="17"/>
        <v>3.4385603943283723E-3</v>
      </c>
      <c r="J545" t="s">
        <v>2392</v>
      </c>
      <c r="K545">
        <v>1.4870083698783709</v>
      </c>
      <c r="L545">
        <v>3.4385603943283723E-3</v>
      </c>
    </row>
    <row r="546" spans="2:12" x14ac:dyDescent="0.25">
      <c r="B546" t="s">
        <v>2393</v>
      </c>
      <c r="C546">
        <v>1.4843616289962804</v>
      </c>
      <c r="D546">
        <v>1.4711777466007636</v>
      </c>
      <c r="E546">
        <f t="shared" si="16"/>
        <v>1.477769687798522</v>
      </c>
      <c r="F546">
        <f t="shared" si="17"/>
        <v>9.322412644235889E-3</v>
      </c>
      <c r="J546" t="s">
        <v>2393</v>
      </c>
      <c r="K546">
        <v>1.477769687798522</v>
      </c>
      <c r="L546">
        <v>9.322412644235889E-3</v>
      </c>
    </row>
    <row r="547" spans="2:12" x14ac:dyDescent="0.25">
      <c r="B547" t="s">
        <v>2394</v>
      </c>
      <c r="C547">
        <v>1.4798268756436794</v>
      </c>
      <c r="D547">
        <v>1.4671246808325793</v>
      </c>
      <c r="E547">
        <f t="shared" si="16"/>
        <v>1.4734757782381294</v>
      </c>
      <c r="F547">
        <f t="shared" si="17"/>
        <v>8.9818080868814803E-3</v>
      </c>
      <c r="J547" t="s">
        <v>2394</v>
      </c>
      <c r="K547">
        <v>1.4734757782381294</v>
      </c>
      <c r="L547">
        <v>8.9818080868814803E-3</v>
      </c>
    </row>
    <row r="548" spans="2:12" x14ac:dyDescent="0.25">
      <c r="B548" t="s">
        <v>2395</v>
      </c>
      <c r="C548">
        <v>1.4845651934912469</v>
      </c>
      <c r="D548">
        <v>1.4619628725484555</v>
      </c>
      <c r="E548">
        <f t="shared" si="16"/>
        <v>1.4732640330198512</v>
      </c>
      <c r="F548">
        <f t="shared" si="17"/>
        <v>1.5982254409202565E-2</v>
      </c>
      <c r="J548" t="s">
        <v>2395</v>
      </c>
      <c r="K548">
        <v>1.4732640330198512</v>
      </c>
      <c r="L548">
        <v>1.5982254409202565E-2</v>
      </c>
    </row>
    <row r="549" spans="2:12" x14ac:dyDescent="0.25">
      <c r="B549" t="s">
        <v>2396</v>
      </c>
      <c r="C549">
        <v>1.4804081466744037</v>
      </c>
      <c r="D549">
        <v>1.4702329377552104</v>
      </c>
      <c r="E549">
        <f t="shared" si="16"/>
        <v>1.475320542214807</v>
      </c>
      <c r="F549">
        <f t="shared" si="17"/>
        <v>7.1949592267514404E-3</v>
      </c>
      <c r="J549" t="s">
        <v>2396</v>
      </c>
      <c r="K549">
        <v>1.475320542214807</v>
      </c>
      <c r="L549">
        <v>7.1949592267514404E-3</v>
      </c>
    </row>
    <row r="550" spans="2:12" x14ac:dyDescent="0.25">
      <c r="B550" t="s">
        <v>2397</v>
      </c>
      <c r="C550">
        <v>1.493601498557785</v>
      </c>
      <c r="D550">
        <v>1.4813707160264631</v>
      </c>
      <c r="E550">
        <f t="shared" si="16"/>
        <v>1.4874861072921242</v>
      </c>
      <c r="F550">
        <f t="shared" si="17"/>
        <v>8.6484692671157017E-3</v>
      </c>
      <c r="J550" t="s">
        <v>2397</v>
      </c>
      <c r="K550">
        <v>1.4874861072921242</v>
      </c>
      <c r="L550">
        <v>8.6484692671157017E-3</v>
      </c>
    </row>
    <row r="551" spans="2:12" x14ac:dyDescent="0.25">
      <c r="B551" t="s">
        <v>2398</v>
      </c>
      <c r="C551">
        <v>1.5269911711993573</v>
      </c>
      <c r="D551">
        <v>1.501087735786198</v>
      </c>
      <c r="E551">
        <f t="shared" si="16"/>
        <v>1.5140394534927777</v>
      </c>
      <c r="F551">
        <f t="shared" si="17"/>
        <v>1.8316494836672709E-2</v>
      </c>
      <c r="J551" t="s">
        <v>2398</v>
      </c>
      <c r="K551">
        <v>1.5140394534927777</v>
      </c>
      <c r="L551">
        <v>1.8316494836672709E-2</v>
      </c>
    </row>
    <row r="553" spans="2:12" x14ac:dyDescent="0.25">
      <c r="B553" t="s">
        <v>2399</v>
      </c>
      <c r="C553">
        <v>1.5625</v>
      </c>
      <c r="D553">
        <v>1.5625</v>
      </c>
      <c r="E553">
        <f t="shared" si="16"/>
        <v>1.5625</v>
      </c>
      <c r="F553">
        <f t="shared" si="17"/>
        <v>0</v>
      </c>
      <c r="J553" t="s">
        <v>2399</v>
      </c>
      <c r="K553">
        <v>1.5625</v>
      </c>
      <c r="L553">
        <v>0</v>
      </c>
    </row>
    <row r="554" spans="2:12" x14ac:dyDescent="0.25">
      <c r="B554" t="s">
        <v>2400</v>
      </c>
      <c r="C554">
        <v>1.5097532549703494</v>
      </c>
      <c r="D554">
        <v>1.4169401671325839</v>
      </c>
      <c r="E554">
        <f t="shared" si="16"/>
        <v>1.4633467110514666</v>
      </c>
      <c r="F554">
        <f t="shared" si="17"/>
        <v>6.5628763792946687E-2</v>
      </c>
      <c r="J554" t="s">
        <v>2400</v>
      </c>
      <c r="K554">
        <v>1.4633467110514666</v>
      </c>
      <c r="L554">
        <v>6.5628763792946687E-2</v>
      </c>
    </row>
    <row r="555" spans="2:12" x14ac:dyDescent="0.25">
      <c r="B555" t="s">
        <v>2401</v>
      </c>
      <c r="C555">
        <v>1.3922069834595689</v>
      </c>
      <c r="D555">
        <v>1.416381710239178</v>
      </c>
      <c r="E555">
        <f t="shared" si="16"/>
        <v>1.4042943468493734</v>
      </c>
      <c r="F555">
        <f t="shared" si="17"/>
        <v>1.7094113239193607E-2</v>
      </c>
      <c r="J555" t="s">
        <v>2401</v>
      </c>
      <c r="K555">
        <v>1.4042943468493734</v>
      </c>
      <c r="L555">
        <v>1.7094113239193607E-2</v>
      </c>
    </row>
    <row r="556" spans="2:12" x14ac:dyDescent="0.25">
      <c r="B556" t="s">
        <v>2402</v>
      </c>
      <c r="C556">
        <v>1.3962302366838986</v>
      </c>
      <c r="D556">
        <v>1.4045275276031186</v>
      </c>
      <c r="E556">
        <f t="shared" si="16"/>
        <v>1.4003788821435086</v>
      </c>
      <c r="F556">
        <f t="shared" si="17"/>
        <v>5.8670706744580574E-3</v>
      </c>
      <c r="J556" t="s">
        <v>2402</v>
      </c>
      <c r="K556">
        <v>1.4003788821435086</v>
      </c>
      <c r="L556">
        <v>5.8670706744580574E-3</v>
      </c>
    </row>
    <row r="557" spans="2:12" x14ac:dyDescent="0.25">
      <c r="B557" t="s">
        <v>2403</v>
      </c>
      <c r="C557">
        <v>1.3938486828293404</v>
      </c>
      <c r="D557">
        <v>1.4054738757009992</v>
      </c>
      <c r="E557">
        <f t="shared" si="16"/>
        <v>1.3996612792651697</v>
      </c>
      <c r="F557">
        <f t="shared" si="17"/>
        <v>8.2202527121514948E-3</v>
      </c>
      <c r="J557" t="s">
        <v>2403</v>
      </c>
      <c r="K557">
        <v>1.3996612792651697</v>
      </c>
      <c r="L557">
        <v>8.2202527121514948E-3</v>
      </c>
    </row>
    <row r="558" spans="2:12" x14ac:dyDescent="0.25">
      <c r="B558" t="s">
        <v>2404</v>
      </c>
      <c r="C558">
        <v>1.4000053034222908</v>
      </c>
      <c r="D558">
        <v>1.4083433202960243</v>
      </c>
      <c r="E558">
        <f t="shared" si="16"/>
        <v>1.4041743118591574</v>
      </c>
      <c r="F558">
        <f t="shared" si="17"/>
        <v>5.8958682730647994E-3</v>
      </c>
      <c r="J558" t="s">
        <v>2404</v>
      </c>
      <c r="K558">
        <v>1.4041743118591574</v>
      </c>
      <c r="L558">
        <v>5.8958682730647994E-3</v>
      </c>
    </row>
    <row r="559" spans="2:12" x14ac:dyDescent="0.25">
      <c r="B559" t="s">
        <v>2405</v>
      </c>
      <c r="C559">
        <v>1.3903472616300285</v>
      </c>
      <c r="D559">
        <v>1.4086150113583396</v>
      </c>
      <c r="E559">
        <f t="shared" si="16"/>
        <v>1.3994811364941842</v>
      </c>
      <c r="F559">
        <f t="shared" si="17"/>
        <v>1.2917249709907435E-2</v>
      </c>
      <c r="J559" t="s">
        <v>2405</v>
      </c>
      <c r="K559">
        <v>1.3994811364941842</v>
      </c>
      <c r="L559">
        <v>1.2917249709907435E-2</v>
      </c>
    </row>
    <row r="560" spans="2:12" x14ac:dyDescent="0.25">
      <c r="B560" t="s">
        <v>2406</v>
      </c>
      <c r="C560">
        <v>1.4068254036198731</v>
      </c>
      <c r="D560">
        <v>1.4200632412540306</v>
      </c>
      <c r="E560">
        <f t="shared" si="16"/>
        <v>1.4134443224369519</v>
      </c>
      <c r="F560">
        <f t="shared" si="17"/>
        <v>9.3605647593592751E-3</v>
      </c>
      <c r="J560" t="s">
        <v>2406</v>
      </c>
      <c r="K560">
        <v>1.4134443224369519</v>
      </c>
      <c r="L560">
        <v>9.3605647593592751E-3</v>
      </c>
    </row>
    <row r="561" spans="2:12" x14ac:dyDescent="0.25">
      <c r="B561" t="s">
        <v>2407</v>
      </c>
      <c r="C561">
        <v>1.4386121712753375</v>
      </c>
      <c r="D561">
        <v>1.4402316013211349</v>
      </c>
      <c r="E561">
        <f t="shared" si="16"/>
        <v>1.4394218862982362</v>
      </c>
      <c r="F561">
        <f t="shared" si="17"/>
        <v>1.145109967040621E-3</v>
      </c>
      <c r="J561" t="s">
        <v>2407</v>
      </c>
      <c r="K561">
        <v>1.4394218862982362</v>
      </c>
      <c r="L561">
        <v>1.145109967040621E-3</v>
      </c>
    </row>
    <row r="563" spans="2:12" x14ac:dyDescent="0.25">
      <c r="B563" t="s">
        <v>2408</v>
      </c>
      <c r="C563">
        <v>1.5625</v>
      </c>
      <c r="D563">
        <v>1.5625</v>
      </c>
      <c r="E563">
        <f t="shared" si="16"/>
        <v>1.5625</v>
      </c>
      <c r="F563">
        <f t="shared" si="17"/>
        <v>0</v>
      </c>
      <c r="J563" t="s">
        <v>2408</v>
      </c>
      <c r="K563">
        <v>1.5625</v>
      </c>
      <c r="L563">
        <v>0</v>
      </c>
    </row>
    <row r="564" spans="2:12" x14ac:dyDescent="0.25">
      <c r="B564" t="s">
        <v>2409</v>
      </c>
      <c r="C564">
        <v>1.5447821231061831</v>
      </c>
      <c r="D564">
        <v>1.4710305552869927</v>
      </c>
      <c r="E564">
        <f t="shared" si="16"/>
        <v>1.5079063391965879</v>
      </c>
      <c r="F564">
        <f t="shared" si="17"/>
        <v>5.2150233728089128E-2</v>
      </c>
      <c r="J564" t="s">
        <v>2409</v>
      </c>
      <c r="K564">
        <v>1.5079063391965879</v>
      </c>
      <c r="L564">
        <v>5.2150233728089128E-2</v>
      </c>
    </row>
    <row r="565" spans="2:12" x14ac:dyDescent="0.25">
      <c r="B565" t="s">
        <v>2410</v>
      </c>
      <c r="C565">
        <v>1.4607878855492518</v>
      </c>
      <c r="D565">
        <v>1.4678758130438991</v>
      </c>
      <c r="E565">
        <f t="shared" si="16"/>
        <v>1.4643318492965753</v>
      </c>
      <c r="F565">
        <f t="shared" si="17"/>
        <v>5.0119215960237338E-3</v>
      </c>
      <c r="J565" t="s">
        <v>2410</v>
      </c>
      <c r="K565">
        <v>1.4643318492965753</v>
      </c>
      <c r="L565">
        <v>5.0119215960237338E-3</v>
      </c>
    </row>
    <row r="566" spans="2:12" x14ac:dyDescent="0.25">
      <c r="B566" t="s">
        <v>2483</v>
      </c>
      <c r="C566">
        <v>1.4563955065720331</v>
      </c>
      <c r="D566">
        <v>1.4595909290039872</v>
      </c>
      <c r="E566">
        <f t="shared" si="16"/>
        <v>1.4579932177880102</v>
      </c>
      <c r="F566">
        <f t="shared" si="17"/>
        <v>2.2595048703903833E-3</v>
      </c>
      <c r="J566" t="s">
        <v>2483</v>
      </c>
      <c r="K566">
        <v>1.4579932177880102</v>
      </c>
      <c r="L566">
        <v>2.2595048703903833E-3</v>
      </c>
    </row>
    <row r="567" spans="2:12" x14ac:dyDescent="0.25">
      <c r="B567" t="s">
        <v>2412</v>
      </c>
      <c r="C567">
        <v>1.4555150965267507</v>
      </c>
      <c r="D567">
        <v>1.4533607051728921</v>
      </c>
      <c r="E567">
        <f t="shared" si="16"/>
        <v>1.4544379008498214</v>
      </c>
      <c r="F567">
        <f t="shared" si="17"/>
        <v>1.5233847356431129E-3</v>
      </c>
      <c r="J567" t="s">
        <v>2412</v>
      </c>
      <c r="K567">
        <v>1.4544379008498214</v>
      </c>
      <c r="L567">
        <v>1.5233847356431129E-3</v>
      </c>
    </row>
    <row r="568" spans="2:12" x14ac:dyDescent="0.25">
      <c r="B568" t="s">
        <v>2413</v>
      </c>
      <c r="C568">
        <v>1.4775650125596953</v>
      </c>
      <c r="D568">
        <v>1.4549898793725133</v>
      </c>
      <c r="E568">
        <f t="shared" si="16"/>
        <v>1.4662774459661043</v>
      </c>
      <c r="F568">
        <f t="shared" si="17"/>
        <v>1.5963029762845842E-2</v>
      </c>
      <c r="J568" t="s">
        <v>2413</v>
      </c>
      <c r="K568">
        <v>1.4662774459661043</v>
      </c>
      <c r="L568">
        <v>1.5963029762845842E-2</v>
      </c>
    </row>
    <row r="569" spans="2:12" x14ac:dyDescent="0.25">
      <c r="B569" t="s">
        <v>2414</v>
      </c>
      <c r="C569">
        <v>1.4661710903000065</v>
      </c>
      <c r="D569">
        <v>1.458254466669491</v>
      </c>
      <c r="E569">
        <f t="shared" si="16"/>
        <v>1.4622127784847487</v>
      </c>
      <c r="F569">
        <f t="shared" si="17"/>
        <v>5.5978982532391645E-3</v>
      </c>
      <c r="J569" t="s">
        <v>2414</v>
      </c>
      <c r="K569">
        <v>1.4622127784847487</v>
      </c>
      <c r="L569">
        <v>5.5978982532391645E-3</v>
      </c>
    </row>
    <row r="570" spans="2:12" x14ac:dyDescent="0.25">
      <c r="B570" t="s">
        <v>2415</v>
      </c>
      <c r="C570">
        <v>1.4692947119043853</v>
      </c>
      <c r="D570">
        <v>1.4668816927444603</v>
      </c>
      <c r="E570">
        <f t="shared" si="16"/>
        <v>1.4680882023244228</v>
      </c>
      <c r="F570">
        <f t="shared" si="17"/>
        <v>1.7062622111160184E-3</v>
      </c>
      <c r="J570" t="s">
        <v>2415</v>
      </c>
      <c r="K570">
        <v>1.4680882023244228</v>
      </c>
      <c r="L570">
        <v>1.7062622111160184E-3</v>
      </c>
    </row>
    <row r="571" spans="2:12" x14ac:dyDescent="0.25">
      <c r="B571" t="s">
        <v>2411</v>
      </c>
      <c r="C571">
        <v>1.5178197875843127</v>
      </c>
      <c r="D571">
        <v>1.5050704860530455</v>
      </c>
      <c r="E571">
        <f t="shared" si="16"/>
        <v>1.5114451368186792</v>
      </c>
      <c r="F571">
        <f t="shared" si="17"/>
        <v>9.0151175681510622E-3</v>
      </c>
      <c r="J571" t="s">
        <v>2411</v>
      </c>
      <c r="K571">
        <v>1.5114451368186792</v>
      </c>
      <c r="L571">
        <v>9.0151175681510622E-3</v>
      </c>
    </row>
    <row r="573" spans="2:12" x14ac:dyDescent="0.25">
      <c r="B573" t="s">
        <v>2416</v>
      </c>
      <c r="C573">
        <v>1.5625</v>
      </c>
      <c r="D573">
        <v>1.5625</v>
      </c>
      <c r="E573">
        <f t="shared" si="16"/>
        <v>1.5625</v>
      </c>
      <c r="F573">
        <f t="shared" si="17"/>
        <v>0</v>
      </c>
      <c r="J573" t="s">
        <v>2416</v>
      </c>
      <c r="K573">
        <v>1.5625</v>
      </c>
      <c r="L573">
        <v>0</v>
      </c>
    </row>
    <row r="574" spans="2:12" x14ac:dyDescent="0.25">
      <c r="B574" t="s">
        <v>2417</v>
      </c>
      <c r="C574">
        <v>1.5607110497360419</v>
      </c>
      <c r="D574">
        <v>1.5721218218423514</v>
      </c>
      <c r="E574">
        <f t="shared" si="16"/>
        <v>1.5664164357891965</v>
      </c>
      <c r="F574">
        <f t="shared" si="17"/>
        <v>8.0686343349457342E-3</v>
      </c>
      <c r="J574" t="s">
        <v>2417</v>
      </c>
      <c r="K574">
        <v>1.5664164357891965</v>
      </c>
      <c r="L574">
        <v>8.0686343349457342E-3</v>
      </c>
    </row>
    <row r="575" spans="2:12" x14ac:dyDescent="0.25">
      <c r="B575" t="s">
        <v>2418</v>
      </c>
      <c r="C575">
        <v>1.5809714333821188</v>
      </c>
      <c r="D575">
        <v>1.5747260081466996</v>
      </c>
      <c r="E575">
        <f t="shared" si="16"/>
        <v>1.5778487207644092</v>
      </c>
      <c r="F575">
        <f t="shared" si="17"/>
        <v>4.4161825353584748E-3</v>
      </c>
      <c r="J575" t="s">
        <v>2418</v>
      </c>
      <c r="K575">
        <v>1.5778487207644092</v>
      </c>
      <c r="L575">
        <v>4.4161825353584748E-3</v>
      </c>
    </row>
    <row r="576" spans="2:12" x14ac:dyDescent="0.25">
      <c r="B576" t="s">
        <v>2419</v>
      </c>
      <c r="C576">
        <v>1.5768213226072569</v>
      </c>
      <c r="D576">
        <v>1.5685895351100667</v>
      </c>
      <c r="E576">
        <f t="shared" si="16"/>
        <v>1.5727054288586619</v>
      </c>
      <c r="F576">
        <f t="shared" si="17"/>
        <v>5.8207527605498455E-3</v>
      </c>
      <c r="J576" t="s">
        <v>2419</v>
      </c>
      <c r="K576">
        <v>1.5727054288586619</v>
      </c>
      <c r="L576">
        <v>5.8207527605498455E-3</v>
      </c>
    </row>
    <row r="577" spans="2:12" x14ac:dyDescent="0.25">
      <c r="B577" t="s">
        <v>2420</v>
      </c>
      <c r="C577">
        <v>1.5759893084573966</v>
      </c>
      <c r="D577">
        <v>1.5686601363112544</v>
      </c>
      <c r="E577">
        <f t="shared" si="16"/>
        <v>1.5723247223843255</v>
      </c>
      <c r="F577">
        <f t="shared" si="17"/>
        <v>5.1825073250206756E-3</v>
      </c>
      <c r="J577" t="s">
        <v>2420</v>
      </c>
      <c r="K577">
        <v>1.5723247223843255</v>
      </c>
      <c r="L577">
        <v>5.1825073250206756E-3</v>
      </c>
    </row>
    <row r="578" spans="2:12" x14ac:dyDescent="0.25">
      <c r="B578" t="s">
        <v>2421</v>
      </c>
      <c r="C578">
        <v>1.5671971048619857</v>
      </c>
      <c r="D578">
        <v>1.5593117848357025</v>
      </c>
      <c r="E578">
        <f t="shared" si="16"/>
        <v>1.5632544448488441</v>
      </c>
      <c r="F578">
        <f t="shared" si="17"/>
        <v>5.575763262410916E-3</v>
      </c>
      <c r="J578" t="s">
        <v>2421</v>
      </c>
      <c r="K578">
        <v>1.5632544448488441</v>
      </c>
      <c r="L578">
        <v>5.575763262410916E-3</v>
      </c>
    </row>
    <row r="579" spans="2:12" x14ac:dyDescent="0.25">
      <c r="B579" t="s">
        <v>2422</v>
      </c>
      <c r="C579">
        <v>1.5721706317558271</v>
      </c>
      <c r="D579">
        <v>1.5693472521398508</v>
      </c>
      <c r="E579">
        <f t="shared" si="16"/>
        <v>1.5707589419478389</v>
      </c>
      <c r="F579">
        <f t="shared" si="17"/>
        <v>1.9964308723206623E-3</v>
      </c>
      <c r="J579" t="s">
        <v>2422</v>
      </c>
      <c r="K579">
        <v>1.5707589419478389</v>
      </c>
      <c r="L579">
        <v>1.9964308723206623E-3</v>
      </c>
    </row>
    <row r="580" spans="2:12" x14ac:dyDescent="0.25">
      <c r="B580" t="s">
        <v>2423</v>
      </c>
      <c r="C580">
        <v>1.5777526301222311</v>
      </c>
      <c r="D580">
        <v>1.5725123511083583</v>
      </c>
      <c r="E580">
        <f t="shared" si="16"/>
        <v>1.5751324906152946</v>
      </c>
      <c r="F580">
        <f t="shared" si="17"/>
        <v>3.7054368260190152E-3</v>
      </c>
      <c r="J580" t="s">
        <v>2423</v>
      </c>
      <c r="K580">
        <v>1.5751324906152946</v>
      </c>
      <c r="L580">
        <v>3.7054368260190152E-3</v>
      </c>
    </row>
    <row r="581" spans="2:12" x14ac:dyDescent="0.25">
      <c r="B581" t="s">
        <v>2424</v>
      </c>
      <c r="C581">
        <v>1.5737462313838408</v>
      </c>
      <c r="D581">
        <v>1.5659104098404628</v>
      </c>
      <c r="E581">
        <f t="shared" ref="E581:E641" si="18">AVERAGE(C581:D581)</f>
        <v>1.5698283206121517</v>
      </c>
      <c r="F581">
        <f t="shared" ref="F581:F641" si="19">_xlfn.STDEV.S(C581:D581)</f>
        <v>5.5407625494902435E-3</v>
      </c>
      <c r="J581" t="s">
        <v>2424</v>
      </c>
      <c r="K581">
        <v>1.5698283206121517</v>
      </c>
      <c r="L581">
        <v>5.5407625494902435E-3</v>
      </c>
    </row>
    <row r="583" spans="2:12" x14ac:dyDescent="0.25">
      <c r="B583" t="s">
        <v>2425</v>
      </c>
      <c r="C583">
        <v>1.5625</v>
      </c>
      <c r="D583">
        <v>1.5625</v>
      </c>
      <c r="E583">
        <f t="shared" si="18"/>
        <v>1.5625</v>
      </c>
      <c r="F583">
        <f t="shared" si="19"/>
        <v>0</v>
      </c>
      <c r="J583" t="s">
        <v>2425</v>
      </c>
      <c r="K583">
        <v>1.5625</v>
      </c>
      <c r="L583">
        <v>0</v>
      </c>
    </row>
    <row r="584" spans="2:12" x14ac:dyDescent="0.25">
      <c r="B584" t="s">
        <v>2426</v>
      </c>
      <c r="C584">
        <v>1.5599738678920958</v>
      </c>
      <c r="D584">
        <v>1.5711556958712736</v>
      </c>
      <c r="E584">
        <f t="shared" si="18"/>
        <v>1.5655647818816847</v>
      </c>
      <c r="F584">
        <f t="shared" si="19"/>
        <v>7.9067463901380721E-3</v>
      </c>
      <c r="J584" t="s">
        <v>2426</v>
      </c>
      <c r="K584">
        <v>1.5655647818816847</v>
      </c>
      <c r="L584">
        <v>7.9067463901380721E-3</v>
      </c>
    </row>
    <row r="585" spans="2:12" x14ac:dyDescent="0.25">
      <c r="B585" t="s">
        <v>2427</v>
      </c>
      <c r="C585">
        <v>1.610203869960924</v>
      </c>
      <c r="D585">
        <v>1.5759622523650141</v>
      </c>
      <c r="E585">
        <f t="shared" si="18"/>
        <v>1.5930830611629689</v>
      </c>
      <c r="F585">
        <f t="shared" si="19"/>
        <v>2.4212480000864522E-2</v>
      </c>
      <c r="J585" t="s">
        <v>2427</v>
      </c>
      <c r="K585">
        <v>1.5930830611629689</v>
      </c>
      <c r="L585">
        <v>2.4212480000864522E-2</v>
      </c>
    </row>
    <row r="586" spans="2:12" x14ac:dyDescent="0.25">
      <c r="B586" t="s">
        <v>2428</v>
      </c>
      <c r="C586">
        <v>1.5995646401435706</v>
      </c>
      <c r="D586">
        <v>1.5656620123099776</v>
      </c>
      <c r="E586">
        <f t="shared" si="18"/>
        <v>1.5826133262267741</v>
      </c>
      <c r="F586">
        <f t="shared" si="19"/>
        <v>2.3972778041177395E-2</v>
      </c>
      <c r="J586" t="s">
        <v>2428</v>
      </c>
      <c r="K586">
        <v>1.5826133262267741</v>
      </c>
      <c r="L586">
        <v>2.3972778041177395E-2</v>
      </c>
    </row>
    <row r="587" spans="2:12" x14ac:dyDescent="0.25">
      <c r="B587" t="s">
        <v>2429</v>
      </c>
      <c r="C587">
        <v>1.6016073581280539</v>
      </c>
      <c r="D587">
        <v>1.5680737291374269</v>
      </c>
      <c r="E587">
        <f t="shared" si="18"/>
        <v>1.5848405436327404</v>
      </c>
      <c r="F587">
        <f t="shared" si="19"/>
        <v>2.3711856457066121E-2</v>
      </c>
      <c r="J587" t="s">
        <v>2429</v>
      </c>
      <c r="K587">
        <v>1.5848405436327404</v>
      </c>
      <c r="L587">
        <v>2.3711856457066121E-2</v>
      </c>
    </row>
    <row r="588" spans="2:12" x14ac:dyDescent="0.25">
      <c r="B588" t="s">
        <v>2430</v>
      </c>
      <c r="C588">
        <v>1.5868988187895048</v>
      </c>
      <c r="D588">
        <v>1.5436802915557253</v>
      </c>
      <c r="E588">
        <f t="shared" si="18"/>
        <v>1.5652895551726149</v>
      </c>
      <c r="F588">
        <f t="shared" si="19"/>
        <v>3.0560113679900969E-2</v>
      </c>
      <c r="J588" t="s">
        <v>2430</v>
      </c>
      <c r="K588">
        <v>1.5652895551726149</v>
      </c>
      <c r="L588">
        <v>3.0560113679900969E-2</v>
      </c>
    </row>
    <row r="589" spans="2:12" x14ac:dyDescent="0.25">
      <c r="B589" t="s">
        <v>2431</v>
      </c>
      <c r="C589">
        <v>1.594980697636996</v>
      </c>
      <c r="D589">
        <v>1.5588280048985839</v>
      </c>
      <c r="E589">
        <f t="shared" si="18"/>
        <v>1.5769043512677898</v>
      </c>
      <c r="F589">
        <f t="shared" si="19"/>
        <v>2.5563814193484885E-2</v>
      </c>
      <c r="J589" t="s">
        <v>2431</v>
      </c>
      <c r="K589">
        <v>1.5769043512677898</v>
      </c>
      <c r="L589">
        <v>2.5563814193484885E-2</v>
      </c>
    </row>
    <row r="590" spans="2:12" x14ac:dyDescent="0.25">
      <c r="B590" t="s">
        <v>2432</v>
      </c>
      <c r="C590">
        <v>1.6114079490737301</v>
      </c>
      <c r="D590">
        <v>1.5782359919664961</v>
      </c>
      <c r="E590">
        <f t="shared" si="18"/>
        <v>1.5948219705201132</v>
      </c>
      <c r="F590">
        <f t="shared" si="19"/>
        <v>2.3456115815754436E-2</v>
      </c>
      <c r="J590" t="s">
        <v>2432</v>
      </c>
      <c r="K590">
        <v>1.5948219705201132</v>
      </c>
      <c r="L590">
        <v>2.3456115815754436E-2</v>
      </c>
    </row>
    <row r="591" spans="2:12" x14ac:dyDescent="0.25">
      <c r="B591" t="s">
        <v>2433</v>
      </c>
      <c r="C591">
        <v>1.6165130660439349</v>
      </c>
      <c r="D591">
        <v>1.5748486902845336</v>
      </c>
      <c r="E591">
        <f t="shared" si="18"/>
        <v>1.5956808781642342</v>
      </c>
      <c r="F591">
        <f t="shared" si="19"/>
        <v>2.9461162633377069E-2</v>
      </c>
      <c r="J591" t="s">
        <v>2433</v>
      </c>
      <c r="K591">
        <v>1.5956808781642342</v>
      </c>
      <c r="L591">
        <v>2.9461162633377069E-2</v>
      </c>
    </row>
    <row r="593" spans="2:12" x14ac:dyDescent="0.25">
      <c r="B593" t="s">
        <v>2434</v>
      </c>
      <c r="C593">
        <v>1.5625</v>
      </c>
      <c r="D593">
        <v>1.5625</v>
      </c>
      <c r="E593">
        <f t="shared" si="18"/>
        <v>1.5625</v>
      </c>
      <c r="F593">
        <f t="shared" si="19"/>
        <v>0</v>
      </c>
      <c r="J593" t="s">
        <v>2434</v>
      </c>
      <c r="K593">
        <v>1.5625</v>
      </c>
      <c r="L593">
        <v>0</v>
      </c>
    </row>
    <row r="594" spans="2:12" x14ac:dyDescent="0.25">
      <c r="B594" t="s">
        <v>2435</v>
      </c>
      <c r="C594">
        <v>1.5652074357724124</v>
      </c>
      <c r="D594">
        <v>1.5337627722723872</v>
      </c>
      <c r="E594">
        <f t="shared" si="18"/>
        <v>1.5494851040223998</v>
      </c>
      <c r="F594">
        <f t="shared" si="19"/>
        <v>2.2234734792996917E-2</v>
      </c>
      <c r="J594" t="s">
        <v>2435</v>
      </c>
      <c r="K594">
        <v>1.5494851040223998</v>
      </c>
      <c r="L594">
        <v>2.2234734792996917E-2</v>
      </c>
    </row>
    <row r="595" spans="2:12" x14ac:dyDescent="0.25">
      <c r="B595" t="s">
        <v>2436</v>
      </c>
      <c r="C595">
        <v>1.5820548417855744</v>
      </c>
      <c r="D595">
        <v>1.5370206614235786</v>
      </c>
      <c r="E595">
        <f t="shared" si="18"/>
        <v>1.5595377516045765</v>
      </c>
      <c r="F595">
        <f t="shared" si="19"/>
        <v>3.1843974319145284E-2</v>
      </c>
      <c r="J595" t="s">
        <v>2436</v>
      </c>
      <c r="K595">
        <v>1.5595377516045765</v>
      </c>
      <c r="L595">
        <v>3.1843974319145284E-2</v>
      </c>
    </row>
    <row r="596" spans="2:12" x14ac:dyDescent="0.25">
      <c r="B596" t="s">
        <v>2437</v>
      </c>
      <c r="C596">
        <v>1.580534080202995</v>
      </c>
      <c r="D596">
        <v>1.5319042783373442</v>
      </c>
      <c r="E596">
        <f t="shared" si="18"/>
        <v>1.5562191792701696</v>
      </c>
      <c r="F596">
        <f t="shared" si="19"/>
        <v>3.4386462666959904E-2</v>
      </c>
      <c r="J596" t="s">
        <v>2437</v>
      </c>
      <c r="K596">
        <v>1.5562191792701696</v>
      </c>
      <c r="L596">
        <v>3.4386462666959904E-2</v>
      </c>
    </row>
    <row r="597" spans="2:12" x14ac:dyDescent="0.25">
      <c r="B597" t="s">
        <v>2438</v>
      </c>
      <c r="C597">
        <v>1.5812905970343449</v>
      </c>
      <c r="D597">
        <v>1.5345109308855371</v>
      </c>
      <c r="E597">
        <f t="shared" si="18"/>
        <v>1.5579007639599411</v>
      </c>
      <c r="F597">
        <f t="shared" si="19"/>
        <v>3.3078219155464779E-2</v>
      </c>
      <c r="J597" t="s">
        <v>2438</v>
      </c>
      <c r="K597">
        <v>1.5579007639599411</v>
      </c>
      <c r="L597">
        <v>3.3078219155464779E-2</v>
      </c>
    </row>
    <row r="598" spans="2:12" x14ac:dyDescent="0.25">
      <c r="B598" t="s">
        <v>2439</v>
      </c>
      <c r="C598">
        <v>1.5671903153256519</v>
      </c>
      <c r="D598">
        <v>1.5171981740121943</v>
      </c>
      <c r="E598">
        <f t="shared" si="18"/>
        <v>1.5421942446689232</v>
      </c>
      <c r="F598">
        <f t="shared" si="19"/>
        <v>3.5349782128782051E-2</v>
      </c>
      <c r="J598" t="s">
        <v>2439</v>
      </c>
      <c r="K598">
        <v>1.5421942446689232</v>
      </c>
      <c r="L598">
        <v>3.5349782128782051E-2</v>
      </c>
    </row>
    <row r="599" spans="2:12" x14ac:dyDescent="0.25">
      <c r="B599" t="s">
        <v>2440</v>
      </c>
      <c r="C599">
        <v>1.5686872575162398</v>
      </c>
      <c r="D599">
        <v>1.5263887221015335</v>
      </c>
      <c r="E599">
        <f t="shared" si="18"/>
        <v>1.5475379898088866</v>
      </c>
      <c r="F599">
        <f t="shared" si="19"/>
        <v>2.9909581225998155E-2</v>
      </c>
      <c r="J599" t="s">
        <v>2440</v>
      </c>
      <c r="K599">
        <v>1.5475379898088866</v>
      </c>
      <c r="L599">
        <v>2.9909581225998155E-2</v>
      </c>
    </row>
    <row r="600" spans="2:12" x14ac:dyDescent="0.25">
      <c r="B600" t="s">
        <v>2441</v>
      </c>
      <c r="C600">
        <v>1.5873949381545256</v>
      </c>
      <c r="D600">
        <v>1.5435682912132376</v>
      </c>
      <c r="E600">
        <f t="shared" si="18"/>
        <v>1.5654816146838817</v>
      </c>
      <c r="F600">
        <f t="shared" si="19"/>
        <v>3.0990119248853417E-2</v>
      </c>
      <c r="J600" t="s">
        <v>2441</v>
      </c>
      <c r="K600">
        <v>1.5654816146838817</v>
      </c>
      <c r="L600">
        <v>3.0990119248853417E-2</v>
      </c>
    </row>
    <row r="601" spans="2:12" x14ac:dyDescent="0.25">
      <c r="B601" t="s">
        <v>2442</v>
      </c>
      <c r="C601">
        <v>1.5816805787194452</v>
      </c>
      <c r="D601">
        <v>1.5369756708983535</v>
      </c>
      <c r="E601">
        <f t="shared" si="18"/>
        <v>1.5593281248088995</v>
      </c>
      <c r="F601">
        <f t="shared" si="19"/>
        <v>3.161114347261347E-2</v>
      </c>
      <c r="J601" t="s">
        <v>2442</v>
      </c>
      <c r="K601">
        <v>1.5593281248088995</v>
      </c>
      <c r="L601">
        <v>3.161114347261347E-2</v>
      </c>
    </row>
    <row r="603" spans="2:12" x14ac:dyDescent="0.25">
      <c r="B603" t="s">
        <v>2443</v>
      </c>
      <c r="C603">
        <v>1.5625</v>
      </c>
      <c r="D603">
        <v>1.5625</v>
      </c>
      <c r="E603">
        <f t="shared" si="18"/>
        <v>1.5625</v>
      </c>
      <c r="F603">
        <f t="shared" si="19"/>
        <v>0</v>
      </c>
      <c r="J603" t="s">
        <v>2443</v>
      </c>
      <c r="K603">
        <v>1.5625</v>
      </c>
      <c r="L603">
        <v>0</v>
      </c>
    </row>
    <row r="604" spans="2:12" x14ac:dyDescent="0.25">
      <c r="B604" t="s">
        <v>2444</v>
      </c>
      <c r="C604">
        <v>1.5435327942602142</v>
      </c>
      <c r="D604">
        <v>1.3618665392349005</v>
      </c>
      <c r="E604">
        <f t="shared" si="18"/>
        <v>1.4526996667475573</v>
      </c>
      <c r="F604">
        <f t="shared" si="19"/>
        <v>0.12845744084116401</v>
      </c>
      <c r="J604" t="s">
        <v>2444</v>
      </c>
      <c r="K604">
        <v>1.4526996667475573</v>
      </c>
      <c r="L604">
        <v>0.12845744084116401</v>
      </c>
    </row>
    <row r="605" spans="2:12" x14ac:dyDescent="0.25">
      <c r="B605" t="s">
        <v>2445</v>
      </c>
      <c r="C605">
        <v>1.3313622600120831</v>
      </c>
      <c r="D605">
        <v>1.3545039118684412</v>
      </c>
      <c r="E605">
        <f t="shared" si="18"/>
        <v>1.3429330859402622</v>
      </c>
      <c r="F605">
        <f t="shared" si="19"/>
        <v>1.6363618955489056E-2</v>
      </c>
      <c r="J605" t="s">
        <v>2445</v>
      </c>
      <c r="K605">
        <v>1.3429330859402622</v>
      </c>
      <c r="L605">
        <v>1.6363618955489056E-2</v>
      </c>
    </row>
    <row r="606" spans="2:12" x14ac:dyDescent="0.25">
      <c r="B606" t="s">
        <v>2482</v>
      </c>
      <c r="C606">
        <v>1.3369905273576665</v>
      </c>
      <c r="D606">
        <v>1.3427057277889727</v>
      </c>
      <c r="E606">
        <f t="shared" si="18"/>
        <v>1.3398481275733196</v>
      </c>
      <c r="F606">
        <f t="shared" si="19"/>
        <v>4.0412569808168479E-3</v>
      </c>
      <c r="J606" t="s">
        <v>2482</v>
      </c>
      <c r="K606">
        <v>1.3398481275733196</v>
      </c>
      <c r="L606">
        <v>4.0412569808168479E-3</v>
      </c>
    </row>
    <row r="607" spans="2:12" x14ac:dyDescent="0.25">
      <c r="B607" t="s">
        <v>2447</v>
      </c>
      <c r="C607">
        <v>1.3363580969064786</v>
      </c>
      <c r="D607">
        <v>1.3390192824990588</v>
      </c>
      <c r="E607">
        <f t="shared" si="18"/>
        <v>1.3376886897027687</v>
      </c>
      <c r="F607">
        <f t="shared" si="19"/>
        <v>1.8817423785094127E-3</v>
      </c>
      <c r="J607" t="s">
        <v>2447</v>
      </c>
      <c r="K607">
        <v>1.3376886897027687</v>
      </c>
      <c r="L607">
        <v>1.8817423785094127E-3</v>
      </c>
    </row>
    <row r="608" spans="2:12" x14ac:dyDescent="0.25">
      <c r="B608" t="s">
        <v>2448</v>
      </c>
      <c r="C608">
        <v>1.3815172769925834</v>
      </c>
      <c r="D608">
        <v>1.3671863650312501</v>
      </c>
      <c r="E608">
        <f t="shared" si="18"/>
        <v>1.3743518210119168</v>
      </c>
      <c r="F608">
        <f t="shared" si="19"/>
        <v>1.0133485028446177E-2</v>
      </c>
      <c r="J608" t="s">
        <v>2448</v>
      </c>
      <c r="K608">
        <v>1.3743518210119168</v>
      </c>
      <c r="L608">
        <v>1.0133485028446177E-2</v>
      </c>
    </row>
    <row r="609" spans="2:12" x14ac:dyDescent="0.25">
      <c r="B609" t="s">
        <v>2449</v>
      </c>
      <c r="C609">
        <v>1.3474246750333854</v>
      </c>
      <c r="D609">
        <v>1.3509651953172239</v>
      </c>
      <c r="E609">
        <f t="shared" si="18"/>
        <v>1.3491949351753045</v>
      </c>
      <c r="F609">
        <f t="shared" si="19"/>
        <v>2.5035259016307622E-3</v>
      </c>
      <c r="J609" t="s">
        <v>2449</v>
      </c>
      <c r="K609">
        <v>1.3491949351753045</v>
      </c>
      <c r="L609">
        <v>2.5035259016307622E-3</v>
      </c>
    </row>
    <row r="610" spans="2:12" x14ac:dyDescent="0.25">
      <c r="B610" t="s">
        <v>2450</v>
      </c>
      <c r="C610">
        <v>1.3537649978597019</v>
      </c>
      <c r="D610">
        <v>1.3583038075253284</v>
      </c>
      <c r="E610">
        <f t="shared" si="18"/>
        <v>1.3560344026925151</v>
      </c>
      <c r="F610">
        <f t="shared" si="19"/>
        <v>3.209423093079527E-3</v>
      </c>
      <c r="J610" t="s">
        <v>2450</v>
      </c>
      <c r="K610">
        <v>1.3560344026925151</v>
      </c>
      <c r="L610">
        <v>3.209423093079527E-3</v>
      </c>
    </row>
    <row r="611" spans="2:12" x14ac:dyDescent="0.25">
      <c r="B611" t="s">
        <v>2446</v>
      </c>
      <c r="C611">
        <v>1.4291274849860911</v>
      </c>
      <c r="D611">
        <v>1.4232003281679311</v>
      </c>
      <c r="E611">
        <f t="shared" si="18"/>
        <v>1.4261639065770111</v>
      </c>
      <c r="F611">
        <f t="shared" si="19"/>
        <v>4.1911327792770363E-3</v>
      </c>
      <c r="J611" t="s">
        <v>2446</v>
      </c>
      <c r="K611">
        <v>1.4261639065770111</v>
      </c>
      <c r="L611">
        <v>4.1911327792770363E-3</v>
      </c>
    </row>
    <row r="613" spans="2:12" x14ac:dyDescent="0.25">
      <c r="B613" t="s">
        <v>2451</v>
      </c>
      <c r="C613">
        <v>1.5625</v>
      </c>
      <c r="D613">
        <v>1.5625</v>
      </c>
      <c r="E613">
        <f t="shared" si="18"/>
        <v>1.5625</v>
      </c>
      <c r="F613">
        <f t="shared" si="19"/>
        <v>0</v>
      </c>
      <c r="J613" t="s">
        <v>2451</v>
      </c>
      <c r="K613">
        <v>1.5625</v>
      </c>
      <c r="L613">
        <v>0</v>
      </c>
    </row>
    <row r="614" spans="2:12" x14ac:dyDescent="0.25">
      <c r="B614" t="s">
        <v>2452</v>
      </c>
      <c r="C614">
        <v>1.5075721666090491</v>
      </c>
      <c r="D614">
        <v>1.3892427005155261</v>
      </c>
      <c r="E614">
        <f t="shared" si="18"/>
        <v>1.4484074335622876</v>
      </c>
      <c r="F614">
        <f t="shared" si="19"/>
        <v>8.3671567888913778E-2</v>
      </c>
      <c r="J614" t="s">
        <v>2452</v>
      </c>
      <c r="K614">
        <v>1.4484074335622876</v>
      </c>
      <c r="L614">
        <v>8.3671567888913778E-2</v>
      </c>
    </row>
    <row r="615" spans="2:12" x14ac:dyDescent="0.25">
      <c r="B615" t="s">
        <v>2453</v>
      </c>
      <c r="C615">
        <v>1.3546901079598983</v>
      </c>
      <c r="D615">
        <v>1.3886842043193766</v>
      </c>
      <c r="E615">
        <f t="shared" si="18"/>
        <v>1.3716871561396373</v>
      </c>
      <c r="F615">
        <f t="shared" si="19"/>
        <v>2.4037456056096002E-2</v>
      </c>
      <c r="J615" t="s">
        <v>2453</v>
      </c>
      <c r="K615">
        <v>1.3716871561396373</v>
      </c>
      <c r="L615">
        <v>2.4037456056096002E-2</v>
      </c>
    </row>
    <row r="616" spans="2:12" x14ac:dyDescent="0.25">
      <c r="B616" t="s">
        <v>2454</v>
      </c>
      <c r="C616">
        <v>1.3580684064936479</v>
      </c>
      <c r="D616">
        <v>1.3715091012557463</v>
      </c>
      <c r="E616">
        <f t="shared" si="18"/>
        <v>1.3647887538746972</v>
      </c>
      <c r="F616">
        <f t="shared" si="19"/>
        <v>9.5040064101382989E-3</v>
      </c>
      <c r="J616" t="s">
        <v>2454</v>
      </c>
      <c r="K616">
        <v>1.3647887538746972</v>
      </c>
      <c r="L616">
        <v>9.5040064101382989E-3</v>
      </c>
    </row>
    <row r="617" spans="2:12" x14ac:dyDescent="0.25">
      <c r="B617" t="s">
        <v>2455</v>
      </c>
      <c r="C617">
        <v>1.3545895100107115</v>
      </c>
      <c r="D617">
        <v>1.3716938982577305</v>
      </c>
      <c r="E617">
        <f t="shared" si="18"/>
        <v>1.3631417041342209</v>
      </c>
      <c r="F617">
        <f t="shared" si="19"/>
        <v>1.2094628917514609E-2</v>
      </c>
      <c r="J617" t="s">
        <v>2455</v>
      </c>
      <c r="K617">
        <v>1.3631417041342209</v>
      </c>
      <c r="L617">
        <v>1.2094628917514609E-2</v>
      </c>
    </row>
    <row r="618" spans="2:12" x14ac:dyDescent="0.25">
      <c r="B618" t="s">
        <v>2456</v>
      </c>
      <c r="C618">
        <v>1.3736413405598777</v>
      </c>
      <c r="D618">
        <v>1.3840837959664847</v>
      </c>
      <c r="E618">
        <f t="shared" si="18"/>
        <v>1.3788625682631812</v>
      </c>
      <c r="F618">
        <f t="shared" si="19"/>
        <v>7.3839310302498875E-3</v>
      </c>
      <c r="J618" t="s">
        <v>2456</v>
      </c>
      <c r="K618">
        <v>1.3788625682631812</v>
      </c>
      <c r="L618">
        <v>7.3839310302498875E-3</v>
      </c>
    </row>
    <row r="619" spans="2:12" x14ac:dyDescent="0.25">
      <c r="B619" t="s">
        <v>2457</v>
      </c>
      <c r="C619">
        <v>1.3539573450794207</v>
      </c>
      <c r="D619">
        <v>1.37749234032048</v>
      </c>
      <c r="E619">
        <f t="shared" si="18"/>
        <v>1.3657248426999504</v>
      </c>
      <c r="F619">
        <f t="shared" si="19"/>
        <v>1.6641754730146147E-2</v>
      </c>
      <c r="J619" t="s">
        <v>2457</v>
      </c>
      <c r="K619">
        <v>1.3657248426999504</v>
      </c>
      <c r="L619">
        <v>1.6641754730146147E-2</v>
      </c>
    </row>
    <row r="620" spans="2:12" x14ac:dyDescent="0.25">
      <c r="B620" t="s">
        <v>2458</v>
      </c>
      <c r="C620">
        <v>1.3731119882498477</v>
      </c>
      <c r="D620">
        <v>1.391777429773146</v>
      </c>
      <c r="E620">
        <f t="shared" si="18"/>
        <v>1.3824447090114969</v>
      </c>
      <c r="F620">
        <f t="shared" si="19"/>
        <v>1.3198460274965188E-2</v>
      </c>
      <c r="J620" t="s">
        <v>2458</v>
      </c>
      <c r="K620">
        <v>1.3824447090114969</v>
      </c>
      <c r="L620">
        <v>1.3198460274965188E-2</v>
      </c>
    </row>
    <row r="621" spans="2:12" x14ac:dyDescent="0.25">
      <c r="B621" t="s">
        <v>2459</v>
      </c>
      <c r="C621">
        <v>1.4279911511052938</v>
      </c>
      <c r="D621">
        <v>1.430379755569835</v>
      </c>
      <c r="E621">
        <f t="shared" si="18"/>
        <v>1.4291854533375643</v>
      </c>
      <c r="F621">
        <f t="shared" si="19"/>
        <v>1.6889984144495052E-3</v>
      </c>
      <c r="J621" t="s">
        <v>2459</v>
      </c>
      <c r="K621">
        <v>1.4291854533375643</v>
      </c>
      <c r="L621">
        <v>1.6889984144495052E-3</v>
      </c>
    </row>
    <row r="623" spans="2:12" x14ac:dyDescent="0.25">
      <c r="B623" t="s">
        <v>2460</v>
      </c>
      <c r="C623">
        <v>1.5625</v>
      </c>
      <c r="D623">
        <v>1.5625</v>
      </c>
      <c r="E623">
        <f t="shared" si="18"/>
        <v>1.5625</v>
      </c>
      <c r="F623">
        <f t="shared" si="19"/>
        <v>0</v>
      </c>
      <c r="J623" t="s">
        <v>2460</v>
      </c>
      <c r="K623">
        <v>1.5625</v>
      </c>
      <c r="L623">
        <v>0</v>
      </c>
    </row>
    <row r="624" spans="2:12" x14ac:dyDescent="0.25">
      <c r="B624" t="s">
        <v>2461</v>
      </c>
      <c r="C624">
        <v>1.5255449201030402</v>
      </c>
      <c r="D624">
        <v>1.4336243029385156</v>
      </c>
      <c r="E624">
        <f t="shared" si="18"/>
        <v>1.479584611520778</v>
      </c>
      <c r="F624">
        <f t="shared" si="19"/>
        <v>6.4997691727887899E-2</v>
      </c>
      <c r="J624" t="s">
        <v>2461</v>
      </c>
      <c r="K624">
        <v>1.479584611520778</v>
      </c>
      <c r="L624">
        <v>6.4997691727887899E-2</v>
      </c>
    </row>
    <row r="625" spans="2:12" x14ac:dyDescent="0.25">
      <c r="B625" t="s">
        <v>2462</v>
      </c>
      <c r="C625">
        <v>1.4382896736016386</v>
      </c>
      <c r="D625">
        <v>1.4339623206217302</v>
      </c>
      <c r="E625">
        <f t="shared" si="18"/>
        <v>1.4361259971116844</v>
      </c>
      <c r="F625">
        <f t="shared" si="19"/>
        <v>3.0599006366810316E-3</v>
      </c>
      <c r="J625" t="s">
        <v>2462</v>
      </c>
      <c r="K625">
        <v>1.4361259971116844</v>
      </c>
      <c r="L625">
        <v>3.0599006366810316E-3</v>
      </c>
    </row>
    <row r="626" spans="2:12" x14ac:dyDescent="0.25">
      <c r="B626" t="s">
        <v>2463</v>
      </c>
      <c r="C626">
        <v>1.4367711038682429</v>
      </c>
      <c r="D626">
        <v>1.4192990958378535</v>
      </c>
      <c r="E626">
        <f t="shared" si="18"/>
        <v>1.4280350998530482</v>
      </c>
      <c r="F626">
        <f t="shared" si="19"/>
        <v>1.2354575359234156E-2</v>
      </c>
      <c r="J626" t="s">
        <v>2463</v>
      </c>
      <c r="K626">
        <v>1.4280350998530482</v>
      </c>
      <c r="L626">
        <v>1.2354575359234156E-2</v>
      </c>
    </row>
    <row r="627" spans="2:12" x14ac:dyDescent="0.25">
      <c r="B627" t="s">
        <v>2464</v>
      </c>
      <c r="C627">
        <v>1.4342604619481381</v>
      </c>
      <c r="D627">
        <v>1.4178291808953505</v>
      </c>
      <c r="E627">
        <f t="shared" si="18"/>
        <v>1.4260448214217443</v>
      </c>
      <c r="F627">
        <f t="shared" si="19"/>
        <v>1.1618670256008126E-2</v>
      </c>
      <c r="J627" t="s">
        <v>2464</v>
      </c>
      <c r="K627">
        <v>1.4260448214217443</v>
      </c>
      <c r="L627">
        <v>1.1618670256008126E-2</v>
      </c>
    </row>
    <row r="628" spans="2:12" x14ac:dyDescent="0.25">
      <c r="B628" t="s">
        <v>2465</v>
      </c>
      <c r="C628">
        <v>1.4431616401385758</v>
      </c>
      <c r="D628">
        <v>1.4129906241506556</v>
      </c>
      <c r="E628">
        <f t="shared" si="18"/>
        <v>1.4280761321446156</v>
      </c>
      <c r="F628">
        <f t="shared" si="19"/>
        <v>2.1334130000346164E-2</v>
      </c>
      <c r="J628" t="s">
        <v>2465</v>
      </c>
      <c r="K628">
        <v>1.4280761321446156</v>
      </c>
      <c r="L628">
        <v>2.1334130000346164E-2</v>
      </c>
    </row>
    <row r="629" spans="2:12" x14ac:dyDescent="0.25">
      <c r="B629" t="s">
        <v>2466</v>
      </c>
      <c r="C629">
        <v>1.4334295720755539</v>
      </c>
      <c r="D629">
        <v>1.4188439750732942</v>
      </c>
      <c r="E629">
        <f t="shared" si="18"/>
        <v>1.4261367735744241</v>
      </c>
      <c r="F629">
        <f t="shared" si="19"/>
        <v>1.0313574547952013E-2</v>
      </c>
      <c r="J629" t="s">
        <v>2466</v>
      </c>
      <c r="K629">
        <v>1.4261367735744241</v>
      </c>
      <c r="L629">
        <v>1.0313574547952013E-2</v>
      </c>
    </row>
    <row r="630" spans="2:12" x14ac:dyDescent="0.25">
      <c r="B630" t="s">
        <v>2467</v>
      </c>
      <c r="C630">
        <v>1.4517547968099231</v>
      </c>
      <c r="D630">
        <v>1.4376690717265523</v>
      </c>
      <c r="E630">
        <f t="shared" si="18"/>
        <v>1.4447119342682377</v>
      </c>
      <c r="F630">
        <f t="shared" si="19"/>
        <v>9.960111724380943E-3</v>
      </c>
      <c r="J630" t="s">
        <v>2467</v>
      </c>
      <c r="K630">
        <v>1.4447119342682377</v>
      </c>
      <c r="L630">
        <v>9.960111724380943E-3</v>
      </c>
    </row>
    <row r="631" spans="2:12" x14ac:dyDescent="0.25">
      <c r="B631" t="s">
        <v>2468</v>
      </c>
      <c r="C631">
        <v>1.4915718887933715</v>
      </c>
      <c r="D631">
        <v>1.4646595997143166</v>
      </c>
      <c r="E631">
        <f t="shared" si="18"/>
        <v>1.4781157442538442</v>
      </c>
      <c r="F631">
        <f t="shared" si="19"/>
        <v>1.902986210505243E-2</v>
      </c>
      <c r="J631" t="s">
        <v>2468</v>
      </c>
      <c r="K631">
        <v>1.4781157442538442</v>
      </c>
      <c r="L631">
        <v>1.902986210505243E-2</v>
      </c>
    </row>
    <row r="633" spans="2:12" x14ac:dyDescent="0.25">
      <c r="B633" t="s">
        <v>2469</v>
      </c>
      <c r="C633">
        <v>1.5625</v>
      </c>
      <c r="D633">
        <v>1.5625</v>
      </c>
      <c r="E633">
        <f t="shared" si="18"/>
        <v>1.5625</v>
      </c>
      <c r="F633">
        <f t="shared" si="19"/>
        <v>0</v>
      </c>
      <c r="J633" t="s">
        <v>2469</v>
      </c>
      <c r="K633">
        <v>1.5625</v>
      </c>
      <c r="L633">
        <v>0</v>
      </c>
    </row>
    <row r="634" spans="2:12" x14ac:dyDescent="0.25">
      <c r="B634" t="s">
        <v>2470</v>
      </c>
      <c r="C634">
        <v>1.4931758550815395</v>
      </c>
      <c r="D634">
        <v>1.3437722780708046</v>
      </c>
      <c r="E634">
        <f t="shared" si="18"/>
        <v>1.4184740665761719</v>
      </c>
      <c r="F634">
        <f t="shared" si="19"/>
        <v>0.10564428243781723</v>
      </c>
      <c r="J634" t="s">
        <v>2470</v>
      </c>
      <c r="K634">
        <v>1.4184740665761719</v>
      </c>
      <c r="L634">
        <v>0.10564428243781723</v>
      </c>
    </row>
    <row r="635" spans="2:12" x14ac:dyDescent="0.25">
      <c r="B635" t="s">
        <v>2471</v>
      </c>
      <c r="C635">
        <v>1.3092797815727153</v>
      </c>
      <c r="D635">
        <v>1.3424515397903136</v>
      </c>
      <c r="E635">
        <f t="shared" si="18"/>
        <v>1.3258656606815145</v>
      </c>
      <c r="F635">
        <f t="shared" si="19"/>
        <v>2.3455975179544359E-2</v>
      </c>
      <c r="J635" t="s">
        <v>2471</v>
      </c>
      <c r="K635">
        <v>1.3258656606815145</v>
      </c>
      <c r="L635">
        <v>2.3455975179544359E-2</v>
      </c>
    </row>
    <row r="636" spans="2:12" x14ac:dyDescent="0.25">
      <c r="B636" t="s">
        <v>2472</v>
      </c>
      <c r="C636">
        <v>1.314457245062985</v>
      </c>
      <c r="D636">
        <v>1.323127476436758</v>
      </c>
      <c r="E636">
        <f t="shared" si="18"/>
        <v>1.3187923607498715</v>
      </c>
      <c r="F636">
        <f t="shared" si="19"/>
        <v>6.1307793988512336E-3</v>
      </c>
      <c r="J636" t="s">
        <v>2472</v>
      </c>
      <c r="K636">
        <v>1.3187923607498715</v>
      </c>
      <c r="L636">
        <v>6.1307793988512336E-3</v>
      </c>
    </row>
    <row r="637" spans="2:12" x14ac:dyDescent="0.25">
      <c r="B637" t="s">
        <v>2473</v>
      </c>
      <c r="C637">
        <v>1.3116359064091303</v>
      </c>
      <c r="D637">
        <v>1.3258021125578454</v>
      </c>
      <c r="E637">
        <f t="shared" si="18"/>
        <v>1.318719009483488</v>
      </c>
      <c r="F637">
        <f t="shared" si="19"/>
        <v>1.001702043144302E-2</v>
      </c>
      <c r="J637" t="s">
        <v>2473</v>
      </c>
      <c r="K637">
        <v>1.318719009483488</v>
      </c>
      <c r="L637">
        <v>1.001702043144302E-2</v>
      </c>
    </row>
    <row r="638" spans="2:12" x14ac:dyDescent="0.25">
      <c r="B638" t="s">
        <v>2474</v>
      </c>
      <c r="C638">
        <v>1.3344544686058253</v>
      </c>
      <c r="D638">
        <v>1.3364456068671786</v>
      </c>
      <c r="E638">
        <f t="shared" si="18"/>
        <v>1.3354500377365019</v>
      </c>
      <c r="F638">
        <f t="shared" si="19"/>
        <v>1.4079473668829326E-3</v>
      </c>
      <c r="J638" t="s">
        <v>2474</v>
      </c>
      <c r="K638">
        <v>1.3354500377365019</v>
      </c>
      <c r="L638">
        <v>1.4079473668829326E-3</v>
      </c>
    </row>
    <row r="639" spans="2:12" x14ac:dyDescent="0.25">
      <c r="B639" t="s">
        <v>2475</v>
      </c>
      <c r="C639">
        <v>1.3100467865799188</v>
      </c>
      <c r="D639">
        <v>1.3278908783724113</v>
      </c>
      <c r="E639">
        <f t="shared" si="18"/>
        <v>1.318968832476165</v>
      </c>
      <c r="F639">
        <f t="shared" si="19"/>
        <v>1.2617678310586638E-2</v>
      </c>
      <c r="J639" t="s">
        <v>2475</v>
      </c>
      <c r="K639">
        <v>1.318968832476165</v>
      </c>
      <c r="L639">
        <v>1.2617678310586638E-2</v>
      </c>
    </row>
    <row r="640" spans="2:12" x14ac:dyDescent="0.25">
      <c r="B640" t="s">
        <v>2476</v>
      </c>
      <c r="C640">
        <v>1.3349613221510972</v>
      </c>
      <c r="D640">
        <v>1.3506537133746288</v>
      </c>
      <c r="E640">
        <f t="shared" si="18"/>
        <v>1.3428075177628629</v>
      </c>
      <c r="F640">
        <f t="shared" si="19"/>
        <v>1.1096196247191466E-2</v>
      </c>
      <c r="J640" t="s">
        <v>2476</v>
      </c>
      <c r="K640">
        <v>1.3428075177628629</v>
      </c>
      <c r="L640">
        <v>1.1096196247191466E-2</v>
      </c>
    </row>
    <row r="641" spans="2:12" x14ac:dyDescent="0.25">
      <c r="B641" t="s">
        <v>2477</v>
      </c>
      <c r="C641">
        <v>1.3993616125854391</v>
      </c>
      <c r="D641">
        <v>1.3960664710098947</v>
      </c>
      <c r="E641">
        <f t="shared" si="18"/>
        <v>1.3977140417976668</v>
      </c>
      <c r="F641">
        <f t="shared" si="19"/>
        <v>2.3300169530372028E-3</v>
      </c>
      <c r="J641" t="s">
        <v>2477</v>
      </c>
      <c r="K641">
        <v>1.3977140417976668</v>
      </c>
      <c r="L641">
        <v>2.3300169530372028E-3</v>
      </c>
    </row>
    <row r="642" spans="2:12" x14ac:dyDescent="0.25">
      <c r="K642">
        <f>SUM(K3:K641)</f>
        <v>903.64609710683101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646"/>
  <sheetViews>
    <sheetView workbookViewId="0">
      <selection activeCell="Q6" sqref="Q6:S645"/>
    </sheetView>
  </sheetViews>
  <sheetFormatPr defaultRowHeight="15" x14ac:dyDescent="0.25"/>
  <sheetData>
    <row r="1" spans="1:65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</row>
    <row r="2" spans="1:65" x14ac:dyDescent="0.25">
      <c r="A2" s="1">
        <v>0</v>
      </c>
      <c r="B2">
        <v>22866</v>
      </c>
      <c r="C2">
        <v>13773</v>
      </c>
      <c r="D2">
        <v>21817</v>
      </c>
      <c r="E2">
        <v>26780</v>
      </c>
      <c r="F2">
        <v>12651</v>
      </c>
      <c r="G2">
        <v>9320</v>
      </c>
      <c r="H2">
        <v>15894</v>
      </c>
      <c r="I2">
        <v>16810</v>
      </c>
      <c r="J2">
        <v>20377</v>
      </c>
      <c r="K2">
        <v>15326</v>
      </c>
      <c r="L2">
        <v>27372</v>
      </c>
      <c r="M2">
        <v>26996</v>
      </c>
      <c r="N2">
        <v>25469</v>
      </c>
      <c r="O2">
        <v>17529</v>
      </c>
      <c r="P2">
        <v>26745</v>
      </c>
      <c r="Q2">
        <v>33693</v>
      </c>
      <c r="R2">
        <v>14903</v>
      </c>
      <c r="S2">
        <v>9702</v>
      </c>
      <c r="T2">
        <v>16033</v>
      </c>
      <c r="U2">
        <v>17871</v>
      </c>
      <c r="V2">
        <v>9850</v>
      </c>
      <c r="W2">
        <v>7390</v>
      </c>
      <c r="X2">
        <v>11975</v>
      </c>
      <c r="Y2">
        <v>12379</v>
      </c>
      <c r="Z2">
        <v>14469</v>
      </c>
      <c r="AA2">
        <v>11764</v>
      </c>
      <c r="AB2">
        <v>19943</v>
      </c>
      <c r="AC2">
        <v>19281</v>
      </c>
      <c r="AD2">
        <v>16679</v>
      </c>
      <c r="AE2">
        <v>12441</v>
      </c>
      <c r="AF2">
        <v>19610</v>
      </c>
      <c r="AG2">
        <v>22750</v>
      </c>
      <c r="AH2">
        <v>19298</v>
      </c>
      <c r="AI2">
        <v>12682</v>
      </c>
      <c r="AJ2">
        <v>22034</v>
      </c>
      <c r="AK2">
        <v>24342</v>
      </c>
      <c r="AL2">
        <v>14816</v>
      </c>
      <c r="AM2">
        <v>10756</v>
      </c>
      <c r="AN2">
        <v>17648</v>
      </c>
      <c r="AO2">
        <v>18615</v>
      </c>
      <c r="AP2">
        <v>22299</v>
      </c>
      <c r="AQ2">
        <v>18078</v>
      </c>
      <c r="AR2">
        <v>33183</v>
      </c>
      <c r="AS2">
        <v>32189</v>
      </c>
      <c r="AT2">
        <v>24344</v>
      </c>
      <c r="AU2">
        <v>17790</v>
      </c>
      <c r="AV2">
        <v>30990</v>
      </c>
      <c r="AW2">
        <v>34052</v>
      </c>
      <c r="AX2">
        <v>28188</v>
      </c>
      <c r="AY2">
        <v>16719</v>
      </c>
      <c r="AZ2">
        <v>26773</v>
      </c>
      <c r="BA2">
        <v>35409</v>
      </c>
      <c r="BB2">
        <v>19355</v>
      </c>
      <c r="BC2">
        <v>12508</v>
      </c>
      <c r="BD2">
        <v>20289</v>
      </c>
      <c r="BE2">
        <v>23464</v>
      </c>
      <c r="BF2">
        <v>26940</v>
      </c>
      <c r="BG2">
        <v>19903</v>
      </c>
      <c r="BH2">
        <v>34877</v>
      </c>
      <c r="BI2">
        <v>36608</v>
      </c>
      <c r="BJ2">
        <v>34710</v>
      </c>
      <c r="BK2">
        <v>23224</v>
      </c>
      <c r="BL2">
        <v>36655</v>
      </c>
      <c r="BM2">
        <v>47382</v>
      </c>
    </row>
    <row r="3" spans="1:65" x14ac:dyDescent="0.25">
      <c r="A3" s="1">
        <v>1</v>
      </c>
      <c r="B3">
        <v>23045</v>
      </c>
      <c r="C3">
        <v>13499</v>
      </c>
      <c r="D3">
        <v>22077</v>
      </c>
      <c r="E3">
        <v>26634</v>
      </c>
      <c r="F3">
        <v>13562</v>
      </c>
      <c r="G3">
        <v>9024</v>
      </c>
      <c r="H3">
        <v>13773</v>
      </c>
      <c r="I3">
        <v>16517</v>
      </c>
      <c r="J3">
        <v>20092</v>
      </c>
      <c r="K3">
        <v>14882</v>
      </c>
      <c r="L3">
        <v>25881</v>
      </c>
      <c r="M3">
        <v>25802</v>
      </c>
      <c r="N3">
        <v>25429</v>
      </c>
      <c r="O3">
        <v>17251</v>
      </c>
      <c r="P3">
        <v>27784</v>
      </c>
      <c r="Q3">
        <v>33938</v>
      </c>
      <c r="R3">
        <v>14555</v>
      </c>
      <c r="S3">
        <v>9615</v>
      </c>
      <c r="T3">
        <v>15657</v>
      </c>
      <c r="U3">
        <v>16845</v>
      </c>
      <c r="V3">
        <v>9536</v>
      </c>
      <c r="W3">
        <v>7020</v>
      </c>
      <c r="X3">
        <v>11512</v>
      </c>
      <c r="Y3">
        <v>11906</v>
      </c>
      <c r="Z3">
        <v>13955</v>
      </c>
      <c r="AA3">
        <v>12234</v>
      </c>
      <c r="AB3">
        <v>19930</v>
      </c>
      <c r="AC3">
        <v>19687</v>
      </c>
      <c r="AD3">
        <v>16549</v>
      </c>
      <c r="AE3">
        <v>12440</v>
      </c>
      <c r="AF3">
        <v>19550</v>
      </c>
      <c r="AG3">
        <v>22729</v>
      </c>
      <c r="AH3">
        <v>21393</v>
      </c>
      <c r="AI3">
        <v>13272</v>
      </c>
      <c r="AJ3">
        <v>23646</v>
      </c>
      <c r="AK3">
        <v>25774</v>
      </c>
      <c r="AL3">
        <v>15788</v>
      </c>
      <c r="AM3">
        <v>11346</v>
      </c>
      <c r="AN3">
        <v>18172</v>
      </c>
      <c r="AO3">
        <v>19765</v>
      </c>
      <c r="AP3">
        <v>24607</v>
      </c>
      <c r="AQ3">
        <v>19303</v>
      </c>
      <c r="AR3">
        <v>36436</v>
      </c>
      <c r="AS3">
        <v>35029</v>
      </c>
      <c r="AT3">
        <v>27580</v>
      </c>
      <c r="AU3">
        <v>18859</v>
      </c>
      <c r="AV3">
        <v>31131</v>
      </c>
      <c r="AW3">
        <v>37504</v>
      </c>
      <c r="AX3">
        <v>26191</v>
      </c>
      <c r="AY3">
        <v>16299</v>
      </c>
      <c r="AZ3">
        <v>26813</v>
      </c>
      <c r="BA3">
        <v>31899</v>
      </c>
      <c r="BB3">
        <v>18251</v>
      </c>
      <c r="BC3">
        <v>11755</v>
      </c>
      <c r="BD3">
        <v>18960</v>
      </c>
      <c r="BE3">
        <v>22018</v>
      </c>
      <c r="BF3">
        <v>25235</v>
      </c>
      <c r="BG3">
        <v>20165</v>
      </c>
      <c r="BH3">
        <v>33611</v>
      </c>
      <c r="BI3">
        <v>34989</v>
      </c>
      <c r="BJ3">
        <v>33390</v>
      </c>
      <c r="BK3">
        <v>22497</v>
      </c>
      <c r="BL3">
        <v>35688</v>
      </c>
      <c r="BM3">
        <v>46302</v>
      </c>
    </row>
    <row r="4" spans="1:65" x14ac:dyDescent="0.25">
      <c r="A4" s="1">
        <v>2</v>
      </c>
      <c r="B4">
        <v>23046</v>
      </c>
      <c r="C4">
        <v>13666</v>
      </c>
      <c r="D4">
        <v>20846</v>
      </c>
      <c r="E4">
        <v>27626</v>
      </c>
      <c r="F4">
        <v>13779</v>
      </c>
      <c r="G4">
        <v>9535</v>
      </c>
      <c r="H4">
        <v>13013</v>
      </c>
      <c r="I4">
        <v>16358</v>
      </c>
      <c r="J4">
        <v>20362</v>
      </c>
      <c r="K4">
        <v>15456</v>
      </c>
      <c r="L4">
        <v>26127</v>
      </c>
      <c r="M4">
        <v>26248</v>
      </c>
      <c r="N4">
        <v>25601</v>
      </c>
      <c r="O4">
        <v>17248</v>
      </c>
      <c r="P4">
        <v>24379</v>
      </c>
      <c r="Q4">
        <v>33924</v>
      </c>
      <c r="R4">
        <v>14874</v>
      </c>
      <c r="S4">
        <v>9619</v>
      </c>
      <c r="T4">
        <v>14740</v>
      </c>
      <c r="U4">
        <v>17904</v>
      </c>
      <c r="V4">
        <v>9644</v>
      </c>
      <c r="W4">
        <v>7261</v>
      </c>
      <c r="X4">
        <v>10322</v>
      </c>
      <c r="Y4">
        <v>11918</v>
      </c>
      <c r="Z4">
        <v>13817</v>
      </c>
      <c r="AA4">
        <v>11405</v>
      </c>
      <c r="AB4">
        <v>18900</v>
      </c>
      <c r="AC4">
        <v>18295</v>
      </c>
      <c r="AD4">
        <v>16828</v>
      </c>
      <c r="AE4">
        <v>12424</v>
      </c>
      <c r="AF4">
        <v>18267</v>
      </c>
      <c r="AG4">
        <v>22687</v>
      </c>
      <c r="AH4">
        <v>21641</v>
      </c>
      <c r="AI4">
        <v>13849</v>
      </c>
      <c r="AJ4">
        <v>22043</v>
      </c>
      <c r="AK4">
        <v>26356</v>
      </c>
      <c r="AL4">
        <v>16354</v>
      </c>
      <c r="AM4">
        <v>11962</v>
      </c>
      <c r="AN4">
        <v>18603</v>
      </c>
      <c r="AO4">
        <v>19665</v>
      </c>
      <c r="AP4">
        <v>25815</v>
      </c>
      <c r="AQ4">
        <v>19833</v>
      </c>
      <c r="AR4">
        <v>34922</v>
      </c>
      <c r="AS4">
        <v>35288</v>
      </c>
      <c r="AT4">
        <v>28907</v>
      </c>
      <c r="AU4">
        <v>20701</v>
      </c>
      <c r="AV4">
        <v>28574</v>
      </c>
      <c r="AW4">
        <v>37325</v>
      </c>
      <c r="AX4">
        <v>27096</v>
      </c>
      <c r="AY4">
        <v>16496</v>
      </c>
      <c r="AZ4">
        <v>25625</v>
      </c>
      <c r="BA4">
        <v>33731</v>
      </c>
      <c r="BB4">
        <v>18884</v>
      </c>
      <c r="BC4">
        <v>12378</v>
      </c>
      <c r="BD4">
        <v>17042</v>
      </c>
      <c r="BE4">
        <v>22743</v>
      </c>
      <c r="BF4">
        <v>25603</v>
      </c>
      <c r="BG4">
        <v>19343</v>
      </c>
      <c r="BH4">
        <v>33350</v>
      </c>
      <c r="BI4">
        <v>35857</v>
      </c>
      <c r="BJ4">
        <v>34864</v>
      </c>
      <c r="BK4">
        <v>23103</v>
      </c>
      <c r="BL4">
        <v>34456</v>
      </c>
      <c r="BM4">
        <v>48050</v>
      </c>
    </row>
    <row r="6" spans="1:65" x14ac:dyDescent="0.25">
      <c r="C6" s="5">
        <v>0</v>
      </c>
      <c r="G6" s="5">
        <v>0</v>
      </c>
      <c r="H6" s="5">
        <v>0.03</v>
      </c>
      <c r="I6" s="5">
        <v>0.1</v>
      </c>
      <c r="J6" s="5">
        <v>0.3</v>
      </c>
      <c r="K6" s="5">
        <v>0.9</v>
      </c>
      <c r="L6" s="5">
        <v>2.7</v>
      </c>
      <c r="M6" s="5">
        <v>5.4</v>
      </c>
      <c r="N6" s="5">
        <v>9</v>
      </c>
      <c r="O6" s="5">
        <v>18</v>
      </c>
      <c r="Q6" s="4" t="s">
        <v>1596</v>
      </c>
      <c r="R6" s="4" t="s">
        <v>2478</v>
      </c>
      <c r="S6" s="4" t="s">
        <v>2479</v>
      </c>
    </row>
    <row r="7" spans="1:65" x14ac:dyDescent="0.25">
      <c r="A7" s="1" t="s">
        <v>20</v>
      </c>
      <c r="B7">
        <v>23046</v>
      </c>
      <c r="C7">
        <f>B7/1366578*100</f>
        <v>1.6864020934041088</v>
      </c>
      <c r="F7" t="s">
        <v>20</v>
      </c>
      <c r="G7">
        <v>1.6864020934041088</v>
      </c>
      <c r="H7">
        <v>1.7057460242437532</v>
      </c>
      <c r="I7">
        <v>1.4268215826069746</v>
      </c>
      <c r="J7">
        <v>1.4394022426974578</v>
      </c>
      <c r="K7">
        <v>1.448809379578375</v>
      </c>
      <c r="L7">
        <v>1.5336163722857783</v>
      </c>
      <c r="M7">
        <v>1.4756677883766764</v>
      </c>
      <c r="N7">
        <v>1.451049274997759</v>
      </c>
      <c r="O7">
        <v>1.5472401216027978</v>
      </c>
      <c r="Q7" t="s">
        <v>1914</v>
      </c>
      <c r="R7">
        <v>1.68640209340411</v>
      </c>
      <c r="S7">
        <f>R7/1.68640209340411/64*100</f>
        <v>1.5625</v>
      </c>
    </row>
    <row r="8" spans="1:65" x14ac:dyDescent="0.25">
      <c r="A8" s="1" t="s">
        <v>21</v>
      </c>
      <c r="B8">
        <v>13666</v>
      </c>
      <c r="C8">
        <f t="shared" ref="C8:C71" si="0">B8/1366578*100</f>
        <v>1.0000160986054216</v>
      </c>
      <c r="F8" t="s">
        <v>21</v>
      </c>
      <c r="G8">
        <v>1.0000160986054216</v>
      </c>
      <c r="H8">
        <v>1.0054708149423464</v>
      </c>
      <c r="I8">
        <v>0.90737473188079765</v>
      </c>
      <c r="J8">
        <v>0.91045985289119313</v>
      </c>
      <c r="K8">
        <v>0.90959637790061654</v>
      </c>
      <c r="L8">
        <v>0.93824356043482238</v>
      </c>
      <c r="M8">
        <v>0.92319766994971797</v>
      </c>
      <c r="N8">
        <v>0.9110096493754658</v>
      </c>
      <c r="O8">
        <v>0.94630392710579703</v>
      </c>
      <c r="Q8" t="s">
        <v>1915</v>
      </c>
      <c r="R8">
        <v>1.7057460242437532</v>
      </c>
      <c r="S8">
        <f t="shared" ref="S8:S15" si="1">R8/1.68640209340411/64*100</f>
        <v>1.5804227077902471</v>
      </c>
    </row>
    <row r="9" spans="1:65" x14ac:dyDescent="0.25">
      <c r="A9" s="1" t="s">
        <v>22</v>
      </c>
      <c r="B9">
        <v>20846</v>
      </c>
      <c r="C9">
        <f t="shared" si="0"/>
        <v>1.5254160391869327</v>
      </c>
      <c r="F9" t="s">
        <v>22</v>
      </c>
      <c r="G9">
        <v>1.5254160391869327</v>
      </c>
      <c r="H9">
        <v>1.5358871975575088</v>
      </c>
      <c r="I9">
        <v>1.5004131607212419</v>
      </c>
      <c r="J9">
        <v>1.5098762079182722</v>
      </c>
      <c r="K9">
        <v>1.5088141127214756</v>
      </c>
      <c r="L9">
        <v>1.5520466161615349</v>
      </c>
      <c r="M9">
        <v>1.5193771374269209</v>
      </c>
      <c r="N9">
        <v>1.5009826360064951</v>
      </c>
      <c r="O9">
        <v>1.5283620240630695</v>
      </c>
      <c r="Q9" t="s">
        <v>1916</v>
      </c>
      <c r="R9">
        <v>1.4268215826069746</v>
      </c>
      <c r="S9">
        <f t="shared" si="1"/>
        <v>1.3219911974392742</v>
      </c>
    </row>
    <row r="10" spans="1:65" x14ac:dyDescent="0.25">
      <c r="A10" s="1" t="s">
        <v>23</v>
      </c>
      <c r="B10">
        <v>27626</v>
      </c>
      <c r="C10">
        <f t="shared" si="0"/>
        <v>2.0215457880925931</v>
      </c>
      <c r="F10" t="s">
        <v>23</v>
      </c>
      <c r="G10">
        <v>2.0215457880925931</v>
      </c>
      <c r="H10">
        <v>2.0009847875521762</v>
      </c>
      <c r="I10">
        <v>1.6239675645538507</v>
      </c>
      <c r="J10">
        <v>1.6329206776779448</v>
      </c>
      <c r="K10">
        <v>1.6361453114810354</v>
      </c>
      <c r="L10">
        <v>1.7503358339218806</v>
      </c>
      <c r="M10">
        <v>1.6711733905454829</v>
      </c>
      <c r="N10">
        <v>1.6534958637478625</v>
      </c>
      <c r="O10">
        <v>1.8066200097171476</v>
      </c>
      <c r="Q10" t="s">
        <v>1917</v>
      </c>
      <c r="R10">
        <v>1.4394022426974578</v>
      </c>
      <c r="S10">
        <f t="shared" si="1"/>
        <v>1.3336475405310335</v>
      </c>
    </row>
    <row r="11" spans="1:65" x14ac:dyDescent="0.25">
      <c r="A11" s="1" t="s">
        <v>24</v>
      </c>
      <c r="B11">
        <v>13779</v>
      </c>
      <c r="C11">
        <f t="shared" si="0"/>
        <v>1.0082849277538493</v>
      </c>
      <c r="F11" t="s">
        <v>24</v>
      </c>
      <c r="G11">
        <v>1.0082849277538493</v>
      </c>
      <c r="H11">
        <v>1.0249554427900407</v>
      </c>
      <c r="I11">
        <v>1.0297467969207501</v>
      </c>
      <c r="J11">
        <v>1.0301008422402609</v>
      </c>
      <c r="K11">
        <v>1.0330409733633266</v>
      </c>
      <c r="L11">
        <v>1.0292461071418804</v>
      </c>
      <c r="M11">
        <v>1.0353803702981339</v>
      </c>
      <c r="N11">
        <v>1.0286411673518518</v>
      </c>
      <c r="O11">
        <v>1.0182157528235189</v>
      </c>
      <c r="Q11" t="s">
        <v>1918</v>
      </c>
      <c r="R11">
        <v>1.448809379578375</v>
      </c>
      <c r="S11">
        <f t="shared" si="1"/>
        <v>1.3423635231747477</v>
      </c>
    </row>
    <row r="12" spans="1:65" x14ac:dyDescent="0.25">
      <c r="A12" s="1" t="s">
        <v>25</v>
      </c>
      <c r="B12">
        <v>9535</v>
      </c>
      <c r="C12">
        <f t="shared" si="0"/>
        <v>0.69772819407307884</v>
      </c>
      <c r="F12" t="s">
        <v>25</v>
      </c>
      <c r="G12">
        <v>0.69772819407307884</v>
      </c>
      <c r="H12">
        <v>0.68453631557333228</v>
      </c>
      <c r="I12">
        <v>0.66070930126282623</v>
      </c>
      <c r="J12">
        <v>0.66111049451070525</v>
      </c>
      <c r="K12">
        <v>0.662665862112923</v>
      </c>
      <c r="L12">
        <v>0.66586334656291069</v>
      </c>
      <c r="M12">
        <v>0.66377078813085244</v>
      </c>
      <c r="N12">
        <v>0.66123781224216005</v>
      </c>
      <c r="O12">
        <v>0.66697173990572811</v>
      </c>
      <c r="Q12" t="s">
        <v>1919</v>
      </c>
      <c r="R12">
        <v>1.5336163722857783</v>
      </c>
      <c r="S12">
        <f t="shared" si="1"/>
        <v>1.4209396389324291</v>
      </c>
    </row>
    <row r="13" spans="1:65" x14ac:dyDescent="0.25">
      <c r="A13" s="1" t="s">
        <v>26</v>
      </c>
      <c r="B13">
        <v>13013</v>
      </c>
      <c r="C13">
        <f t="shared" si="0"/>
        <v>0.95223251069459625</v>
      </c>
      <c r="F13" t="s">
        <v>26</v>
      </c>
      <c r="G13">
        <v>0.95223251069459625</v>
      </c>
      <c r="H13">
        <v>0.97115307998095812</v>
      </c>
      <c r="I13">
        <v>1.0946907202679959</v>
      </c>
      <c r="J13">
        <v>1.1007063317888068</v>
      </c>
      <c r="K13">
        <v>1.097663759865523</v>
      </c>
      <c r="L13">
        <v>1.0760907161829318</v>
      </c>
      <c r="M13">
        <v>1.0864374313784355</v>
      </c>
      <c r="N13">
        <v>1.0858969234088756</v>
      </c>
      <c r="O13">
        <v>1.0376389081847315</v>
      </c>
      <c r="Q13" t="s">
        <v>1920</v>
      </c>
      <c r="R13">
        <v>1.4756677883766764</v>
      </c>
      <c r="S13">
        <f t="shared" si="1"/>
        <v>1.367248610729777</v>
      </c>
    </row>
    <row r="14" spans="1:65" x14ac:dyDescent="0.25">
      <c r="A14" s="1" t="s">
        <v>27</v>
      </c>
      <c r="B14">
        <v>16358</v>
      </c>
      <c r="C14">
        <f t="shared" si="0"/>
        <v>1.1970044885838935</v>
      </c>
      <c r="F14" t="s">
        <v>27</v>
      </c>
      <c r="G14">
        <v>1.1970044885838935</v>
      </c>
      <c r="H14">
        <v>1.2008210649190207</v>
      </c>
      <c r="I14">
        <v>1.1011106757244633</v>
      </c>
      <c r="J14">
        <v>1.1031914493496353</v>
      </c>
      <c r="K14">
        <v>1.0999800183959689</v>
      </c>
      <c r="L14">
        <v>1.1168605521029238</v>
      </c>
      <c r="M14">
        <v>1.1062449707657962</v>
      </c>
      <c r="N14">
        <v>1.1077480204546788</v>
      </c>
      <c r="O14">
        <v>1.1409532257635862</v>
      </c>
      <c r="Q14" t="s">
        <v>1921</v>
      </c>
      <c r="R14">
        <v>1.451049274997759</v>
      </c>
      <c r="S14">
        <f t="shared" si="1"/>
        <v>1.3444388506464557</v>
      </c>
    </row>
    <row r="15" spans="1:65" x14ac:dyDescent="0.25">
      <c r="A15" s="1" t="s">
        <v>28</v>
      </c>
      <c r="B15">
        <v>20362</v>
      </c>
      <c r="C15">
        <f t="shared" si="0"/>
        <v>1.4899991072591539</v>
      </c>
      <c r="F15" t="s">
        <v>28</v>
      </c>
      <c r="G15">
        <v>1.4899991072591539</v>
      </c>
      <c r="H15">
        <v>1.5095785231864347</v>
      </c>
      <c r="I15">
        <v>1.4925116770825126</v>
      </c>
      <c r="J15">
        <v>1.4975175360001698</v>
      </c>
      <c r="K15">
        <v>1.4974105169770231</v>
      </c>
      <c r="L15">
        <v>1.5096004260063354</v>
      </c>
      <c r="M15">
        <v>1.5044695987308403</v>
      </c>
      <c r="N15">
        <v>1.493446859976127</v>
      </c>
      <c r="O15">
        <v>1.497914378020595</v>
      </c>
      <c r="Q15" t="s">
        <v>1922</v>
      </c>
      <c r="R15">
        <v>1.5472401216027978</v>
      </c>
      <c r="S15">
        <f t="shared" si="1"/>
        <v>1.4335624341667932</v>
      </c>
    </row>
    <row r="16" spans="1:65" x14ac:dyDescent="0.25">
      <c r="A16" s="1" t="s">
        <v>29</v>
      </c>
      <c r="B16">
        <v>15456</v>
      </c>
      <c r="C16">
        <f t="shared" si="0"/>
        <v>1.1310002063548512</v>
      </c>
      <c r="F16" t="s">
        <v>29</v>
      </c>
      <c r="G16">
        <v>1.1310002063548512</v>
      </c>
      <c r="H16">
        <v>1.1303604009161385</v>
      </c>
      <c r="I16">
        <v>1.1236814511824478</v>
      </c>
      <c r="J16">
        <v>1.1235661829263424</v>
      </c>
      <c r="K16">
        <v>1.1199048007412771</v>
      </c>
      <c r="L16">
        <v>1.1254257247979766</v>
      </c>
      <c r="M16">
        <v>1.1268979166878719</v>
      </c>
      <c r="N16">
        <v>1.1187244266209779</v>
      </c>
      <c r="O16">
        <v>1.124092240015774</v>
      </c>
    </row>
    <row r="17" spans="1:19" x14ac:dyDescent="0.25">
      <c r="A17" s="1" t="s">
        <v>30</v>
      </c>
      <c r="B17">
        <v>26127</v>
      </c>
      <c r="C17">
        <f t="shared" si="0"/>
        <v>1.9118557447873448</v>
      </c>
      <c r="F17" t="s">
        <v>30</v>
      </c>
      <c r="G17">
        <v>1.9118557447873448</v>
      </c>
      <c r="H17">
        <v>1.8967512226416687</v>
      </c>
      <c r="I17">
        <v>2.061739316609259</v>
      </c>
      <c r="J17">
        <v>2.0685500181249754</v>
      </c>
      <c r="K17">
        <v>2.0690883304570713</v>
      </c>
      <c r="L17">
        <v>2.0568705587472067</v>
      </c>
      <c r="M17">
        <v>2.0571854038944215</v>
      </c>
      <c r="N17">
        <v>2.0525271450460432</v>
      </c>
      <c r="O17">
        <v>1.9947843138565475</v>
      </c>
      <c r="Q17" t="s">
        <v>1923</v>
      </c>
      <c r="R17">
        <v>1.0000160986054201</v>
      </c>
      <c r="S17">
        <f>R17/1.00001609860542/64*100</f>
        <v>1.5625</v>
      </c>
    </row>
    <row r="18" spans="1:19" x14ac:dyDescent="0.25">
      <c r="A18" s="1" t="s">
        <v>31</v>
      </c>
      <c r="B18">
        <v>26248</v>
      </c>
      <c r="C18">
        <f t="shared" si="0"/>
        <v>1.9207099777692895</v>
      </c>
      <c r="F18" t="s">
        <v>31</v>
      </c>
      <c r="G18">
        <v>1.9207099777692895</v>
      </c>
      <c r="H18">
        <v>1.9321654361362548</v>
      </c>
      <c r="I18">
        <v>1.8291015427340407</v>
      </c>
      <c r="J18">
        <v>1.8329299536042165</v>
      </c>
      <c r="K18">
        <v>1.8305446954678433</v>
      </c>
      <c r="L18">
        <v>1.8607306780868971</v>
      </c>
      <c r="M18">
        <v>1.8352906046049964</v>
      </c>
      <c r="N18">
        <v>1.8405325865485427</v>
      </c>
      <c r="O18">
        <v>1.8919991400021992</v>
      </c>
      <c r="Q18" t="s">
        <v>1924</v>
      </c>
      <c r="R18">
        <v>1.0054708149423464</v>
      </c>
      <c r="S18">
        <f t="shared" ref="S18:S25" si="2">R18/1.00001609860542/64*100</f>
        <v>1.5710228570703342</v>
      </c>
    </row>
    <row r="19" spans="1:19" x14ac:dyDescent="0.25">
      <c r="A19" s="1" t="s">
        <v>32</v>
      </c>
      <c r="B19">
        <v>25601</v>
      </c>
      <c r="C19">
        <f t="shared" si="0"/>
        <v>1.8733654427336015</v>
      </c>
      <c r="F19" t="s">
        <v>32</v>
      </c>
      <c r="G19">
        <v>1.8733654427336</v>
      </c>
      <c r="H19">
        <v>1.930687573765423</v>
      </c>
      <c r="I19">
        <v>1.9027399818370414</v>
      </c>
      <c r="J19">
        <v>1.902658614301217</v>
      </c>
      <c r="K19">
        <v>1.908124892535987</v>
      </c>
      <c r="L19">
        <v>1.9187981730634649</v>
      </c>
      <c r="M19">
        <v>1.918186225144304</v>
      </c>
      <c r="N19">
        <v>1.9032478000641868</v>
      </c>
      <c r="O19">
        <v>1.9131290822642639</v>
      </c>
      <c r="Q19" t="s">
        <v>1925</v>
      </c>
      <c r="R19">
        <v>0.90737473188079765</v>
      </c>
      <c r="S19">
        <f t="shared" si="2"/>
        <v>1.4177501947627766</v>
      </c>
    </row>
    <row r="20" spans="1:19" x14ac:dyDescent="0.25">
      <c r="A20" s="1" t="s">
        <v>33</v>
      </c>
      <c r="B20">
        <v>17248</v>
      </c>
      <c r="C20">
        <f t="shared" si="0"/>
        <v>1.2621306650626603</v>
      </c>
      <c r="F20" t="s">
        <v>33</v>
      </c>
      <c r="G20">
        <v>1.2621306650626603</v>
      </c>
      <c r="H20">
        <v>1.2776767186279445</v>
      </c>
      <c r="I20">
        <v>1.2335019806247474</v>
      </c>
      <c r="J20">
        <v>1.2326852260568615</v>
      </c>
      <c r="K20">
        <v>1.2311471974960937</v>
      </c>
      <c r="L20">
        <v>1.2350644398933697</v>
      </c>
      <c r="M20">
        <v>1.2359614636843796</v>
      </c>
      <c r="N20">
        <v>1.2321292321906594</v>
      </c>
      <c r="O20">
        <v>1.2438299056755557</v>
      </c>
      <c r="Q20" t="s">
        <v>1926</v>
      </c>
      <c r="R20">
        <v>0.91045985289119313</v>
      </c>
      <c r="S20">
        <f t="shared" si="2"/>
        <v>1.422570618739416</v>
      </c>
    </row>
    <row r="21" spans="1:19" x14ac:dyDescent="0.25">
      <c r="A21" s="1" t="s">
        <v>34</v>
      </c>
      <c r="B21">
        <v>24379</v>
      </c>
      <c r="C21">
        <f t="shared" si="0"/>
        <v>1.7839450071638796</v>
      </c>
      <c r="F21" t="s">
        <v>34</v>
      </c>
      <c r="G21">
        <v>1.7839450071638796</v>
      </c>
      <c r="H21">
        <v>1.8019228555842426</v>
      </c>
      <c r="I21">
        <v>2.023441272394078</v>
      </c>
      <c r="J21">
        <v>2.0307471574016236</v>
      </c>
      <c r="K21">
        <v>2.0218581453643565</v>
      </c>
      <c r="L21">
        <v>1.9907623550685583</v>
      </c>
      <c r="M21">
        <v>2.0070607316096267</v>
      </c>
      <c r="N21">
        <v>2.0025407151920227</v>
      </c>
      <c r="O21">
        <v>1.9277223091927622</v>
      </c>
      <c r="Q21" t="s">
        <v>1927</v>
      </c>
      <c r="R21">
        <v>0.90959637790061654</v>
      </c>
      <c r="S21">
        <f t="shared" si="2"/>
        <v>1.4212214607862017</v>
      </c>
    </row>
    <row r="22" spans="1:19" x14ac:dyDescent="0.25">
      <c r="A22" s="1" t="s">
        <v>35</v>
      </c>
      <c r="B22">
        <v>33924</v>
      </c>
      <c r="C22">
        <f t="shared" si="0"/>
        <v>2.4824049560288546</v>
      </c>
      <c r="F22" t="s">
        <v>35</v>
      </c>
      <c r="G22">
        <v>2.4824049560288546</v>
      </c>
      <c r="H22">
        <v>2.4435126268697172</v>
      </c>
      <c r="I22">
        <v>2.1323480125560774</v>
      </c>
      <c r="J22">
        <v>2.1371987948679667</v>
      </c>
      <c r="K22">
        <v>2.1295362727480582</v>
      </c>
      <c r="L22">
        <v>2.2011045919557519</v>
      </c>
      <c r="M22">
        <v>2.1519594440478444</v>
      </c>
      <c r="N22">
        <v>2.1579970526447809</v>
      </c>
      <c r="O22">
        <v>2.283346677303649</v>
      </c>
      <c r="Q22" t="s">
        <v>1928</v>
      </c>
      <c r="R22">
        <v>0.93824356043482238</v>
      </c>
      <c r="S22">
        <f t="shared" si="2"/>
        <v>1.4659819629142361</v>
      </c>
    </row>
    <row r="23" spans="1:19" x14ac:dyDescent="0.25">
      <c r="A23" s="1" t="s">
        <v>36</v>
      </c>
      <c r="B23">
        <v>14874</v>
      </c>
      <c r="C23">
        <f t="shared" si="0"/>
        <v>1.0884120774664894</v>
      </c>
      <c r="F23" t="s">
        <v>36</v>
      </c>
      <c r="G23">
        <v>1.0884120774664894</v>
      </c>
      <c r="H23">
        <v>1.0920926190649696</v>
      </c>
      <c r="I23">
        <v>1.00171130923817</v>
      </c>
      <c r="J23">
        <v>1.0038167436930046</v>
      </c>
      <c r="K23">
        <v>1.0058357834069336</v>
      </c>
      <c r="L23">
        <v>1.0394972867836683</v>
      </c>
      <c r="M23">
        <v>1.0199021058908919</v>
      </c>
      <c r="N23">
        <v>1.0042670889531582</v>
      </c>
      <c r="O23">
        <v>1.0431929280299286</v>
      </c>
      <c r="Q23" t="s">
        <v>1929</v>
      </c>
      <c r="R23">
        <v>0.92319766994971797</v>
      </c>
      <c r="S23">
        <f t="shared" si="2"/>
        <v>1.4424731374905648</v>
      </c>
    </row>
    <row r="24" spans="1:19" x14ac:dyDescent="0.25">
      <c r="A24" s="1" t="s">
        <v>37</v>
      </c>
      <c r="B24">
        <v>9619</v>
      </c>
      <c r="C24">
        <f t="shared" si="0"/>
        <v>0.70387493432500747</v>
      </c>
      <c r="F24" t="s">
        <v>37</v>
      </c>
      <c r="G24">
        <v>0.70387493432500747</v>
      </c>
      <c r="H24">
        <v>0.72428195979533316</v>
      </c>
      <c r="I24">
        <v>0.74649735286780505</v>
      </c>
      <c r="J24">
        <v>0.74760273838265223</v>
      </c>
      <c r="K24">
        <v>0.74526289746110486</v>
      </c>
      <c r="L24">
        <v>0.73282420642645363</v>
      </c>
      <c r="M24">
        <v>0.74326647047639716</v>
      </c>
      <c r="N24">
        <v>0.74222529254974878</v>
      </c>
      <c r="O24">
        <v>0.72337527811873725</v>
      </c>
      <c r="Q24" t="s">
        <v>1930</v>
      </c>
      <c r="R24">
        <v>0.9110096493754658</v>
      </c>
      <c r="S24">
        <f t="shared" si="2"/>
        <v>1.4234296619166948</v>
      </c>
    </row>
    <row r="25" spans="1:19" x14ac:dyDescent="0.25">
      <c r="A25" s="1" t="s">
        <v>38</v>
      </c>
      <c r="B25">
        <v>14740</v>
      </c>
      <c r="C25">
        <f t="shared" si="0"/>
        <v>1.0786065632550794</v>
      </c>
      <c r="F25" t="s">
        <v>38</v>
      </c>
      <c r="G25">
        <v>1.0786065632550794</v>
      </c>
      <c r="H25">
        <v>1.1017634235192602</v>
      </c>
      <c r="I25">
        <v>1.2005046351735948</v>
      </c>
      <c r="J25">
        <v>1.203182242646694</v>
      </c>
      <c r="K25">
        <v>1.2013271768793263</v>
      </c>
      <c r="L25">
        <v>1.1818715642379909</v>
      </c>
      <c r="M25">
        <v>1.1949439867049598</v>
      </c>
      <c r="N25">
        <v>1.1905719039292926</v>
      </c>
      <c r="O25">
        <v>1.1483612379066788</v>
      </c>
      <c r="Q25" t="s">
        <v>1931</v>
      </c>
      <c r="R25">
        <v>0.94630392710579703</v>
      </c>
      <c r="S25">
        <f t="shared" si="2"/>
        <v>1.4785760830898627</v>
      </c>
    </row>
    <row r="26" spans="1:19" x14ac:dyDescent="0.25">
      <c r="A26" s="1" t="s">
        <v>39</v>
      </c>
      <c r="B26">
        <v>17904</v>
      </c>
      <c r="C26">
        <f t="shared" si="0"/>
        <v>1.3101337794110544</v>
      </c>
      <c r="F26" t="s">
        <v>39</v>
      </c>
      <c r="G26">
        <v>1.3101337794110544</v>
      </c>
      <c r="H26">
        <v>1.3076153498822136</v>
      </c>
      <c r="I26">
        <v>1.2354845609173117</v>
      </c>
      <c r="J26">
        <v>1.2336981941248315</v>
      </c>
      <c r="K26">
        <v>1.2316110690751167</v>
      </c>
      <c r="L26">
        <v>1.2440897251712151</v>
      </c>
      <c r="M26">
        <v>1.2386701218055325</v>
      </c>
      <c r="N26">
        <v>1.2366489288473708</v>
      </c>
      <c r="O26">
        <v>1.2654452278954387</v>
      </c>
    </row>
    <row r="27" spans="1:19" x14ac:dyDescent="0.25">
      <c r="A27" s="1" t="s">
        <v>40</v>
      </c>
      <c r="B27">
        <v>9644</v>
      </c>
      <c r="C27">
        <f t="shared" si="0"/>
        <v>0.70570432130474803</v>
      </c>
      <c r="F27" t="s">
        <v>40</v>
      </c>
      <c r="G27">
        <v>0.70570432130474803</v>
      </c>
      <c r="H27">
        <v>0.71905836330488171</v>
      </c>
      <c r="I27">
        <v>0.72086258968494832</v>
      </c>
      <c r="J27">
        <v>0.71840203018183357</v>
      </c>
      <c r="K27">
        <v>0.72008572512079805</v>
      </c>
      <c r="L27">
        <v>0.72553962679399675</v>
      </c>
      <c r="M27">
        <v>0.72274170893864664</v>
      </c>
      <c r="N27">
        <v>0.71676440842367084</v>
      </c>
      <c r="O27">
        <v>0.719050622265063</v>
      </c>
      <c r="Q27" t="s">
        <v>1932</v>
      </c>
      <c r="R27">
        <v>1.52541603918693</v>
      </c>
      <c r="S27">
        <f>R27/1.52541603918693/64*100</f>
        <v>1.5625</v>
      </c>
    </row>
    <row r="28" spans="1:19" x14ac:dyDescent="0.25">
      <c r="A28" s="1" t="s">
        <v>41</v>
      </c>
      <c r="B28">
        <v>7261</v>
      </c>
      <c r="C28">
        <f t="shared" si="0"/>
        <v>0.53132715439587064</v>
      </c>
      <c r="F28" t="s">
        <v>41</v>
      </c>
      <c r="G28">
        <v>0.53132715439587064</v>
      </c>
      <c r="H28">
        <v>0.53073647262174828</v>
      </c>
      <c r="I28">
        <v>0.52346788402864142</v>
      </c>
      <c r="J28">
        <v>0.52243308930571075</v>
      </c>
      <c r="K28">
        <v>0.52423273910350943</v>
      </c>
      <c r="L28">
        <v>0.52065438949012777</v>
      </c>
      <c r="M28">
        <v>0.52344703740937648</v>
      </c>
      <c r="N28">
        <v>0.52350094110963497</v>
      </c>
      <c r="O28">
        <v>0.52066946786601664</v>
      </c>
      <c r="Q28" t="s">
        <v>1933</v>
      </c>
      <c r="R28">
        <v>1.5358871975575088</v>
      </c>
      <c r="S28">
        <f t="shared" ref="S28:S35" si="3">R28/1.52541603918693/64*100</f>
        <v>1.5732257197601973</v>
      </c>
    </row>
    <row r="29" spans="1:19" x14ac:dyDescent="0.25">
      <c r="A29" s="1" t="s">
        <v>42</v>
      </c>
      <c r="B29">
        <v>10322</v>
      </c>
      <c r="C29">
        <f t="shared" si="0"/>
        <v>0.75531729619531418</v>
      </c>
      <c r="F29" t="s">
        <v>42</v>
      </c>
      <c r="G29">
        <v>0.75531729619531418</v>
      </c>
      <c r="H29">
        <v>0.7639867414633017</v>
      </c>
      <c r="I29">
        <v>0.84437193487454443</v>
      </c>
      <c r="J29">
        <v>0.84373548473290982</v>
      </c>
      <c r="K29">
        <v>0.8415136673045468</v>
      </c>
      <c r="L29">
        <v>0.82845361952550489</v>
      </c>
      <c r="M29">
        <v>0.8371828960585026</v>
      </c>
      <c r="N29">
        <v>0.83450095848968187</v>
      </c>
      <c r="O29">
        <v>0.80841225531876981</v>
      </c>
      <c r="Q29" t="s">
        <v>1934</v>
      </c>
      <c r="R29">
        <v>1.5004131607212419</v>
      </c>
      <c r="S29">
        <f t="shared" si="3"/>
        <v>1.5368892835796713</v>
      </c>
    </row>
    <row r="30" spans="1:19" x14ac:dyDescent="0.25">
      <c r="A30" s="1" t="s">
        <v>43</v>
      </c>
      <c r="B30">
        <v>11918</v>
      </c>
      <c r="C30">
        <f t="shared" si="0"/>
        <v>0.87210536098195646</v>
      </c>
      <c r="F30" t="s">
        <v>43</v>
      </c>
      <c r="G30">
        <v>0.87210536098195646</v>
      </c>
      <c r="H30">
        <v>0.8743360686272974</v>
      </c>
      <c r="I30">
        <v>0.80288193638833449</v>
      </c>
      <c r="J30">
        <v>0.80297448035776453</v>
      </c>
      <c r="K30">
        <v>0.80152669744687055</v>
      </c>
      <c r="L30">
        <v>0.8170762902055545</v>
      </c>
      <c r="M30">
        <v>0.80375118782288635</v>
      </c>
      <c r="N30">
        <v>0.80665418752769813</v>
      </c>
      <c r="O30">
        <v>0.83340932314640148</v>
      </c>
      <c r="Q30" t="s">
        <v>1935</v>
      </c>
      <c r="R30">
        <v>1.5098762079182722</v>
      </c>
      <c r="S30">
        <f t="shared" si="3"/>
        <v>1.5465823842587756</v>
      </c>
    </row>
    <row r="31" spans="1:19" x14ac:dyDescent="0.25">
      <c r="A31" s="1" t="s">
        <v>44</v>
      </c>
      <c r="B31">
        <v>13817</v>
      </c>
      <c r="C31">
        <f t="shared" si="0"/>
        <v>1.0110655959630552</v>
      </c>
      <c r="F31" t="s">
        <v>44</v>
      </c>
      <c r="G31">
        <v>1.0110655959630552</v>
      </c>
      <c r="H31">
        <v>1.0074594592385808</v>
      </c>
      <c r="I31">
        <v>1.0447963836870338</v>
      </c>
      <c r="J31">
        <v>1.0423326047193235</v>
      </c>
      <c r="K31">
        <v>1.0402253006696249</v>
      </c>
      <c r="L31">
        <v>1.0335126056368618</v>
      </c>
      <c r="M31">
        <v>1.0438039155537757</v>
      </c>
      <c r="N31">
        <v>1.0375500997539506</v>
      </c>
      <c r="O31">
        <v>1.0292999213684468</v>
      </c>
      <c r="Q31" t="s">
        <v>1936</v>
      </c>
      <c r="R31">
        <v>1.5088141127214756</v>
      </c>
      <c r="S31">
        <f t="shared" si="3"/>
        <v>1.5454944687640106</v>
      </c>
    </row>
    <row r="32" spans="1:19" x14ac:dyDescent="0.25">
      <c r="A32" s="1" t="s">
        <v>45</v>
      </c>
      <c r="B32">
        <v>11405</v>
      </c>
      <c r="C32">
        <f t="shared" si="0"/>
        <v>0.8345663401576785</v>
      </c>
      <c r="F32" t="s">
        <v>45</v>
      </c>
      <c r="G32">
        <v>0.8345663401576785</v>
      </c>
      <c r="H32">
        <v>0.82282200884401868</v>
      </c>
      <c r="I32">
        <v>0.86666154440012899</v>
      </c>
      <c r="J32">
        <v>0.8664661189870595</v>
      </c>
      <c r="K32">
        <v>0.86240235206239113</v>
      </c>
      <c r="L32">
        <v>0.85196118966452006</v>
      </c>
      <c r="M32">
        <v>0.86105723763903097</v>
      </c>
      <c r="N32">
        <v>0.85791095286571106</v>
      </c>
      <c r="O32">
        <v>0.83985055389810237</v>
      </c>
      <c r="Q32" t="s">
        <v>1937</v>
      </c>
      <c r="R32">
        <v>1.5520466161615349</v>
      </c>
      <c r="S32">
        <f t="shared" si="3"/>
        <v>1.5897779854504475</v>
      </c>
    </row>
    <row r="33" spans="1:19" x14ac:dyDescent="0.25">
      <c r="A33" s="1" t="s">
        <v>46</v>
      </c>
      <c r="B33">
        <v>18900</v>
      </c>
      <c r="C33">
        <f t="shared" si="0"/>
        <v>1.3830165566839214</v>
      </c>
      <c r="F33" t="s">
        <v>46</v>
      </c>
      <c r="G33">
        <v>1.3830165566839214</v>
      </c>
      <c r="H33">
        <v>1.3871406904545756</v>
      </c>
      <c r="I33">
        <v>1.5740335763670374</v>
      </c>
      <c r="J33">
        <v>1.5714988166271668</v>
      </c>
      <c r="K33">
        <v>1.5690678281597754</v>
      </c>
      <c r="L33">
        <v>1.5336903764074861</v>
      </c>
      <c r="M33">
        <v>1.5577180023812691</v>
      </c>
      <c r="N33">
        <v>1.5564119393049847</v>
      </c>
      <c r="O33">
        <v>1.4945644606068014</v>
      </c>
      <c r="Q33" t="s">
        <v>1938</v>
      </c>
      <c r="R33">
        <v>1.5193771374269209</v>
      </c>
      <c r="S33">
        <f t="shared" si="3"/>
        <v>1.5563142881957348</v>
      </c>
    </row>
    <row r="34" spans="1:19" x14ac:dyDescent="0.25">
      <c r="A34" s="1" t="s">
        <v>47</v>
      </c>
      <c r="B34">
        <v>18295</v>
      </c>
      <c r="C34">
        <f t="shared" si="0"/>
        <v>1.338745391774198</v>
      </c>
      <c r="F34" t="s">
        <v>47</v>
      </c>
      <c r="G34">
        <v>1.338745391774198</v>
      </c>
      <c r="H34">
        <v>1.3375539811364829</v>
      </c>
      <c r="I34">
        <v>1.3507625932013247</v>
      </c>
      <c r="J34">
        <v>1.3512163346754198</v>
      </c>
      <c r="K34">
        <v>1.3441892920029337</v>
      </c>
      <c r="L34">
        <v>1.341305400531221</v>
      </c>
      <c r="M34">
        <v>1.3401463740536617</v>
      </c>
      <c r="N34">
        <v>1.3461067390490336</v>
      </c>
      <c r="O34">
        <v>1.351015327344222</v>
      </c>
      <c r="Q34" t="s">
        <v>1939</v>
      </c>
      <c r="R34">
        <v>1.5009826360064951</v>
      </c>
      <c r="S34">
        <f t="shared" si="3"/>
        <v>1.5374726032186088</v>
      </c>
    </row>
    <row r="35" spans="1:19" x14ac:dyDescent="0.25">
      <c r="A35" s="1" t="s">
        <v>48</v>
      </c>
      <c r="B35">
        <v>16828</v>
      </c>
      <c r="C35">
        <f t="shared" si="0"/>
        <v>1.2313969638030176</v>
      </c>
      <c r="F35" t="s">
        <v>48</v>
      </c>
      <c r="G35">
        <v>1.2313969638030176</v>
      </c>
      <c r="H35">
        <v>1.2342330132660282</v>
      </c>
      <c r="I35">
        <v>1.2368687624306658</v>
      </c>
      <c r="J35">
        <v>1.2359687193614655</v>
      </c>
      <c r="K35">
        <v>1.2350523969809668</v>
      </c>
      <c r="L35">
        <v>1.227345488242193</v>
      </c>
      <c r="M35">
        <v>1.2369762567269524</v>
      </c>
      <c r="N35">
        <v>1.2316947310198942</v>
      </c>
      <c r="O35">
        <v>1.2223060895132944</v>
      </c>
      <c r="Q35" t="s">
        <v>1940</v>
      </c>
      <c r="R35">
        <v>1.5283620240630695</v>
      </c>
      <c r="S35">
        <f t="shared" si="3"/>
        <v>1.5655176038868857</v>
      </c>
    </row>
    <row r="36" spans="1:19" x14ac:dyDescent="0.25">
      <c r="A36" s="1" t="s">
        <v>49</v>
      </c>
      <c r="B36">
        <v>12424</v>
      </c>
      <c r="C36">
        <f t="shared" si="0"/>
        <v>0.9091321534519069</v>
      </c>
      <c r="F36" t="s">
        <v>49</v>
      </c>
      <c r="G36">
        <v>0.9091321534519069</v>
      </c>
      <c r="H36">
        <v>0.89386836945469605</v>
      </c>
      <c r="I36">
        <v>0.87873365603612519</v>
      </c>
      <c r="J36">
        <v>0.87989775252613234</v>
      </c>
      <c r="K36">
        <v>0.87860273119527377</v>
      </c>
      <c r="L36">
        <v>0.86850271965147274</v>
      </c>
      <c r="M36">
        <v>0.87469666653303946</v>
      </c>
      <c r="N36">
        <v>0.87899476285677913</v>
      </c>
      <c r="O36">
        <v>0.87340542737546145</v>
      </c>
    </row>
    <row r="37" spans="1:19" x14ac:dyDescent="0.25">
      <c r="A37" s="1" t="s">
        <v>50</v>
      </c>
      <c r="B37">
        <v>18267</v>
      </c>
      <c r="C37">
        <f t="shared" si="0"/>
        <v>1.3366964783568887</v>
      </c>
      <c r="F37" t="s">
        <v>50</v>
      </c>
      <c r="G37">
        <v>1.3366964783568887</v>
      </c>
      <c r="H37">
        <v>1.3297015603366258</v>
      </c>
      <c r="I37">
        <v>1.4716477230218539</v>
      </c>
      <c r="J37">
        <v>1.4754099117194868</v>
      </c>
      <c r="K37">
        <v>1.4731827833474567</v>
      </c>
      <c r="L37">
        <v>1.4324012567830409</v>
      </c>
      <c r="M37">
        <v>1.456652245363895</v>
      </c>
      <c r="N37">
        <v>1.460926713826296</v>
      </c>
      <c r="O37">
        <v>1.3929927366469985</v>
      </c>
      <c r="Q37" t="s">
        <v>1941</v>
      </c>
      <c r="R37">
        <v>2.02154578809259</v>
      </c>
      <c r="S37">
        <f>R37/2.02154578809259/64*100</f>
        <v>1.5625</v>
      </c>
    </row>
    <row r="38" spans="1:19" x14ac:dyDescent="0.25">
      <c r="A38" s="1" t="s">
        <v>51</v>
      </c>
      <c r="B38">
        <v>22687</v>
      </c>
      <c r="C38">
        <f t="shared" si="0"/>
        <v>1.6601320963750332</v>
      </c>
      <c r="F38" t="s">
        <v>51</v>
      </c>
      <c r="G38">
        <v>1.6601320963750332</v>
      </c>
      <c r="H38">
        <v>1.6055374209054187</v>
      </c>
      <c r="I38">
        <v>1.4444214885677842</v>
      </c>
      <c r="J38">
        <v>1.4474529160212553</v>
      </c>
      <c r="K38">
        <v>1.4409163308840811</v>
      </c>
      <c r="L38">
        <v>1.4659669523333019</v>
      </c>
      <c r="M38">
        <v>1.4444579428026931</v>
      </c>
      <c r="N38">
        <v>1.4585651502111454</v>
      </c>
      <c r="O38">
        <v>1.5195774425314108</v>
      </c>
      <c r="Q38" t="s">
        <v>1942</v>
      </c>
      <c r="R38">
        <v>2.0009847875521762</v>
      </c>
      <c r="S38">
        <f t="shared" ref="S38:S45" si="4">R38/2.02154578809259/64*100</f>
        <v>1.5466079220002684</v>
      </c>
    </row>
    <row r="39" spans="1:19" x14ac:dyDescent="0.25">
      <c r="A39" s="1" t="s">
        <v>52</v>
      </c>
      <c r="B39">
        <v>21641</v>
      </c>
      <c r="C39">
        <f t="shared" si="0"/>
        <v>1.5835905451426848</v>
      </c>
      <c r="F39" t="s">
        <v>52</v>
      </c>
      <c r="G39">
        <v>1.5835905451426848</v>
      </c>
      <c r="H39">
        <v>1.5740051500438932</v>
      </c>
      <c r="I39">
        <v>1.4583716444445549</v>
      </c>
      <c r="J39">
        <v>1.460030795152244</v>
      </c>
      <c r="K39">
        <v>1.4652949002609468</v>
      </c>
      <c r="L39">
        <v>1.5188831169249035</v>
      </c>
      <c r="M39">
        <v>1.4839051610741321</v>
      </c>
      <c r="N39">
        <v>1.4638012762791948</v>
      </c>
      <c r="O39">
        <v>1.5189488357007941</v>
      </c>
      <c r="Q39" t="s">
        <v>1943</v>
      </c>
      <c r="R39">
        <v>1.6239675645538507</v>
      </c>
      <c r="S39">
        <f t="shared" si="4"/>
        <v>1.2552024963083215</v>
      </c>
    </row>
    <row r="40" spans="1:19" x14ac:dyDescent="0.25">
      <c r="A40" s="1" t="s">
        <v>53</v>
      </c>
      <c r="B40">
        <v>13849</v>
      </c>
      <c r="C40">
        <f t="shared" si="0"/>
        <v>1.0134072112971233</v>
      </c>
      <c r="F40" t="s">
        <v>53</v>
      </c>
      <c r="G40">
        <v>1.0134072112971233</v>
      </c>
      <c r="H40">
        <v>1.0056342651584753</v>
      </c>
      <c r="I40">
        <v>1.0237539974000442</v>
      </c>
      <c r="J40">
        <v>1.0218863403678851</v>
      </c>
      <c r="K40">
        <v>1.0211197837188948</v>
      </c>
      <c r="L40">
        <v>1.0085925220443799</v>
      </c>
      <c r="M40">
        <v>1.0215791849191438</v>
      </c>
      <c r="N40">
        <v>1.0203546882808996</v>
      </c>
      <c r="O40">
        <v>1.0092799873705727</v>
      </c>
      <c r="Q40" t="s">
        <v>1944</v>
      </c>
      <c r="R40">
        <v>1.6329206776779448</v>
      </c>
      <c r="S40">
        <f t="shared" si="4"/>
        <v>1.2621225667508496</v>
      </c>
    </row>
    <row r="41" spans="1:19" x14ac:dyDescent="0.25">
      <c r="A41" s="1" t="s">
        <v>54</v>
      </c>
      <c r="B41">
        <v>22043</v>
      </c>
      <c r="C41">
        <f t="shared" si="0"/>
        <v>1.6130070877769143</v>
      </c>
      <c r="F41" t="s">
        <v>54</v>
      </c>
      <c r="G41">
        <v>1.6130070877769143</v>
      </c>
      <c r="H41">
        <v>1.6399981748059198</v>
      </c>
      <c r="I41">
        <v>1.7819629927597429</v>
      </c>
      <c r="J41">
        <v>1.7855719658433629</v>
      </c>
      <c r="K41">
        <v>1.7831719396002836</v>
      </c>
      <c r="L41">
        <v>1.7669738910241044</v>
      </c>
      <c r="M41">
        <v>1.7783019637405135</v>
      </c>
      <c r="N41">
        <v>1.7732899371695829</v>
      </c>
      <c r="O41">
        <v>1.7256570413433918</v>
      </c>
      <c r="Q41" t="s">
        <v>1945</v>
      </c>
      <c r="R41">
        <v>1.6361453114810354</v>
      </c>
      <c r="S41">
        <f t="shared" si="4"/>
        <v>1.2646149616038413</v>
      </c>
    </row>
    <row r="42" spans="1:19" x14ac:dyDescent="0.25">
      <c r="A42" s="1" t="s">
        <v>55</v>
      </c>
      <c r="B42">
        <v>26356</v>
      </c>
      <c r="C42">
        <f t="shared" si="0"/>
        <v>1.9286129295217689</v>
      </c>
      <c r="F42" t="s">
        <v>55</v>
      </c>
      <c r="G42">
        <v>1.9286129295217689</v>
      </c>
      <c r="H42">
        <v>1.8893074273821338</v>
      </c>
      <c r="I42">
        <v>1.7909116392620901</v>
      </c>
      <c r="J42">
        <v>1.7839452175793107</v>
      </c>
      <c r="K42">
        <v>1.7803773457890186</v>
      </c>
      <c r="L42">
        <v>1.8073994468996295</v>
      </c>
      <c r="M42">
        <v>1.7966048626166311</v>
      </c>
      <c r="N42">
        <v>1.796707670752216</v>
      </c>
      <c r="O42">
        <v>1.8558343546205069</v>
      </c>
      <c r="Q42" t="s">
        <v>1946</v>
      </c>
      <c r="R42">
        <v>1.7503358339218806</v>
      </c>
      <c r="S42">
        <f t="shared" si="4"/>
        <v>1.3528754859831431</v>
      </c>
    </row>
    <row r="43" spans="1:19" x14ac:dyDescent="0.25">
      <c r="A43" s="1" t="s">
        <v>56</v>
      </c>
      <c r="B43">
        <v>16354</v>
      </c>
      <c r="C43">
        <f t="shared" si="0"/>
        <v>1.1967117866671351</v>
      </c>
      <c r="F43" t="s">
        <v>56</v>
      </c>
      <c r="G43">
        <v>1.1967117866671351</v>
      </c>
      <c r="H43">
        <v>1.2021422874993957</v>
      </c>
      <c r="I43">
        <v>1.2824482833567197</v>
      </c>
      <c r="J43">
        <v>1.2788087310925127</v>
      </c>
      <c r="K43">
        <v>1.2798557795366534</v>
      </c>
      <c r="L43">
        <v>1.2555861045999996</v>
      </c>
      <c r="M43">
        <v>1.2780562998939595</v>
      </c>
      <c r="N43">
        <v>1.2716411987066947</v>
      </c>
      <c r="O43">
        <v>1.2324990686274744</v>
      </c>
      <c r="Q43" t="s">
        <v>1947</v>
      </c>
      <c r="R43">
        <v>1.6711733905454829</v>
      </c>
      <c r="S43">
        <f t="shared" si="4"/>
        <v>1.2916889828110683</v>
      </c>
    </row>
    <row r="44" spans="1:19" x14ac:dyDescent="0.25">
      <c r="A44" s="1" t="s">
        <v>57</v>
      </c>
      <c r="B44">
        <v>11962</v>
      </c>
      <c r="C44">
        <f t="shared" si="0"/>
        <v>0.8753250820663</v>
      </c>
      <c r="F44" t="s">
        <v>57</v>
      </c>
      <c r="G44">
        <v>0.8753250820663</v>
      </c>
      <c r="H44">
        <v>0.87680144272057436</v>
      </c>
      <c r="I44">
        <v>0.89357056600738849</v>
      </c>
      <c r="J44">
        <v>0.89168879313507621</v>
      </c>
      <c r="K44">
        <v>0.89211596115880332</v>
      </c>
      <c r="L44">
        <v>0.88616396417556997</v>
      </c>
      <c r="M44">
        <v>0.89103864952989975</v>
      </c>
      <c r="N44">
        <v>0.88921493797777718</v>
      </c>
      <c r="O44">
        <v>0.88150172421283712</v>
      </c>
      <c r="Q44" t="s">
        <v>1948</v>
      </c>
      <c r="R44">
        <v>1.6534958637478625</v>
      </c>
      <c r="S44">
        <f t="shared" si="4"/>
        <v>1.2780256090779689</v>
      </c>
    </row>
    <row r="45" spans="1:19" x14ac:dyDescent="0.25">
      <c r="A45" s="1" t="s">
        <v>58</v>
      </c>
      <c r="B45">
        <v>18603</v>
      </c>
      <c r="C45">
        <f t="shared" si="0"/>
        <v>1.3612834393646027</v>
      </c>
      <c r="F45" t="s">
        <v>58</v>
      </c>
      <c r="G45">
        <v>1.3612834393646027</v>
      </c>
      <c r="H45">
        <v>1.3832859895242033</v>
      </c>
      <c r="I45">
        <v>1.6416539831092449</v>
      </c>
      <c r="J45">
        <v>1.6433272516791848</v>
      </c>
      <c r="K45">
        <v>1.6326626587129116</v>
      </c>
      <c r="L45">
        <v>1.5928550629276352</v>
      </c>
      <c r="M45">
        <v>1.6210990764116731</v>
      </c>
      <c r="N45">
        <v>1.6137848890620112</v>
      </c>
      <c r="O45">
        <v>1.5261698572043993</v>
      </c>
      <c r="Q45" t="s">
        <v>1949</v>
      </c>
      <c r="R45">
        <v>1.8066200097171476</v>
      </c>
      <c r="S45">
        <f t="shared" si="4"/>
        <v>1.3963788412858609</v>
      </c>
    </row>
    <row r="46" spans="1:19" x14ac:dyDescent="0.25">
      <c r="A46" s="1" t="s">
        <v>59</v>
      </c>
      <c r="B46">
        <v>19665</v>
      </c>
      <c r="C46">
        <f t="shared" si="0"/>
        <v>1.4389957982639849</v>
      </c>
      <c r="F46" t="s">
        <v>59</v>
      </c>
      <c r="G46">
        <v>1.4389957982639849</v>
      </c>
      <c r="H46">
        <v>1.4340985754632622</v>
      </c>
      <c r="I46">
        <v>1.3869356718120212</v>
      </c>
      <c r="J46">
        <v>1.385717242539398</v>
      </c>
      <c r="K46">
        <v>1.3803113541164538</v>
      </c>
      <c r="L46">
        <v>1.3866152284394622</v>
      </c>
      <c r="M46">
        <v>1.3833368815483049</v>
      </c>
      <c r="N46">
        <v>1.3883196886698501</v>
      </c>
      <c r="O46">
        <v>1.4127660021417192</v>
      </c>
    </row>
    <row r="47" spans="1:19" x14ac:dyDescent="0.25">
      <c r="A47" s="1" t="s">
        <v>60</v>
      </c>
      <c r="B47">
        <v>25815</v>
      </c>
      <c r="C47">
        <f t="shared" si="0"/>
        <v>1.8890249952801814</v>
      </c>
      <c r="F47" t="s">
        <v>60</v>
      </c>
      <c r="G47">
        <v>1.8890249952801814</v>
      </c>
      <c r="H47">
        <v>1.8658727526446584</v>
      </c>
      <c r="I47">
        <v>1.9691077583034924</v>
      </c>
      <c r="J47">
        <v>1.9579242138364052</v>
      </c>
      <c r="K47">
        <v>1.9642523204762494</v>
      </c>
      <c r="L47">
        <v>1.9505588115581569</v>
      </c>
      <c r="M47">
        <v>1.9646210183660295</v>
      </c>
      <c r="N47">
        <v>1.9589181243683425</v>
      </c>
      <c r="O47">
        <v>1.9384444320314487</v>
      </c>
      <c r="Q47" t="s">
        <v>1950</v>
      </c>
      <c r="R47">
        <v>1.0082849277538499</v>
      </c>
      <c r="S47">
        <f>R47/1.00828492775385/64*100</f>
        <v>1.5625</v>
      </c>
    </row>
    <row r="48" spans="1:19" x14ac:dyDescent="0.25">
      <c r="A48" s="1" t="s">
        <v>61</v>
      </c>
      <c r="B48">
        <v>19833</v>
      </c>
      <c r="C48">
        <f t="shared" si="0"/>
        <v>1.451289278767842</v>
      </c>
      <c r="F48" t="s">
        <v>61</v>
      </c>
      <c r="G48">
        <v>1.451289278767842</v>
      </c>
      <c r="H48">
        <v>1.4590792168282896</v>
      </c>
      <c r="I48">
        <v>1.5538851535574221</v>
      </c>
      <c r="J48">
        <v>1.5438302514722071</v>
      </c>
      <c r="K48">
        <v>1.545673823626583</v>
      </c>
      <c r="L48">
        <v>1.5211868974093732</v>
      </c>
      <c r="M48">
        <v>1.5410265643366658</v>
      </c>
      <c r="N48">
        <v>1.5430883423357995</v>
      </c>
      <c r="O48">
        <v>1.5178746341548031</v>
      </c>
      <c r="Q48" t="s">
        <v>1951</v>
      </c>
      <c r="R48">
        <v>1.0249554427900407</v>
      </c>
      <c r="S48">
        <f t="shared" ref="S48:S55" si="5">R48/1.00828492775385/64*100</f>
        <v>1.5883336498216574</v>
      </c>
    </row>
    <row r="49" spans="1:19" x14ac:dyDescent="0.25">
      <c r="A49" s="1" t="s">
        <v>62</v>
      </c>
      <c r="B49">
        <v>34922</v>
      </c>
      <c r="C49">
        <f t="shared" si="0"/>
        <v>2.5554340842601007</v>
      </c>
      <c r="F49" t="s">
        <v>62</v>
      </c>
      <c r="G49">
        <v>2.5554340842601007</v>
      </c>
      <c r="H49">
        <v>2.5411060267499899</v>
      </c>
      <c r="I49">
        <v>2.9696601592433725</v>
      </c>
      <c r="J49">
        <v>2.9595281184014302</v>
      </c>
      <c r="K49">
        <v>2.962059716264942</v>
      </c>
      <c r="L49">
        <v>2.8967948171374243</v>
      </c>
      <c r="M49">
        <v>2.9348776174087701</v>
      </c>
      <c r="N49">
        <v>2.9382671792586432</v>
      </c>
      <c r="O49">
        <v>2.7997511671796578</v>
      </c>
      <c r="Q49" t="s">
        <v>1952</v>
      </c>
      <c r="R49">
        <v>1.0297467969207501</v>
      </c>
      <c r="S49">
        <f t="shared" si="5"/>
        <v>1.5957586252657623</v>
      </c>
    </row>
    <row r="50" spans="1:19" x14ac:dyDescent="0.25">
      <c r="A50" s="1" t="s">
        <v>63</v>
      </c>
      <c r="B50">
        <v>35288</v>
      </c>
      <c r="C50">
        <f t="shared" si="0"/>
        <v>2.5822163096435036</v>
      </c>
      <c r="F50" t="s">
        <v>63</v>
      </c>
      <c r="G50">
        <v>2.5822163096435036</v>
      </c>
      <c r="H50">
        <v>2.5390492781970351</v>
      </c>
      <c r="I50">
        <v>2.5768605376062048</v>
      </c>
      <c r="J50">
        <v>2.5600956574128149</v>
      </c>
      <c r="K50">
        <v>2.5703155187327615</v>
      </c>
      <c r="L50">
        <v>2.5594486371175713</v>
      </c>
      <c r="M50">
        <v>2.562778187772818</v>
      </c>
      <c r="N50">
        <v>2.5844118581096516</v>
      </c>
      <c r="O50">
        <v>2.6010358167440808</v>
      </c>
      <c r="Q50" t="s">
        <v>2485</v>
      </c>
      <c r="R50">
        <v>1.0301008422402609</v>
      </c>
      <c r="S50">
        <f t="shared" si="5"/>
        <v>1.5963072755495349</v>
      </c>
    </row>
    <row r="51" spans="1:19" x14ac:dyDescent="0.25">
      <c r="A51" s="1" t="s">
        <v>64</v>
      </c>
      <c r="B51">
        <v>28907</v>
      </c>
      <c r="C51">
        <f t="shared" si="0"/>
        <v>2.1152835769345035</v>
      </c>
      <c r="F51" t="s">
        <v>64</v>
      </c>
      <c r="G51">
        <v>2.1152835769345035</v>
      </c>
      <c r="H51">
        <v>2.1417971487471879</v>
      </c>
      <c r="I51">
        <v>2.2340904284790377</v>
      </c>
      <c r="J51">
        <v>2.227253732810405</v>
      </c>
      <c r="K51">
        <v>2.2319940369050233</v>
      </c>
      <c r="L51">
        <v>2.2046407019451824</v>
      </c>
      <c r="M51">
        <v>2.2309607009109929</v>
      </c>
      <c r="N51">
        <v>2.2228692936010428</v>
      </c>
      <c r="O51">
        <v>2.1868992925706472</v>
      </c>
      <c r="Q51" t="s">
        <v>1953</v>
      </c>
      <c r="R51">
        <v>1.0330409733633266</v>
      </c>
      <c r="S51">
        <f t="shared" si="5"/>
        <v>1.6008634825832191</v>
      </c>
    </row>
    <row r="52" spans="1:19" x14ac:dyDescent="0.25">
      <c r="A52" s="1" t="s">
        <v>65</v>
      </c>
      <c r="B52">
        <v>20701</v>
      </c>
      <c r="C52">
        <f t="shared" si="0"/>
        <v>1.514805594704437</v>
      </c>
      <c r="F52" t="s">
        <v>65</v>
      </c>
      <c r="G52">
        <v>1.514805594704437</v>
      </c>
      <c r="H52">
        <v>1.4781347878586455</v>
      </c>
      <c r="I52">
        <v>1.5308025119148119</v>
      </c>
      <c r="J52">
        <v>1.5274473966143791</v>
      </c>
      <c r="K52">
        <v>1.5268906406015883</v>
      </c>
      <c r="L52">
        <v>1.5030140591743393</v>
      </c>
      <c r="M52">
        <v>1.519870036904742</v>
      </c>
      <c r="N52">
        <v>1.525381037625944</v>
      </c>
      <c r="O52">
        <v>1.502127635195426</v>
      </c>
      <c r="Q52" t="s">
        <v>1954</v>
      </c>
      <c r="R52">
        <v>1.0292461071418804</v>
      </c>
      <c r="S52">
        <f t="shared" si="5"/>
        <v>1.5949827257576474</v>
      </c>
    </row>
    <row r="53" spans="1:19" x14ac:dyDescent="0.25">
      <c r="A53" s="1" t="s">
        <v>66</v>
      </c>
      <c r="B53">
        <v>28574</v>
      </c>
      <c r="C53">
        <f t="shared" si="0"/>
        <v>2.0909161423643581</v>
      </c>
      <c r="F53" t="s">
        <v>66</v>
      </c>
      <c r="G53">
        <v>2.0909161423643581</v>
      </c>
      <c r="H53">
        <v>2.1490774937905943</v>
      </c>
      <c r="I53">
        <v>2.5697827259617503</v>
      </c>
      <c r="J53">
        <v>2.578905943722817</v>
      </c>
      <c r="K53">
        <v>2.5749387376996418</v>
      </c>
      <c r="L53">
        <v>2.4816316943565422</v>
      </c>
      <c r="M53">
        <v>2.5289649783933776</v>
      </c>
      <c r="N53">
        <v>2.5479358717842548</v>
      </c>
      <c r="O53">
        <v>2.3780435113691105</v>
      </c>
      <c r="Q53" t="s">
        <v>1955</v>
      </c>
      <c r="R53">
        <v>1.0353803702981339</v>
      </c>
      <c r="S53">
        <f t="shared" si="5"/>
        <v>1.6044887551723663</v>
      </c>
    </row>
    <row r="54" spans="1:19" x14ac:dyDescent="0.25">
      <c r="A54" s="1" t="s">
        <v>67</v>
      </c>
      <c r="B54">
        <v>37325</v>
      </c>
      <c r="C54">
        <f t="shared" si="0"/>
        <v>2.7312747607527705</v>
      </c>
      <c r="F54" t="s">
        <v>67</v>
      </c>
      <c r="G54">
        <v>2.7312747607527705</v>
      </c>
      <c r="H54">
        <v>2.6678684797835919</v>
      </c>
      <c r="I54">
        <v>2.5253026359252093</v>
      </c>
      <c r="J54">
        <v>2.5236980302962828</v>
      </c>
      <c r="K54">
        <v>2.5219995228838026</v>
      </c>
      <c r="L54">
        <v>2.5375916806496921</v>
      </c>
      <c r="M54">
        <v>2.516352550578544</v>
      </c>
      <c r="N54">
        <v>2.5495323595465571</v>
      </c>
      <c r="O54">
        <v>2.6145548421265881</v>
      </c>
      <c r="Q54" t="s">
        <v>1956</v>
      </c>
      <c r="R54">
        <v>1.0286411673518518</v>
      </c>
      <c r="S54">
        <f t="shared" si="5"/>
        <v>1.5940452740553539</v>
      </c>
    </row>
    <row r="55" spans="1:19" x14ac:dyDescent="0.25">
      <c r="A55" s="1" t="s">
        <v>68</v>
      </c>
      <c r="B55">
        <v>27096</v>
      </c>
      <c r="C55">
        <f t="shared" si="0"/>
        <v>1.9827627841220921</v>
      </c>
      <c r="F55" t="s">
        <v>68</v>
      </c>
      <c r="G55">
        <v>1.9827627841220921</v>
      </c>
      <c r="H55">
        <v>2.0033003322806686</v>
      </c>
      <c r="I55">
        <v>1.7457304367402695</v>
      </c>
      <c r="J55">
        <v>1.746470013953116</v>
      </c>
      <c r="K55">
        <v>1.7582075903006871</v>
      </c>
      <c r="L55">
        <v>1.8425288817172818</v>
      </c>
      <c r="M55">
        <v>1.7878532263773002</v>
      </c>
      <c r="N55">
        <v>1.7619763227155398</v>
      </c>
      <c r="O55">
        <v>1.8679807891386926</v>
      </c>
      <c r="Q55" t="s">
        <v>1957</v>
      </c>
      <c r="R55">
        <v>1.0182157528235189</v>
      </c>
      <c r="S55">
        <f t="shared" si="5"/>
        <v>1.5778894139882909</v>
      </c>
    </row>
    <row r="56" spans="1:19" x14ac:dyDescent="0.25">
      <c r="A56" s="1" t="s">
        <v>69</v>
      </c>
      <c r="B56">
        <v>16496</v>
      </c>
      <c r="C56">
        <f t="shared" si="0"/>
        <v>1.2071027047120617</v>
      </c>
      <c r="F56" t="s">
        <v>69</v>
      </c>
      <c r="G56">
        <v>1.2071027047120617</v>
      </c>
      <c r="H56">
        <v>1.2100355708532851</v>
      </c>
      <c r="I56">
        <v>1.197891233878851</v>
      </c>
      <c r="J56">
        <v>1.2001410309984382</v>
      </c>
      <c r="K56">
        <v>1.1965500228004762</v>
      </c>
      <c r="L56">
        <v>1.1848992980869935</v>
      </c>
      <c r="M56">
        <v>1.1968255503463014</v>
      </c>
      <c r="N56">
        <v>1.1952209558963842</v>
      </c>
      <c r="O56">
        <v>1.1861771108498016</v>
      </c>
    </row>
    <row r="57" spans="1:19" x14ac:dyDescent="0.25">
      <c r="A57" s="1" t="s">
        <v>70</v>
      </c>
      <c r="B57">
        <v>25625</v>
      </c>
      <c r="C57">
        <f t="shared" si="0"/>
        <v>1.8751216542341527</v>
      </c>
      <c r="F57" t="s">
        <v>70</v>
      </c>
      <c r="G57">
        <v>1.8751216542341527</v>
      </c>
      <c r="H57">
        <v>1.8772734052196465</v>
      </c>
      <c r="I57">
        <v>1.9761044643905241</v>
      </c>
      <c r="J57">
        <v>1.987978676445308</v>
      </c>
      <c r="K57">
        <v>1.9844085220502905</v>
      </c>
      <c r="L57">
        <v>1.9601729122391558</v>
      </c>
      <c r="M57">
        <v>1.9722571452608182</v>
      </c>
      <c r="N57">
        <v>1.9713539237799595</v>
      </c>
      <c r="O57">
        <v>1.9213646274501939</v>
      </c>
      <c r="Q57" t="s">
        <v>1958</v>
      </c>
      <c r="R57">
        <v>0.69772819407307896</v>
      </c>
      <c r="S57">
        <f>R57/0.697728194073079/64*100</f>
        <v>1.5625</v>
      </c>
    </row>
    <row r="58" spans="1:19" x14ac:dyDescent="0.25">
      <c r="A58" s="1" t="s">
        <v>71</v>
      </c>
      <c r="B58">
        <v>33731</v>
      </c>
      <c r="C58">
        <f t="shared" si="0"/>
        <v>2.4682820885452572</v>
      </c>
      <c r="F58" t="s">
        <v>71</v>
      </c>
      <c r="G58">
        <v>2.4682820885452572</v>
      </c>
      <c r="H58">
        <v>2.4655920268984572</v>
      </c>
      <c r="I58">
        <v>2.3024966579553894</v>
      </c>
      <c r="J58">
        <v>2.3006258481300126</v>
      </c>
      <c r="K58">
        <v>2.2994227815556103</v>
      </c>
      <c r="L58">
        <v>2.3236007188052517</v>
      </c>
      <c r="M58">
        <v>2.3117473831272393</v>
      </c>
      <c r="N58">
        <v>2.3159288306098622</v>
      </c>
      <c r="O58">
        <v>2.3734682084880383</v>
      </c>
      <c r="Q58" t="s">
        <v>1959</v>
      </c>
      <c r="R58">
        <v>0.68453631557333228</v>
      </c>
      <c r="S58">
        <f t="shared" ref="S58:S65" si="6">R58/0.697728194073079/64*100</f>
        <v>1.5329579658225834</v>
      </c>
    </row>
    <row r="59" spans="1:19" x14ac:dyDescent="0.25">
      <c r="A59" s="1" t="s">
        <v>72</v>
      </c>
      <c r="B59">
        <v>18884</v>
      </c>
      <c r="C59">
        <f t="shared" si="0"/>
        <v>1.3818457490168874</v>
      </c>
      <c r="F59" t="s">
        <v>72</v>
      </c>
      <c r="G59">
        <v>1.3818457490168874</v>
      </c>
      <c r="H59">
        <v>1.3886798466564554</v>
      </c>
      <c r="I59">
        <v>1.3691987875764526</v>
      </c>
      <c r="J59">
        <v>1.3656955479476551</v>
      </c>
      <c r="K59">
        <v>1.3680678305462866</v>
      </c>
      <c r="L59">
        <v>1.3626024997305284</v>
      </c>
      <c r="M59">
        <v>1.3698073249837179</v>
      </c>
      <c r="N59">
        <v>1.366644382174051</v>
      </c>
      <c r="O59">
        <v>1.3668299612157542</v>
      </c>
      <c r="Q59" t="s">
        <v>1960</v>
      </c>
      <c r="R59">
        <v>0.66070930126282623</v>
      </c>
      <c r="S59">
        <f t="shared" si="6"/>
        <v>1.4795994944630808</v>
      </c>
    </row>
    <row r="60" spans="1:19" x14ac:dyDescent="0.25">
      <c r="A60" s="1" t="s">
        <v>73</v>
      </c>
      <c r="B60">
        <v>12378</v>
      </c>
      <c r="C60">
        <f t="shared" si="0"/>
        <v>0.90576608140918413</v>
      </c>
      <c r="F60" t="s">
        <v>73</v>
      </c>
      <c r="G60">
        <v>0.90576608140918413</v>
      </c>
      <c r="H60">
        <v>0.88844727061975559</v>
      </c>
      <c r="I60">
        <v>0.85784987617254072</v>
      </c>
      <c r="J60">
        <v>0.85716481082763651</v>
      </c>
      <c r="K60">
        <v>0.85816552055777084</v>
      </c>
      <c r="L60">
        <v>0.85764020161296817</v>
      </c>
      <c r="M60">
        <v>0.85651127000921989</v>
      </c>
      <c r="N60">
        <v>0.85899223058837837</v>
      </c>
      <c r="O60">
        <v>0.86566321919583844</v>
      </c>
      <c r="Q60" t="s">
        <v>1961</v>
      </c>
      <c r="R60">
        <v>0.66111049451070525</v>
      </c>
      <c r="S60">
        <f t="shared" si="6"/>
        <v>1.4804979309246369</v>
      </c>
    </row>
    <row r="61" spans="1:19" x14ac:dyDescent="0.25">
      <c r="A61" s="1" t="s">
        <v>74</v>
      </c>
      <c r="B61">
        <v>17042</v>
      </c>
      <c r="C61">
        <f t="shared" si="0"/>
        <v>1.2470565163495972</v>
      </c>
      <c r="F61" t="s">
        <v>74</v>
      </c>
      <c r="G61">
        <v>1.2470565163495972</v>
      </c>
      <c r="H61">
        <v>1.2643623364391146</v>
      </c>
      <c r="I61">
        <v>1.356247131228846</v>
      </c>
      <c r="J61">
        <v>1.3578248552828593</v>
      </c>
      <c r="K61">
        <v>1.3555174698737362</v>
      </c>
      <c r="L61">
        <v>1.3264756180550752</v>
      </c>
      <c r="M61">
        <v>1.3443398346265789</v>
      </c>
      <c r="N61">
        <v>1.3495296795698699</v>
      </c>
      <c r="O61">
        <v>1.3088708200231804</v>
      </c>
      <c r="Q61" t="s">
        <v>1962</v>
      </c>
      <c r="R61">
        <v>0.662665862112923</v>
      </c>
      <c r="S61">
        <f t="shared" si="6"/>
        <v>1.4839810378122609</v>
      </c>
    </row>
    <row r="62" spans="1:19" x14ac:dyDescent="0.25">
      <c r="A62" s="1" t="s">
        <v>75</v>
      </c>
      <c r="B62">
        <v>22743</v>
      </c>
      <c r="C62">
        <f t="shared" si="0"/>
        <v>1.6642299232096522</v>
      </c>
      <c r="F62" t="s">
        <v>75</v>
      </c>
      <c r="G62">
        <v>1.6642299232096522</v>
      </c>
      <c r="H62">
        <v>1.6261253377119831</v>
      </c>
      <c r="I62">
        <v>1.5038015706758063</v>
      </c>
      <c r="J62">
        <v>1.5061081513009718</v>
      </c>
      <c r="K62">
        <v>1.5022858176037734</v>
      </c>
      <c r="L62">
        <v>1.5148418483655546</v>
      </c>
      <c r="M62">
        <v>1.5020005233280092</v>
      </c>
      <c r="N62">
        <v>1.5161360025370445</v>
      </c>
      <c r="O62">
        <v>1.5559053474071243</v>
      </c>
      <c r="Q62" t="s">
        <v>1963</v>
      </c>
      <c r="R62">
        <v>0.66586334656291069</v>
      </c>
      <c r="S62">
        <f t="shared" si="6"/>
        <v>1.4911415187782664</v>
      </c>
    </row>
    <row r="63" spans="1:19" x14ac:dyDescent="0.25">
      <c r="A63" s="1" t="s">
        <v>76</v>
      </c>
      <c r="B63">
        <v>25603</v>
      </c>
      <c r="C63">
        <f t="shared" si="0"/>
        <v>1.8735117936919812</v>
      </c>
      <c r="F63" t="s">
        <v>76</v>
      </c>
      <c r="G63">
        <v>1.8735117936919812</v>
      </c>
      <c r="H63">
        <v>1.8822858785142647</v>
      </c>
      <c r="I63">
        <v>1.9272392672159748</v>
      </c>
      <c r="J63">
        <v>1.9173155007881075</v>
      </c>
      <c r="K63">
        <v>1.9213509147067136</v>
      </c>
      <c r="L63">
        <v>1.9100914272660141</v>
      </c>
      <c r="M63">
        <v>1.9283234735380048</v>
      </c>
      <c r="N63">
        <v>1.9220783953325598</v>
      </c>
      <c r="O63">
        <v>1.9167773889963886</v>
      </c>
      <c r="Q63" t="s">
        <v>1964</v>
      </c>
      <c r="R63">
        <v>0.66377078813085244</v>
      </c>
      <c r="S63">
        <f t="shared" si="6"/>
        <v>1.4864554209856515</v>
      </c>
    </row>
    <row r="64" spans="1:19" x14ac:dyDescent="0.25">
      <c r="A64" s="1" t="s">
        <v>77</v>
      </c>
      <c r="B64">
        <v>19343</v>
      </c>
      <c r="C64">
        <f t="shared" si="0"/>
        <v>1.4154332939649255</v>
      </c>
      <c r="F64" t="s">
        <v>77</v>
      </c>
      <c r="G64">
        <v>1.4154332939649255</v>
      </c>
      <c r="H64">
        <v>1.4356922150705185</v>
      </c>
      <c r="I64">
        <v>1.4914230602673229</v>
      </c>
      <c r="J64">
        <v>1.4917719995781991</v>
      </c>
      <c r="K64">
        <v>1.4881310191534434</v>
      </c>
      <c r="L64">
        <v>1.4646670538476512</v>
      </c>
      <c r="M64">
        <v>1.4825393869792407</v>
      </c>
      <c r="N64">
        <v>1.4839464310692969</v>
      </c>
      <c r="O64">
        <v>1.4532912500952855</v>
      </c>
      <c r="Q64" t="s">
        <v>1965</v>
      </c>
      <c r="R64">
        <v>0.66123781224216005</v>
      </c>
      <c r="S64">
        <f t="shared" si="6"/>
        <v>1.4807830476177677</v>
      </c>
    </row>
    <row r="65" spans="1:19" x14ac:dyDescent="0.25">
      <c r="A65" s="1" t="s">
        <v>78</v>
      </c>
      <c r="B65">
        <v>33350</v>
      </c>
      <c r="C65">
        <f t="shared" si="0"/>
        <v>2.4404022309740094</v>
      </c>
      <c r="F65" t="s">
        <v>78</v>
      </c>
      <c r="G65">
        <v>2.4404022309740094</v>
      </c>
      <c r="H65">
        <v>2.4606408474348873</v>
      </c>
      <c r="I65">
        <v>2.7434495502075031</v>
      </c>
      <c r="J65">
        <v>2.7304311990473025</v>
      </c>
      <c r="K65">
        <v>2.7417217493504324</v>
      </c>
      <c r="L65">
        <v>2.6843225485732489</v>
      </c>
      <c r="M65">
        <v>2.7191417725852451</v>
      </c>
      <c r="N65">
        <v>2.7257419323082996</v>
      </c>
      <c r="O65">
        <v>2.6271548284086363</v>
      </c>
      <c r="Q65" t="s">
        <v>1966</v>
      </c>
      <c r="R65">
        <v>0.66697173990572811</v>
      </c>
      <c r="S65">
        <f t="shared" si="6"/>
        <v>1.4936236667161937</v>
      </c>
    </row>
    <row r="66" spans="1:19" x14ac:dyDescent="0.25">
      <c r="A66" s="1" t="s">
        <v>79</v>
      </c>
      <c r="B66">
        <v>35857</v>
      </c>
      <c r="C66">
        <f t="shared" si="0"/>
        <v>2.6238531573024004</v>
      </c>
      <c r="F66" t="s">
        <v>79</v>
      </c>
      <c r="G66">
        <v>2.6238531573024004</v>
      </c>
      <c r="H66">
        <v>2.697793490186517</v>
      </c>
      <c r="I66">
        <v>2.713422470503756</v>
      </c>
      <c r="J66">
        <v>2.7103333587921363</v>
      </c>
      <c r="K66">
        <v>2.7191366789962492</v>
      </c>
      <c r="L66">
        <v>2.6963208690014429</v>
      </c>
      <c r="M66">
        <v>2.7090930324569116</v>
      </c>
      <c r="N66">
        <v>2.7302328833404821</v>
      </c>
      <c r="O66">
        <v>2.7058579950115673</v>
      </c>
    </row>
    <row r="67" spans="1:19" x14ac:dyDescent="0.25">
      <c r="A67" s="1" t="s">
        <v>80</v>
      </c>
      <c r="B67">
        <v>34864</v>
      </c>
      <c r="C67">
        <f t="shared" si="0"/>
        <v>2.5511899064671026</v>
      </c>
      <c r="F67" t="s">
        <v>80</v>
      </c>
      <c r="G67">
        <v>2.5511899064671026</v>
      </c>
      <c r="H67">
        <v>2.549353452238825</v>
      </c>
      <c r="I67">
        <v>2.3995637890793389</v>
      </c>
      <c r="J67">
        <v>2.3899654783251369</v>
      </c>
      <c r="K67">
        <v>2.3996882617689517</v>
      </c>
      <c r="L67">
        <v>2.4122544390407135</v>
      </c>
      <c r="M67">
        <v>2.4119784156419253</v>
      </c>
      <c r="N67">
        <v>2.410846882804575</v>
      </c>
      <c r="O67">
        <v>2.4539935391949088</v>
      </c>
      <c r="Q67" t="s">
        <v>1967</v>
      </c>
      <c r="R67">
        <v>0.95223251069459602</v>
      </c>
      <c r="S67">
        <f>R67/0.952232510694596/64*100</f>
        <v>1.5625</v>
      </c>
    </row>
    <row r="68" spans="1:19" x14ac:dyDescent="0.25">
      <c r="A68" s="1" t="s">
        <v>81</v>
      </c>
      <c r="B68">
        <v>23103</v>
      </c>
      <c r="C68">
        <f t="shared" si="0"/>
        <v>1.6905730957179173</v>
      </c>
      <c r="F68" t="s">
        <v>81</v>
      </c>
      <c r="G68">
        <v>1.6905730957179173</v>
      </c>
      <c r="H68">
        <v>1.6507245952393761</v>
      </c>
      <c r="I68">
        <v>1.5234110921149882</v>
      </c>
      <c r="J68">
        <v>1.52663286876018</v>
      </c>
      <c r="K68">
        <v>1.5238408657657825</v>
      </c>
      <c r="L68">
        <v>1.53144129462167</v>
      </c>
      <c r="M68">
        <v>1.5225146028337326</v>
      </c>
      <c r="N68">
        <v>1.535802432118645</v>
      </c>
      <c r="O68">
        <v>1.5707890066054644</v>
      </c>
      <c r="Q68" t="s">
        <v>1968</v>
      </c>
      <c r="R68">
        <v>0.97115307998095812</v>
      </c>
      <c r="S68">
        <f t="shared" ref="S68:S75" si="7">R68/0.952232510694596/64*100</f>
        <v>1.5935463979940951</v>
      </c>
    </row>
    <row r="69" spans="1:19" x14ac:dyDescent="0.25">
      <c r="A69" s="1" t="s">
        <v>82</v>
      </c>
      <c r="B69">
        <v>34456</v>
      </c>
      <c r="C69">
        <f t="shared" si="0"/>
        <v>2.5213343109577355</v>
      </c>
      <c r="F69" t="s">
        <v>82</v>
      </c>
      <c r="G69">
        <v>2.5213343109577355</v>
      </c>
      <c r="H69">
        <v>2.5120255091303973</v>
      </c>
      <c r="I69">
        <v>2.5525504985279253</v>
      </c>
      <c r="J69">
        <v>2.5491652935449935</v>
      </c>
      <c r="K69">
        <v>2.5541172058429926</v>
      </c>
      <c r="L69">
        <v>2.5293579177170695</v>
      </c>
      <c r="M69">
        <v>2.5415758802036352</v>
      </c>
      <c r="N69">
        <v>2.5544556005476173</v>
      </c>
      <c r="O69">
        <v>2.52975657638122</v>
      </c>
      <c r="Q69" t="s">
        <v>1969</v>
      </c>
      <c r="R69">
        <v>1.0946907202679959</v>
      </c>
      <c r="S69">
        <f t="shared" si="7"/>
        <v>1.7962569343185635</v>
      </c>
    </row>
    <row r="70" spans="1:19" x14ac:dyDescent="0.25">
      <c r="A70" s="1" t="s">
        <v>83</v>
      </c>
      <c r="B70">
        <v>48050</v>
      </c>
      <c r="C70">
        <f t="shared" si="0"/>
        <v>3.5160817750615041</v>
      </c>
      <c r="F70" t="s">
        <v>83</v>
      </c>
      <c r="G70">
        <v>3.5160817750615041</v>
      </c>
      <c r="H70">
        <v>3.4560118011056047</v>
      </c>
      <c r="I70">
        <v>3.0629117244769959</v>
      </c>
      <c r="J70">
        <v>3.0730059239018699</v>
      </c>
      <c r="K70">
        <v>3.0769882907345805</v>
      </c>
      <c r="L70">
        <v>3.1154930846365838</v>
      </c>
      <c r="M70">
        <v>3.0724423518581081</v>
      </c>
      <c r="N70">
        <v>3.1290927964924324</v>
      </c>
      <c r="O70">
        <v>3.240679073614952</v>
      </c>
      <c r="Q70" t="s">
        <v>1970</v>
      </c>
      <c r="R70">
        <v>1.1007063317888068</v>
      </c>
      <c r="S70">
        <f t="shared" si="7"/>
        <v>1.8061278354857695</v>
      </c>
    </row>
    <row r="71" spans="1:19" x14ac:dyDescent="0.25">
      <c r="B71">
        <f>SUM(B7:B70)</f>
        <v>1366578</v>
      </c>
      <c r="C71">
        <f t="shared" si="0"/>
        <v>100</v>
      </c>
      <c r="Q71" t="s">
        <v>1971</v>
      </c>
      <c r="R71">
        <v>1.097663759865523</v>
      </c>
      <c r="S71">
        <f t="shared" si="7"/>
        <v>1.8011353377746138</v>
      </c>
    </row>
    <row r="72" spans="1:19" x14ac:dyDescent="0.25">
      <c r="Q72" t="s">
        <v>1972</v>
      </c>
      <c r="R72">
        <v>1.0760907161829318</v>
      </c>
      <c r="S72">
        <f t="shared" si="7"/>
        <v>1.765736545593636</v>
      </c>
    </row>
    <row r="73" spans="1:19" x14ac:dyDescent="0.25">
      <c r="Q73" t="s">
        <v>1973</v>
      </c>
      <c r="R73">
        <v>1.0864374313784355</v>
      </c>
      <c r="S73">
        <f t="shared" si="7"/>
        <v>1.7827142714236244</v>
      </c>
    </row>
    <row r="74" spans="1:19" x14ac:dyDescent="0.25">
      <c r="Q74" t="s">
        <v>1974</v>
      </c>
      <c r="R74">
        <v>1.0858969234088756</v>
      </c>
      <c r="S74">
        <f t="shared" si="7"/>
        <v>1.7818273622990648</v>
      </c>
    </row>
    <row r="75" spans="1:19" x14ac:dyDescent="0.25">
      <c r="Q75" t="s">
        <v>1975</v>
      </c>
      <c r="R75">
        <v>1.0376389081847315</v>
      </c>
      <c r="S75">
        <f t="shared" si="7"/>
        <v>1.7026417138982106</v>
      </c>
    </row>
    <row r="77" spans="1:19" x14ac:dyDescent="0.25">
      <c r="Q77" t="s">
        <v>1976</v>
      </c>
      <c r="R77">
        <v>1.19700448858389</v>
      </c>
      <c r="S77">
        <f>R77/1.19700448858389/64*100</f>
        <v>1.5625</v>
      </c>
    </row>
    <row r="78" spans="1:19" x14ac:dyDescent="0.25">
      <c r="Q78" t="s">
        <v>1977</v>
      </c>
      <c r="R78">
        <v>1.2008210649190207</v>
      </c>
      <c r="S78">
        <f t="shared" ref="S78:S85" si="8">R78/1.19700448858389/64*100</f>
        <v>1.567481936643109</v>
      </c>
    </row>
    <row r="79" spans="1:19" x14ac:dyDescent="0.25">
      <c r="Q79" t="s">
        <v>1978</v>
      </c>
      <c r="R79">
        <v>1.1011106757244633</v>
      </c>
      <c r="S79">
        <f t="shared" si="8"/>
        <v>1.4373257972114084</v>
      </c>
    </row>
    <row r="80" spans="1:19" x14ac:dyDescent="0.25">
      <c r="Q80" t="s">
        <v>1979</v>
      </c>
      <c r="R80">
        <v>1.1031914493496353</v>
      </c>
      <c r="S80">
        <f t="shared" si="8"/>
        <v>1.4400419180115716</v>
      </c>
    </row>
    <row r="81" spans="17:19" x14ac:dyDescent="0.25">
      <c r="Q81" t="s">
        <v>1980</v>
      </c>
      <c r="R81">
        <v>1.0999800183959689</v>
      </c>
      <c r="S81">
        <f t="shared" si="8"/>
        <v>1.4358499029331317</v>
      </c>
    </row>
    <row r="82" spans="17:19" x14ac:dyDescent="0.25">
      <c r="Q82" t="s">
        <v>1981</v>
      </c>
      <c r="R82">
        <v>1.1168605521029238</v>
      </c>
      <c r="S82">
        <f t="shared" si="8"/>
        <v>1.4578847692754633</v>
      </c>
    </row>
    <row r="83" spans="17:19" x14ac:dyDescent="0.25">
      <c r="Q83" t="s">
        <v>1982</v>
      </c>
      <c r="R83">
        <v>1.1062449707657962</v>
      </c>
      <c r="S83">
        <f t="shared" si="8"/>
        <v>1.4440278071692605</v>
      </c>
    </row>
    <row r="84" spans="17:19" x14ac:dyDescent="0.25">
      <c r="Q84" t="s">
        <v>1983</v>
      </c>
      <c r="R84">
        <v>1.1077480204546788</v>
      </c>
      <c r="S84">
        <f t="shared" si="8"/>
        <v>1.445989800763501</v>
      </c>
    </row>
    <row r="85" spans="17:19" x14ac:dyDescent="0.25">
      <c r="Q85" t="s">
        <v>1984</v>
      </c>
      <c r="R85">
        <v>1.1409532257635862</v>
      </c>
      <c r="S85">
        <f t="shared" si="8"/>
        <v>1.4893339434045598</v>
      </c>
    </row>
    <row r="87" spans="17:19" x14ac:dyDescent="0.25">
      <c r="Q87" t="s">
        <v>1985</v>
      </c>
      <c r="R87">
        <v>1.4899991072591501</v>
      </c>
      <c r="S87">
        <f>R87/1.48999910725915/64*100</f>
        <v>1.5625</v>
      </c>
    </row>
    <row r="88" spans="17:19" x14ac:dyDescent="0.25">
      <c r="Q88" t="s">
        <v>1986</v>
      </c>
      <c r="R88">
        <v>1.5095785231864347</v>
      </c>
      <c r="S88">
        <f t="shared" ref="S88:S95" si="9">R88/1.48999910725915/64*100</f>
        <v>1.5830321179303644</v>
      </c>
    </row>
    <row r="89" spans="17:19" x14ac:dyDescent="0.25">
      <c r="Q89" t="s">
        <v>1987</v>
      </c>
      <c r="R89">
        <v>1.4925116770825126</v>
      </c>
      <c r="S89">
        <f t="shared" si="9"/>
        <v>1.5651348273162564</v>
      </c>
    </row>
    <row r="90" spans="17:19" x14ac:dyDescent="0.25">
      <c r="Q90" t="s">
        <v>1988</v>
      </c>
      <c r="R90">
        <v>1.4975175360001698</v>
      </c>
      <c r="S90">
        <f t="shared" si="9"/>
        <v>1.5703842630513067</v>
      </c>
    </row>
    <row r="91" spans="17:19" x14ac:dyDescent="0.25">
      <c r="Q91" t="s">
        <v>1989</v>
      </c>
      <c r="R91">
        <v>1.4974105169770231</v>
      </c>
      <c r="S91">
        <f t="shared" si="9"/>
        <v>1.5702720366594571</v>
      </c>
    </row>
    <row r="92" spans="17:19" x14ac:dyDescent="0.25">
      <c r="Q92" t="s">
        <v>1990</v>
      </c>
      <c r="R92">
        <v>1.5096004260063354</v>
      </c>
      <c r="S92">
        <f t="shared" si="9"/>
        <v>1.5830550865052633</v>
      </c>
    </row>
    <row r="93" spans="17:19" x14ac:dyDescent="0.25">
      <c r="Q93" t="s">
        <v>1991</v>
      </c>
      <c r="R93">
        <v>1.5044695987308403</v>
      </c>
      <c r="S93">
        <f t="shared" si="9"/>
        <v>1.5776746016587269</v>
      </c>
    </row>
    <row r="94" spans="17:19" x14ac:dyDescent="0.25">
      <c r="Q94" t="s">
        <v>1992</v>
      </c>
      <c r="R94">
        <v>1.493446859976127</v>
      </c>
      <c r="S94">
        <f t="shared" si="9"/>
        <v>1.5661155146630832</v>
      </c>
    </row>
    <row r="95" spans="17:19" x14ac:dyDescent="0.25">
      <c r="Q95" t="s">
        <v>1988</v>
      </c>
      <c r="R95">
        <v>1.497914378020595</v>
      </c>
      <c r="S95">
        <f t="shared" si="9"/>
        <v>1.5708004147482395</v>
      </c>
    </row>
    <row r="97" spans="17:19" x14ac:dyDescent="0.25">
      <c r="Q97" t="s">
        <v>1993</v>
      </c>
      <c r="R97">
        <v>1.1310002063548501</v>
      </c>
      <c r="S97">
        <f>R97/1.13100020635485/64*100</f>
        <v>1.5625</v>
      </c>
    </row>
    <row r="98" spans="17:19" x14ac:dyDescent="0.25">
      <c r="Q98" t="s">
        <v>1994</v>
      </c>
      <c r="R98">
        <v>1.1303604009161385</v>
      </c>
      <c r="S98">
        <f t="shared" ref="S98:S105" si="10">R98/1.13100020635485/64*100</f>
        <v>1.5616160956537677</v>
      </c>
    </row>
    <row r="99" spans="17:19" x14ac:dyDescent="0.25">
      <c r="Q99" t="s">
        <v>1995</v>
      </c>
      <c r="R99">
        <v>1.1236814511824478</v>
      </c>
      <c r="S99">
        <f t="shared" si="10"/>
        <v>1.5523889895044893</v>
      </c>
    </row>
    <row r="100" spans="17:19" x14ac:dyDescent="0.25">
      <c r="Q100" t="s">
        <v>1996</v>
      </c>
      <c r="R100">
        <v>1.1235661829263424</v>
      </c>
      <c r="S100">
        <f t="shared" si="10"/>
        <v>1.5522297440426824</v>
      </c>
    </row>
    <row r="101" spans="17:19" x14ac:dyDescent="0.25">
      <c r="Q101" t="s">
        <v>1997</v>
      </c>
      <c r="R101">
        <v>1.1199048007412771</v>
      </c>
      <c r="S101">
        <f t="shared" si="10"/>
        <v>1.5471714694004499</v>
      </c>
    </row>
    <row r="102" spans="17:19" x14ac:dyDescent="0.25">
      <c r="Q102" t="s">
        <v>1998</v>
      </c>
      <c r="R102">
        <v>1.1254257247979766</v>
      </c>
      <c r="S102">
        <f t="shared" si="10"/>
        <v>1.554798739307319</v>
      </c>
    </row>
    <row r="103" spans="17:19" x14ac:dyDescent="0.25">
      <c r="Q103" t="s">
        <v>1999</v>
      </c>
      <c r="R103">
        <v>1.1268979166878719</v>
      </c>
      <c r="S103">
        <f t="shared" si="10"/>
        <v>1.5568326026214336</v>
      </c>
    </row>
    <row r="104" spans="17:19" x14ac:dyDescent="0.25">
      <c r="Q104" t="s">
        <v>2000</v>
      </c>
      <c r="R104">
        <v>1.1187244266209779</v>
      </c>
      <c r="S104">
        <f t="shared" si="10"/>
        <v>1.5455407583248864</v>
      </c>
    </row>
    <row r="105" spans="17:19" x14ac:dyDescent="0.25">
      <c r="Q105" t="s">
        <v>2001</v>
      </c>
      <c r="R105">
        <v>1.124092240015774</v>
      </c>
      <c r="S105">
        <f t="shared" si="10"/>
        <v>1.5529565027095849</v>
      </c>
    </row>
    <row r="107" spans="17:19" x14ac:dyDescent="0.25">
      <c r="Q107" t="s">
        <v>2002</v>
      </c>
      <c r="R107">
        <v>1.9118557447873401</v>
      </c>
      <c r="S107">
        <f>R107/1.91185574478734/64*100</f>
        <v>1.5625</v>
      </c>
    </row>
    <row r="108" spans="17:19" x14ac:dyDescent="0.25">
      <c r="Q108" t="s">
        <v>2003</v>
      </c>
      <c r="R108">
        <v>1.8967512226416687</v>
      </c>
      <c r="S108">
        <f t="shared" ref="S108:S115" si="11">R108/1.91185574478734/64*100</f>
        <v>1.5501555457089484</v>
      </c>
    </row>
    <row r="109" spans="17:19" x14ac:dyDescent="0.25">
      <c r="Q109" t="s">
        <v>2004</v>
      </c>
      <c r="R109">
        <v>2.061739316609259</v>
      </c>
      <c r="S109">
        <f t="shared" si="11"/>
        <v>1.6849951629380375</v>
      </c>
    </row>
    <row r="110" spans="17:19" x14ac:dyDescent="0.25">
      <c r="Q110" t="s">
        <v>2005</v>
      </c>
      <c r="R110">
        <v>2.0685500181249754</v>
      </c>
      <c r="S110">
        <f t="shared" si="11"/>
        <v>1.690561336613704</v>
      </c>
    </row>
    <row r="111" spans="17:19" x14ac:dyDescent="0.25">
      <c r="Q111" t="s">
        <v>2006</v>
      </c>
      <c r="R111">
        <v>2.0690883304570713</v>
      </c>
      <c r="S111">
        <f t="shared" si="11"/>
        <v>1.6910012824732139</v>
      </c>
    </row>
    <row r="112" spans="17:19" x14ac:dyDescent="0.25">
      <c r="Q112" t="s">
        <v>2007</v>
      </c>
      <c r="R112">
        <v>2.0568705587472067</v>
      </c>
      <c r="S112">
        <f t="shared" si="11"/>
        <v>1.6810160791707613</v>
      </c>
    </row>
    <row r="113" spans="17:19" x14ac:dyDescent="0.25">
      <c r="Q113" t="s">
        <v>2008</v>
      </c>
      <c r="R113">
        <v>2.0571854038944215</v>
      </c>
      <c r="S113">
        <f t="shared" si="11"/>
        <v>1.6812733922781258</v>
      </c>
    </row>
    <row r="114" spans="17:19" x14ac:dyDescent="0.25">
      <c r="Q114" t="s">
        <v>2009</v>
      </c>
      <c r="R114">
        <v>2.0525271450460432</v>
      </c>
      <c r="S114">
        <f t="shared" si="11"/>
        <v>1.6774663427816163</v>
      </c>
    </row>
    <row r="115" spans="17:19" x14ac:dyDescent="0.25">
      <c r="Q115" t="s">
        <v>2010</v>
      </c>
      <c r="R115">
        <v>1.9947843138565475</v>
      </c>
      <c r="S115">
        <f t="shared" si="11"/>
        <v>1.6302749299464274</v>
      </c>
    </row>
    <row r="117" spans="17:19" x14ac:dyDescent="0.25">
      <c r="Q117" t="s">
        <v>2011</v>
      </c>
      <c r="R117">
        <v>1.92070997776929</v>
      </c>
      <c r="S117">
        <f>R117/1.92070997776929/64*100</f>
        <v>1.5625</v>
      </c>
    </row>
    <row r="118" spans="17:19" x14ac:dyDescent="0.25">
      <c r="Q118" t="s">
        <v>2012</v>
      </c>
      <c r="R118">
        <v>1.9321654361362548</v>
      </c>
      <c r="S118">
        <f t="shared" ref="S118:S125" si="12">R118/1.92070997776929/64*100</f>
        <v>1.5718190298928787</v>
      </c>
    </row>
    <row r="119" spans="17:19" x14ac:dyDescent="0.25">
      <c r="Q119" t="s">
        <v>2013</v>
      </c>
      <c r="R119">
        <v>1.8291015427340407</v>
      </c>
      <c r="S119">
        <f t="shared" si="12"/>
        <v>1.4879764220526321</v>
      </c>
    </row>
    <row r="120" spans="17:19" x14ac:dyDescent="0.25">
      <c r="Q120" t="s">
        <v>2014</v>
      </c>
      <c r="R120">
        <v>1.8329299536042165</v>
      </c>
      <c r="S120">
        <f t="shared" si="12"/>
        <v>1.49109083914521</v>
      </c>
    </row>
    <row r="121" spans="17:19" x14ac:dyDescent="0.25">
      <c r="Q121" t="s">
        <v>2015</v>
      </c>
      <c r="R121">
        <v>1.8305446954678433</v>
      </c>
      <c r="S121">
        <f t="shared" si="12"/>
        <v>1.4891504286297133</v>
      </c>
    </row>
    <row r="122" spans="17:19" x14ac:dyDescent="0.25">
      <c r="Q122" t="s">
        <v>2016</v>
      </c>
      <c r="R122">
        <v>1.8607306780868971</v>
      </c>
      <c r="S122">
        <f t="shared" si="12"/>
        <v>1.5137067637288049</v>
      </c>
    </row>
    <row r="123" spans="17:19" x14ac:dyDescent="0.25">
      <c r="Q123" t="s">
        <v>2017</v>
      </c>
      <c r="R123">
        <v>1.8352906046049964</v>
      </c>
      <c r="S123">
        <f t="shared" si="12"/>
        <v>1.4930112317247302</v>
      </c>
    </row>
    <row r="124" spans="17:19" x14ac:dyDescent="0.25">
      <c r="Q124" t="s">
        <v>2018</v>
      </c>
      <c r="R124">
        <v>1.8405325865485427</v>
      </c>
      <c r="S124">
        <f t="shared" si="12"/>
        <v>1.4972755906761548</v>
      </c>
    </row>
    <row r="125" spans="17:19" x14ac:dyDescent="0.25">
      <c r="Q125" t="s">
        <v>2019</v>
      </c>
      <c r="R125">
        <v>1.8919991400021992</v>
      </c>
      <c r="S125">
        <f t="shared" si="12"/>
        <v>1.5391436971066395</v>
      </c>
    </row>
    <row r="127" spans="17:19" x14ac:dyDescent="0.25">
      <c r="Q127" t="s">
        <v>2020</v>
      </c>
      <c r="R127">
        <v>1.8733654427336015</v>
      </c>
      <c r="S127">
        <f>R127/1.8733654427336/64*100</f>
        <v>1.5625000000000013</v>
      </c>
    </row>
    <row r="128" spans="17:19" x14ac:dyDescent="0.25">
      <c r="Q128" t="s">
        <v>2021</v>
      </c>
      <c r="R128">
        <v>1.930687573765423</v>
      </c>
      <c r="S128">
        <f t="shared" ref="S128:S135" si="13">R128/1.8733654427336/64*100</f>
        <v>1.6103101216634645</v>
      </c>
    </row>
    <row r="129" spans="17:19" x14ac:dyDescent="0.25">
      <c r="Q129" t="s">
        <v>2022</v>
      </c>
      <c r="R129">
        <v>1.9027399818370414</v>
      </c>
      <c r="S129">
        <f t="shared" si="13"/>
        <v>1.5870001409240011</v>
      </c>
    </row>
    <row r="130" spans="17:19" x14ac:dyDescent="0.25">
      <c r="Q130" t="s">
        <v>2023</v>
      </c>
      <c r="R130">
        <v>1.902658614301217</v>
      </c>
      <c r="S130">
        <f t="shared" si="13"/>
        <v>1.5869322754815063</v>
      </c>
    </row>
    <row r="131" spans="17:19" x14ac:dyDescent="0.25">
      <c r="Q131" t="s">
        <v>2024</v>
      </c>
      <c r="R131">
        <v>1.908124892535987</v>
      </c>
      <c r="S131">
        <f t="shared" si="13"/>
        <v>1.5914914818952668</v>
      </c>
    </row>
    <row r="132" spans="17:19" x14ac:dyDescent="0.25">
      <c r="Q132" t="s">
        <v>2025</v>
      </c>
      <c r="R132">
        <v>1.9187981730634649</v>
      </c>
      <c r="S132">
        <f t="shared" si="13"/>
        <v>1.6003936429172239</v>
      </c>
    </row>
    <row r="133" spans="17:19" x14ac:dyDescent="0.25">
      <c r="Q133" t="s">
        <v>2026</v>
      </c>
      <c r="R133">
        <v>1.918186225144304</v>
      </c>
      <c r="S133">
        <f t="shared" si="13"/>
        <v>1.5998832413682909</v>
      </c>
    </row>
    <row r="134" spans="17:19" x14ac:dyDescent="0.25">
      <c r="Q134" t="s">
        <v>2027</v>
      </c>
      <c r="R134">
        <v>1.9032478000641868</v>
      </c>
      <c r="S134">
        <f t="shared" si="13"/>
        <v>1.5874236920164975</v>
      </c>
    </row>
    <row r="135" spans="17:19" x14ac:dyDescent="0.25">
      <c r="Q135" t="s">
        <v>2023</v>
      </c>
      <c r="R135">
        <v>1.9131290822642639</v>
      </c>
      <c r="S135">
        <f t="shared" si="13"/>
        <v>1.5956652785673264</v>
      </c>
    </row>
    <row r="137" spans="17:19" x14ac:dyDescent="0.25">
      <c r="Q137" t="s">
        <v>2028</v>
      </c>
      <c r="R137">
        <v>1.26213066506266</v>
      </c>
      <c r="S137">
        <f>R137/1.26213066506266/64*100</f>
        <v>1.5625</v>
      </c>
    </row>
    <row r="138" spans="17:19" x14ac:dyDescent="0.25">
      <c r="Q138" t="s">
        <v>2029</v>
      </c>
      <c r="R138">
        <v>1.2776767186279445</v>
      </c>
      <c r="S138">
        <f t="shared" ref="S138:S145" si="14">R138/1.26213066506266/64*100</f>
        <v>1.581745795517179</v>
      </c>
    </row>
    <row r="139" spans="17:19" x14ac:dyDescent="0.25">
      <c r="Q139" t="s">
        <v>2030</v>
      </c>
      <c r="R139">
        <v>1.2335019806247474</v>
      </c>
      <c r="S139">
        <f t="shared" si="14"/>
        <v>1.5270580915887042</v>
      </c>
    </row>
    <row r="140" spans="17:19" x14ac:dyDescent="0.25">
      <c r="Q140" t="s">
        <v>2031</v>
      </c>
      <c r="R140">
        <v>1.2326852260568615</v>
      </c>
      <c r="S140">
        <f t="shared" si="14"/>
        <v>1.5260469609287433</v>
      </c>
    </row>
    <row r="141" spans="17:19" x14ac:dyDescent="0.25">
      <c r="Q141" t="s">
        <v>2032</v>
      </c>
      <c r="R141">
        <v>1.2311471974960937</v>
      </c>
      <c r="S141">
        <f t="shared" si="14"/>
        <v>1.5241429032168736</v>
      </c>
    </row>
    <row r="142" spans="17:19" x14ac:dyDescent="0.25">
      <c r="Q142" t="s">
        <v>2033</v>
      </c>
      <c r="R142">
        <v>1.2350644398933697</v>
      </c>
      <c r="S142">
        <f t="shared" si="14"/>
        <v>1.5289923941730577</v>
      </c>
    </row>
    <row r="143" spans="17:19" x14ac:dyDescent="0.25">
      <c r="Q143" t="s">
        <v>2034</v>
      </c>
      <c r="R143">
        <v>1.2359614636843796</v>
      </c>
      <c r="S143">
        <f t="shared" si="14"/>
        <v>1.5301028970015296</v>
      </c>
    </row>
    <row r="144" spans="17:19" x14ac:dyDescent="0.25">
      <c r="Q144" t="s">
        <v>2035</v>
      </c>
      <c r="R144">
        <v>1.2321292321906594</v>
      </c>
      <c r="S144">
        <f t="shared" si="14"/>
        <v>1.5253586483474959</v>
      </c>
    </row>
    <row r="145" spans="17:19" x14ac:dyDescent="0.25">
      <c r="Q145" t="s">
        <v>2036</v>
      </c>
      <c r="R145">
        <v>1.2438299056755557</v>
      </c>
      <c r="S145">
        <f t="shared" si="14"/>
        <v>1.5398439174454011</v>
      </c>
    </row>
    <row r="147" spans="17:19" x14ac:dyDescent="0.25">
      <c r="Q147" t="s">
        <v>2037</v>
      </c>
      <c r="R147">
        <v>1.78394500716388</v>
      </c>
      <c r="S147">
        <f>R147/1.7839450071638/64*100</f>
        <v>1.5625000000000702</v>
      </c>
    </row>
    <row r="148" spans="17:19" x14ac:dyDescent="0.25">
      <c r="Q148" t="s">
        <v>2038</v>
      </c>
      <c r="R148">
        <v>1.8019228555842426</v>
      </c>
      <c r="S148">
        <f t="shared" ref="S148:S155" si="15">R148/1.7839450071638/64*100</f>
        <v>1.5782462186581643</v>
      </c>
    </row>
    <row r="149" spans="17:19" x14ac:dyDescent="0.25">
      <c r="Q149" t="s">
        <v>2039</v>
      </c>
      <c r="R149">
        <v>2.023441272394078</v>
      </c>
      <c r="S149">
        <f t="shared" si="15"/>
        <v>1.7722670684463815</v>
      </c>
    </row>
    <row r="150" spans="17:19" x14ac:dyDescent="0.25">
      <c r="Q150" t="s">
        <v>2040</v>
      </c>
      <c r="R150">
        <v>2.0307471574016236</v>
      </c>
      <c r="S150">
        <f t="shared" si="15"/>
        <v>1.7786660579210845</v>
      </c>
    </row>
    <row r="151" spans="17:19" x14ac:dyDescent="0.25">
      <c r="Q151" t="s">
        <v>2041</v>
      </c>
      <c r="R151">
        <v>2.0218581453643565</v>
      </c>
      <c r="S151">
        <f t="shared" si="15"/>
        <v>1.7708804584477513</v>
      </c>
    </row>
    <row r="152" spans="17:19" x14ac:dyDescent="0.25">
      <c r="Q152" t="s">
        <v>2042</v>
      </c>
      <c r="R152">
        <v>1.9907623550685583</v>
      </c>
      <c r="S152">
        <f t="shared" si="15"/>
        <v>1.7436446568159336</v>
      </c>
    </row>
    <row r="153" spans="17:19" x14ac:dyDescent="0.25">
      <c r="Q153" t="s">
        <v>2043</v>
      </c>
      <c r="R153">
        <v>2.0070607316096267</v>
      </c>
      <c r="S153">
        <f t="shared" si="15"/>
        <v>1.7579198801233531</v>
      </c>
    </row>
    <row r="154" spans="17:19" x14ac:dyDescent="0.25">
      <c r="Q154" t="s">
        <v>2044</v>
      </c>
      <c r="R154">
        <v>2.0025407151920227</v>
      </c>
      <c r="S154">
        <f t="shared" si="15"/>
        <v>1.7539609432591869</v>
      </c>
    </row>
    <row r="155" spans="17:19" x14ac:dyDescent="0.25">
      <c r="Q155" t="s">
        <v>2045</v>
      </c>
      <c r="R155">
        <v>1.9277223091927622</v>
      </c>
      <c r="S155">
        <f t="shared" si="15"/>
        <v>1.6884299101250975</v>
      </c>
    </row>
    <row r="157" spans="17:19" x14ac:dyDescent="0.25">
      <c r="Q157" t="s">
        <v>2046</v>
      </c>
      <c r="R157">
        <v>2.4824049560288501</v>
      </c>
      <c r="S157">
        <f>R157/2.48240495602885/64*100</f>
        <v>1.5625</v>
      </c>
    </row>
    <row r="158" spans="17:19" x14ac:dyDescent="0.25">
      <c r="Q158" t="s">
        <v>2047</v>
      </c>
      <c r="R158">
        <v>2.4435126268697172</v>
      </c>
      <c r="S158">
        <f t="shared" ref="S158:S165" si="16">R158/2.48240495602885/64*100</f>
        <v>1.5380200036305283</v>
      </c>
    </row>
    <row r="159" spans="17:19" x14ac:dyDescent="0.25">
      <c r="Q159" t="s">
        <v>2048</v>
      </c>
      <c r="R159">
        <v>2.1323480125560774</v>
      </c>
      <c r="S159">
        <f t="shared" si="16"/>
        <v>1.3421636794299685</v>
      </c>
    </row>
    <row r="160" spans="17:19" x14ac:dyDescent="0.25">
      <c r="Q160" t="s">
        <v>2049</v>
      </c>
      <c r="R160">
        <v>2.1371987948679667</v>
      </c>
      <c r="S160">
        <f t="shared" si="16"/>
        <v>1.3452169070445525</v>
      </c>
    </row>
    <row r="161" spans="17:19" x14ac:dyDescent="0.25">
      <c r="Q161" t="s">
        <v>2050</v>
      </c>
      <c r="R161">
        <v>2.1295362727480582</v>
      </c>
      <c r="S161">
        <f t="shared" si="16"/>
        <v>1.340393886214176</v>
      </c>
    </row>
    <row r="162" spans="17:19" x14ac:dyDescent="0.25">
      <c r="Q162" t="s">
        <v>2051</v>
      </c>
      <c r="R162">
        <v>2.2011045919557519</v>
      </c>
      <c r="S162">
        <f t="shared" si="16"/>
        <v>1.3854411290060655</v>
      </c>
    </row>
    <row r="163" spans="17:19" x14ac:dyDescent="0.25">
      <c r="Q163" t="s">
        <v>2052</v>
      </c>
      <c r="R163">
        <v>2.1519594440478444</v>
      </c>
      <c r="S163">
        <f t="shared" si="16"/>
        <v>1.3545077015571667</v>
      </c>
    </row>
    <row r="164" spans="17:19" x14ac:dyDescent="0.25">
      <c r="Q164" t="s">
        <v>2053</v>
      </c>
      <c r="R164">
        <v>2.1579970526447809</v>
      </c>
      <c r="S164">
        <f t="shared" si="16"/>
        <v>1.358307953167929</v>
      </c>
    </row>
    <row r="165" spans="17:19" x14ac:dyDescent="0.25">
      <c r="Q165" t="s">
        <v>2054</v>
      </c>
      <c r="R165">
        <v>2.283346677303649</v>
      </c>
      <c r="S165">
        <f t="shared" si="16"/>
        <v>1.4372067597682834</v>
      </c>
    </row>
    <row r="167" spans="17:19" x14ac:dyDescent="0.25">
      <c r="Q167" t="s">
        <v>2055</v>
      </c>
      <c r="R167">
        <v>1.08841207746649</v>
      </c>
      <c r="S167">
        <f>R167/1.08841207746649/64*100</f>
        <v>1.5625</v>
      </c>
    </row>
    <row r="168" spans="17:19" x14ac:dyDescent="0.25">
      <c r="Q168" t="s">
        <v>2056</v>
      </c>
      <c r="R168">
        <v>1.0920926190649696</v>
      </c>
      <c r="S168">
        <f t="shared" ref="S168:S175" si="17">R168/1.08841207746649/64*100</f>
        <v>1.567783703081475</v>
      </c>
    </row>
    <row r="169" spans="17:19" x14ac:dyDescent="0.25">
      <c r="Q169" t="s">
        <v>2057</v>
      </c>
      <c r="R169">
        <v>1.00171130923817</v>
      </c>
      <c r="S169">
        <f t="shared" si="17"/>
        <v>1.4380343190677511</v>
      </c>
    </row>
    <row r="170" spans="17:19" x14ac:dyDescent="0.25">
      <c r="Q170" t="s">
        <v>2058</v>
      </c>
      <c r="R170">
        <v>1.0038167436930046</v>
      </c>
      <c r="S170">
        <f t="shared" si="17"/>
        <v>1.4410568336132867</v>
      </c>
    </row>
    <row r="171" spans="17:19" x14ac:dyDescent="0.25">
      <c r="Q171" t="s">
        <v>2059</v>
      </c>
      <c r="R171">
        <v>1.0058357834069336</v>
      </c>
      <c r="S171">
        <f t="shared" si="17"/>
        <v>1.4439553218038601</v>
      </c>
    </row>
    <row r="172" spans="17:19" x14ac:dyDescent="0.25">
      <c r="Q172" t="s">
        <v>2060</v>
      </c>
      <c r="R172">
        <v>1.0394972867836683</v>
      </c>
      <c r="S172">
        <f t="shared" si="17"/>
        <v>1.4922790220962867</v>
      </c>
    </row>
    <row r="173" spans="17:19" x14ac:dyDescent="0.25">
      <c r="Q173" t="s">
        <v>2061</v>
      </c>
      <c r="R173">
        <v>1.0199021058908919</v>
      </c>
      <c r="S173">
        <f t="shared" si="17"/>
        <v>1.4641486193023083</v>
      </c>
    </row>
    <row r="174" spans="17:19" x14ac:dyDescent="0.25">
      <c r="Q174" t="s">
        <v>2062</v>
      </c>
      <c r="R174">
        <v>1.0042670889531582</v>
      </c>
      <c r="S174">
        <f t="shared" si="17"/>
        <v>1.4417033391818652</v>
      </c>
    </row>
    <row r="175" spans="17:19" x14ac:dyDescent="0.25">
      <c r="Q175" t="s">
        <v>2063</v>
      </c>
      <c r="R175">
        <v>1.0431929280299286</v>
      </c>
      <c r="S175">
        <f t="shared" si="17"/>
        <v>1.4975844018939117</v>
      </c>
    </row>
    <row r="177" spans="17:19" x14ac:dyDescent="0.25">
      <c r="Q177" t="s">
        <v>2064</v>
      </c>
      <c r="R177">
        <v>0.70387493432500703</v>
      </c>
      <c r="S177">
        <f>R177/0.703874934325007/64*100</f>
        <v>1.5625</v>
      </c>
    </row>
    <row r="178" spans="17:19" x14ac:dyDescent="0.25">
      <c r="Q178" t="s">
        <v>2065</v>
      </c>
      <c r="R178">
        <v>0.72428195979533316</v>
      </c>
      <c r="S178">
        <f t="shared" ref="S178:S185" si="18">R178/0.703874934325007/64*100</f>
        <v>1.6078006290499067</v>
      </c>
    </row>
    <row r="179" spans="17:19" x14ac:dyDescent="0.25">
      <c r="Q179" t="s">
        <v>2066</v>
      </c>
      <c r="R179">
        <v>0.74649735286780505</v>
      </c>
      <c r="S179">
        <f t="shared" si="18"/>
        <v>1.6571155712122163</v>
      </c>
    </row>
    <row r="180" spans="17:19" x14ac:dyDescent="0.25">
      <c r="Q180" t="s">
        <v>2067</v>
      </c>
      <c r="R180">
        <v>0.74760273838265223</v>
      </c>
      <c r="S180">
        <f t="shared" si="18"/>
        <v>1.6595693663151847</v>
      </c>
    </row>
    <row r="181" spans="17:19" x14ac:dyDescent="0.25">
      <c r="Q181" t="s">
        <v>2068</v>
      </c>
      <c r="R181">
        <v>0.74526289746110486</v>
      </c>
      <c r="S181">
        <f t="shared" si="18"/>
        <v>1.6543752597180748</v>
      </c>
    </row>
    <row r="182" spans="17:19" x14ac:dyDescent="0.25">
      <c r="Q182" t="s">
        <v>2069</v>
      </c>
      <c r="R182">
        <v>0.73282420642645363</v>
      </c>
      <c r="S182">
        <f t="shared" si="18"/>
        <v>1.6267631743974338</v>
      </c>
    </row>
    <row r="183" spans="17:19" x14ac:dyDescent="0.25">
      <c r="Q183" t="s">
        <v>2070</v>
      </c>
      <c r="R183">
        <v>0.74326647047639716</v>
      </c>
      <c r="S183">
        <f t="shared" si="18"/>
        <v>1.6499434821231</v>
      </c>
    </row>
    <row r="184" spans="17:19" x14ac:dyDescent="0.25">
      <c r="Q184" t="s">
        <v>2071</v>
      </c>
      <c r="R184">
        <v>0.74222529254974878</v>
      </c>
      <c r="S184">
        <f t="shared" si="18"/>
        <v>1.6476322185291663</v>
      </c>
    </row>
    <row r="185" spans="17:19" x14ac:dyDescent="0.25">
      <c r="Q185" t="s">
        <v>2072</v>
      </c>
      <c r="R185">
        <v>0.72337527811873725</v>
      </c>
      <c r="S185">
        <f t="shared" si="18"/>
        <v>1.6057879275732732</v>
      </c>
    </row>
    <row r="187" spans="17:19" x14ac:dyDescent="0.25">
      <c r="Q187" t="s">
        <v>2073</v>
      </c>
      <c r="R187">
        <v>1.0786065632550801</v>
      </c>
      <c r="S187">
        <f>R187/1.07860656325508/64*100</f>
        <v>1.5625</v>
      </c>
    </row>
    <row r="188" spans="17:19" x14ac:dyDescent="0.25">
      <c r="Q188" t="s">
        <v>2074</v>
      </c>
      <c r="R188">
        <v>1.1017634235192602</v>
      </c>
      <c r="S188">
        <f t="shared" ref="S188:S195" si="19">R188/1.07860656325508/64*100</f>
        <v>1.596045683287507</v>
      </c>
    </row>
    <row r="189" spans="17:19" x14ac:dyDescent="0.25">
      <c r="Q189" t="s">
        <v>2075</v>
      </c>
      <c r="R189">
        <v>1.2005046351735948</v>
      </c>
      <c r="S189">
        <f t="shared" si="19"/>
        <v>1.7390849975897429</v>
      </c>
    </row>
    <row r="190" spans="17:19" x14ac:dyDescent="0.25">
      <c r="Q190" t="s">
        <v>2076</v>
      </c>
      <c r="R190">
        <v>1.203182242646694</v>
      </c>
      <c r="S190">
        <f t="shared" si="19"/>
        <v>1.7429638555711848</v>
      </c>
    </row>
    <row r="191" spans="17:19" x14ac:dyDescent="0.25">
      <c r="Q191" t="s">
        <v>2077</v>
      </c>
      <c r="R191">
        <v>1.2013271768793263</v>
      </c>
      <c r="S191">
        <f t="shared" si="19"/>
        <v>1.7402765547886228</v>
      </c>
    </row>
    <row r="192" spans="17:19" x14ac:dyDescent="0.25">
      <c r="Q192" t="s">
        <v>2078</v>
      </c>
      <c r="R192">
        <v>1.1818715642379909</v>
      </c>
      <c r="S192">
        <f t="shared" si="19"/>
        <v>1.712092603579995</v>
      </c>
    </row>
    <row r="193" spans="17:19" x14ac:dyDescent="0.25">
      <c r="Q193" t="s">
        <v>2079</v>
      </c>
      <c r="R193">
        <v>1.1949439867049598</v>
      </c>
      <c r="S193">
        <f t="shared" si="19"/>
        <v>1.7310296848109838</v>
      </c>
    </row>
    <row r="194" spans="17:19" x14ac:dyDescent="0.25">
      <c r="Q194" t="s">
        <v>2080</v>
      </c>
      <c r="R194">
        <v>1.1905719039292926</v>
      </c>
      <c r="S194">
        <f t="shared" si="19"/>
        <v>1.7246961619401753</v>
      </c>
    </row>
    <row r="195" spans="17:19" x14ac:dyDescent="0.25">
      <c r="Q195" t="s">
        <v>2081</v>
      </c>
      <c r="R195">
        <v>1.1483612379066788</v>
      </c>
      <c r="S195">
        <f t="shared" si="19"/>
        <v>1.6635485962686911</v>
      </c>
    </row>
    <row r="197" spans="17:19" x14ac:dyDescent="0.25">
      <c r="Q197" t="s">
        <v>2082</v>
      </c>
      <c r="R197">
        <v>1.3101337794110499</v>
      </c>
      <c r="S197">
        <f>R197/1.31013377941105/64*100</f>
        <v>1.5625</v>
      </c>
    </row>
    <row r="198" spans="17:19" x14ac:dyDescent="0.25">
      <c r="Q198" t="s">
        <v>2083</v>
      </c>
      <c r="R198">
        <v>1.3076153498822136</v>
      </c>
      <c r="S198">
        <f t="shared" ref="S198:S205" si="20">R198/1.31013377941105/64*100</f>
        <v>1.5594964547127579</v>
      </c>
    </row>
    <row r="199" spans="17:19" x14ac:dyDescent="0.25">
      <c r="Q199" t="s">
        <v>2084</v>
      </c>
      <c r="R199">
        <v>1.2354845609173117</v>
      </c>
      <c r="S199">
        <f t="shared" si="20"/>
        <v>1.4734713788549905</v>
      </c>
    </row>
    <row r="200" spans="17:19" x14ac:dyDescent="0.25">
      <c r="Q200" t="s">
        <v>2085</v>
      </c>
      <c r="R200">
        <v>1.2336981941248315</v>
      </c>
      <c r="S200">
        <f t="shared" si="20"/>
        <v>1.471340910839346</v>
      </c>
    </row>
    <row r="201" spans="17:19" x14ac:dyDescent="0.25">
      <c r="Q201" t="s">
        <v>2086</v>
      </c>
      <c r="R201">
        <v>1.2316110690751167</v>
      </c>
      <c r="S201">
        <f t="shared" si="20"/>
        <v>1.4688517506166052</v>
      </c>
    </row>
    <row r="202" spans="17:19" x14ac:dyDescent="0.25">
      <c r="Q202" t="s">
        <v>2087</v>
      </c>
      <c r="R202">
        <v>1.2440897251712151</v>
      </c>
      <c r="S202">
        <f t="shared" si="20"/>
        <v>1.4837341240479036</v>
      </c>
    </row>
    <row r="203" spans="17:19" x14ac:dyDescent="0.25">
      <c r="Q203" t="s">
        <v>2088</v>
      </c>
      <c r="R203">
        <v>1.2386701218055325</v>
      </c>
      <c r="S203">
        <f t="shared" si="20"/>
        <v>1.4772705625460503</v>
      </c>
    </row>
    <row r="204" spans="17:19" x14ac:dyDescent="0.25">
      <c r="Q204" t="s">
        <v>2089</v>
      </c>
      <c r="R204">
        <v>1.2366489288473708</v>
      </c>
      <c r="S204">
        <f t="shared" si="20"/>
        <v>1.4748600346696166</v>
      </c>
    </row>
    <row r="205" spans="17:19" x14ac:dyDescent="0.25">
      <c r="Q205" t="s">
        <v>2090</v>
      </c>
      <c r="R205">
        <v>1.2654452278954387</v>
      </c>
      <c r="S205">
        <f t="shared" si="20"/>
        <v>1.5092032582164765</v>
      </c>
    </row>
    <row r="207" spans="17:19" x14ac:dyDescent="0.25">
      <c r="Q207" t="s">
        <v>2091</v>
      </c>
      <c r="R207">
        <v>0.70570432130474803</v>
      </c>
      <c r="S207">
        <f>R207/0.705704321304748/64*100</f>
        <v>1.5625</v>
      </c>
    </row>
    <row r="208" spans="17:19" x14ac:dyDescent="0.25">
      <c r="Q208" t="s">
        <v>2092</v>
      </c>
      <c r="R208">
        <v>0.71905836330488171</v>
      </c>
      <c r="S208">
        <f t="shared" ref="S208:S215" si="21">R208/0.705704321304748/64*100</f>
        <v>1.5920671855694906</v>
      </c>
    </row>
    <row r="209" spans="17:19" x14ac:dyDescent="0.25">
      <c r="Q209" t="s">
        <v>2093</v>
      </c>
      <c r="R209">
        <v>0.72086258968494832</v>
      </c>
      <c r="S209">
        <f t="shared" si="21"/>
        <v>1.5960619233566165</v>
      </c>
    </row>
    <row r="210" spans="17:19" x14ac:dyDescent="0.25">
      <c r="Q210" t="s">
        <v>2486</v>
      </c>
      <c r="R210">
        <v>0.71840203018183357</v>
      </c>
      <c r="S210">
        <f t="shared" si="21"/>
        <v>1.590613998343902</v>
      </c>
    </row>
    <row r="211" spans="17:19" x14ac:dyDescent="0.25">
      <c r="Q211" t="s">
        <v>2095</v>
      </c>
      <c r="R211">
        <v>0.72008572512079805</v>
      </c>
      <c r="S211">
        <f t="shared" si="21"/>
        <v>1.5943418674566601</v>
      </c>
    </row>
    <row r="212" spans="17:19" x14ac:dyDescent="0.25">
      <c r="Q212" t="s">
        <v>2096</v>
      </c>
      <c r="R212">
        <v>0.72553962679399675</v>
      </c>
      <c r="S212">
        <f t="shared" si="21"/>
        <v>1.606417351631984</v>
      </c>
    </row>
    <row r="213" spans="17:19" x14ac:dyDescent="0.25">
      <c r="Q213" t="s">
        <v>2097</v>
      </c>
      <c r="R213">
        <v>0.72274170893864664</v>
      </c>
      <c r="S213">
        <f t="shared" si="21"/>
        <v>1.6002224814618511</v>
      </c>
    </row>
    <row r="214" spans="17:19" x14ac:dyDescent="0.25">
      <c r="Q214" t="s">
        <v>2098</v>
      </c>
      <c r="R214">
        <v>0.71676440842367084</v>
      </c>
      <c r="S214">
        <f t="shared" si="21"/>
        <v>1.5869881398648176</v>
      </c>
    </row>
    <row r="215" spans="17:19" x14ac:dyDescent="0.25">
      <c r="Q215" t="s">
        <v>2094</v>
      </c>
      <c r="R215">
        <v>0.719050622265063</v>
      </c>
      <c r="S215">
        <f t="shared" si="21"/>
        <v>1.5920500461325457</v>
      </c>
    </row>
    <row r="217" spans="17:19" x14ac:dyDescent="0.25">
      <c r="Q217" t="s">
        <v>2099</v>
      </c>
      <c r="R217">
        <v>0.53132715439587097</v>
      </c>
      <c r="S217">
        <f>R217/0.531327154395871/64*100</f>
        <v>1.5625</v>
      </c>
    </row>
    <row r="218" spans="17:19" x14ac:dyDescent="0.25">
      <c r="Q218" t="s">
        <v>2100</v>
      </c>
      <c r="R218">
        <v>0.53073647262174828</v>
      </c>
      <c r="S218">
        <f t="shared" ref="S218:S225" si="22">R218/0.531327154395871/64*100</f>
        <v>1.5607629529388234</v>
      </c>
    </row>
    <row r="219" spans="17:19" x14ac:dyDescent="0.25">
      <c r="Q219" t="s">
        <v>2101</v>
      </c>
      <c r="R219">
        <v>0.52346788402864142</v>
      </c>
      <c r="S219">
        <f t="shared" si="22"/>
        <v>1.5393878555383473</v>
      </c>
    </row>
    <row r="220" spans="17:19" x14ac:dyDescent="0.25">
      <c r="Q220" t="s">
        <v>2102</v>
      </c>
      <c r="R220">
        <v>0.52243308930571075</v>
      </c>
      <c r="S220">
        <f t="shared" si="22"/>
        <v>1.5363447835982025</v>
      </c>
    </row>
    <row r="221" spans="17:19" x14ac:dyDescent="0.25">
      <c r="Q221" t="s">
        <v>2103</v>
      </c>
      <c r="R221">
        <v>0.52423273910350943</v>
      </c>
      <c r="S221">
        <f t="shared" si="22"/>
        <v>1.5416371026257469</v>
      </c>
    </row>
    <row r="222" spans="17:19" x14ac:dyDescent="0.25">
      <c r="Q222" t="s">
        <v>2104</v>
      </c>
      <c r="R222">
        <v>0.52065438949012777</v>
      </c>
      <c r="S222">
        <f t="shared" si="22"/>
        <v>1.5311140732178747</v>
      </c>
    </row>
    <row r="223" spans="17:19" x14ac:dyDescent="0.25">
      <c r="Q223" t="s">
        <v>2105</v>
      </c>
      <c r="R223">
        <v>0.52344703740937648</v>
      </c>
      <c r="S223">
        <f t="shared" si="22"/>
        <v>1.5393265508556637</v>
      </c>
    </row>
    <row r="224" spans="17:19" x14ac:dyDescent="0.25">
      <c r="Q224" t="s">
        <v>2106</v>
      </c>
      <c r="R224">
        <v>0.52350094110963497</v>
      </c>
      <c r="S224">
        <f t="shared" si="22"/>
        <v>1.5394850681287919</v>
      </c>
    </row>
    <row r="225" spans="17:19" x14ac:dyDescent="0.25">
      <c r="Q225" t="s">
        <v>2107</v>
      </c>
      <c r="R225">
        <v>0.52066946786601664</v>
      </c>
      <c r="S225">
        <f t="shared" si="22"/>
        <v>1.5311584149424251</v>
      </c>
    </row>
    <row r="227" spans="17:19" x14ac:dyDescent="0.25">
      <c r="Q227" t="s">
        <v>2108</v>
      </c>
      <c r="R227">
        <v>0.75531729619531396</v>
      </c>
      <c r="S227">
        <f>R227/0.755317296195314/64*100</f>
        <v>1.5625</v>
      </c>
    </row>
    <row r="228" spans="17:19" x14ac:dyDescent="0.25">
      <c r="Q228" t="s">
        <v>2109</v>
      </c>
      <c r="R228">
        <v>0.7639867414633017</v>
      </c>
      <c r="S228">
        <f t="shared" ref="S228:S235" si="23">R228/0.755317296195314/64*100</f>
        <v>1.5804341957339845</v>
      </c>
    </row>
    <row r="229" spans="17:19" x14ac:dyDescent="0.25">
      <c r="Q229" t="s">
        <v>2110</v>
      </c>
      <c r="R229">
        <v>0.84437193487454443</v>
      </c>
      <c r="S229">
        <f t="shared" si="23"/>
        <v>1.7467243963394108</v>
      </c>
    </row>
    <row r="230" spans="17:19" x14ac:dyDescent="0.25">
      <c r="Q230" t="s">
        <v>2111</v>
      </c>
      <c r="R230">
        <v>0.84373548473290982</v>
      </c>
      <c r="S230">
        <f t="shared" si="23"/>
        <v>1.7454077929049159</v>
      </c>
    </row>
    <row r="231" spans="17:19" x14ac:dyDescent="0.25">
      <c r="Q231" t="s">
        <v>2112</v>
      </c>
      <c r="R231">
        <v>0.8415136673045468</v>
      </c>
      <c r="S231">
        <f t="shared" si="23"/>
        <v>1.7408115924083774</v>
      </c>
    </row>
    <row r="232" spans="17:19" x14ac:dyDescent="0.25">
      <c r="Q232" t="s">
        <v>2113</v>
      </c>
      <c r="R232">
        <v>0.82845361952550489</v>
      </c>
      <c r="S232">
        <f t="shared" si="23"/>
        <v>1.7137947019471844</v>
      </c>
    </row>
    <row r="233" spans="17:19" x14ac:dyDescent="0.25">
      <c r="Q233" t="s">
        <v>2114</v>
      </c>
      <c r="R233">
        <v>0.8371828960585026</v>
      </c>
      <c r="S233">
        <f t="shared" si="23"/>
        <v>1.7318526686474229</v>
      </c>
    </row>
    <row r="234" spans="17:19" x14ac:dyDescent="0.25">
      <c r="Q234" t="s">
        <v>2115</v>
      </c>
      <c r="R234">
        <v>0.83450095848968187</v>
      </c>
      <c r="S234">
        <f t="shared" si="23"/>
        <v>1.7263046327790652</v>
      </c>
    </row>
    <row r="235" spans="17:19" x14ac:dyDescent="0.25">
      <c r="Q235" t="s">
        <v>2116</v>
      </c>
      <c r="R235">
        <v>0.80841225531876981</v>
      </c>
      <c r="S235">
        <f t="shared" si="23"/>
        <v>1.6723357922535214</v>
      </c>
    </row>
    <row r="237" spans="17:19" x14ac:dyDescent="0.25">
      <c r="Q237" t="s">
        <v>2117</v>
      </c>
      <c r="R237">
        <v>0.87210536098195601</v>
      </c>
      <c r="S237">
        <f>R237/0.872105360981956/64*100</f>
        <v>1.5625</v>
      </c>
    </row>
    <row r="238" spans="17:19" x14ac:dyDescent="0.25">
      <c r="Q238" t="s">
        <v>2118</v>
      </c>
      <c r="R238">
        <v>0.8743360686272974</v>
      </c>
      <c r="S238">
        <f t="shared" ref="S238:S245" si="24">R238/0.872105360981956/64*100</f>
        <v>1.566496627989904</v>
      </c>
    </row>
    <row r="239" spans="17:19" x14ac:dyDescent="0.25">
      <c r="Q239" t="s">
        <v>2119</v>
      </c>
      <c r="R239">
        <v>0.80288193638833449</v>
      </c>
      <c r="S239">
        <f t="shared" si="24"/>
        <v>1.438476452196386</v>
      </c>
    </row>
    <row r="240" spans="17:19" x14ac:dyDescent="0.25">
      <c r="Q240" t="s">
        <v>2120</v>
      </c>
      <c r="R240">
        <v>0.80297448035776453</v>
      </c>
      <c r="S240">
        <f t="shared" si="24"/>
        <v>1.4386422577959201</v>
      </c>
    </row>
    <row r="241" spans="17:19" x14ac:dyDescent="0.25">
      <c r="Q241" t="s">
        <v>2121</v>
      </c>
      <c r="R241">
        <v>0.80152669744687055</v>
      </c>
      <c r="S241">
        <f t="shared" si="24"/>
        <v>1.4360483501105863</v>
      </c>
    </row>
    <row r="242" spans="17:19" x14ac:dyDescent="0.25">
      <c r="Q242" t="s">
        <v>2122</v>
      </c>
      <c r="R242">
        <v>0.8170762902055545</v>
      </c>
      <c r="S242">
        <f t="shared" si="24"/>
        <v>1.4639076430039211</v>
      </c>
    </row>
    <row r="243" spans="17:19" x14ac:dyDescent="0.25">
      <c r="Q243" t="s">
        <v>2123</v>
      </c>
      <c r="R243">
        <v>0.80375118782288635</v>
      </c>
      <c r="S243">
        <f t="shared" si="24"/>
        <v>1.4400338389838701</v>
      </c>
    </row>
    <row r="244" spans="17:19" x14ac:dyDescent="0.25">
      <c r="Q244" t="s">
        <v>2124</v>
      </c>
      <c r="R244">
        <v>0.80665418752769813</v>
      </c>
      <c r="S244">
        <f t="shared" si="24"/>
        <v>1.4452349732065299</v>
      </c>
    </row>
    <row r="245" spans="17:19" x14ac:dyDescent="0.25">
      <c r="Q245" t="s">
        <v>2125</v>
      </c>
      <c r="R245">
        <v>0.83340932314640148</v>
      </c>
      <c r="S245">
        <f t="shared" si="24"/>
        <v>1.4931705796992516</v>
      </c>
    </row>
    <row r="247" spans="17:19" x14ac:dyDescent="0.25">
      <c r="Q247" t="s">
        <v>2126</v>
      </c>
      <c r="R247">
        <v>1.0110655959630599</v>
      </c>
      <c r="S247">
        <f>R247/1.01106559596306/64*100</f>
        <v>1.5625</v>
      </c>
    </row>
    <row r="248" spans="17:19" x14ac:dyDescent="0.25">
      <c r="Q248" t="s">
        <v>2127</v>
      </c>
      <c r="R248">
        <v>1.0074594592385808</v>
      </c>
      <c r="S248">
        <f t="shared" ref="S248:S255" si="25">R248/1.01106559596306/64*100</f>
        <v>1.5569270790594634</v>
      </c>
    </row>
    <row r="249" spans="17:19" x14ac:dyDescent="0.25">
      <c r="Q249" t="s">
        <v>2128</v>
      </c>
      <c r="R249">
        <v>1.0447963836870338</v>
      </c>
      <c r="S249">
        <f t="shared" si="25"/>
        <v>1.6146275335934137</v>
      </c>
    </row>
    <row r="250" spans="17:19" x14ac:dyDescent="0.25">
      <c r="Q250" t="s">
        <v>2480</v>
      </c>
      <c r="R250">
        <v>1.0423326047193235</v>
      </c>
      <c r="S250">
        <f t="shared" si="25"/>
        <v>1.6108200114579381</v>
      </c>
    </row>
    <row r="251" spans="17:19" x14ac:dyDescent="0.25">
      <c r="Q251" t="s">
        <v>2130</v>
      </c>
      <c r="R251">
        <v>1.0402253006696249</v>
      </c>
      <c r="S251">
        <f t="shared" si="25"/>
        <v>1.6075633853885705</v>
      </c>
    </row>
    <row r="252" spans="17:19" x14ac:dyDescent="0.25">
      <c r="Q252" t="s">
        <v>2131</v>
      </c>
      <c r="R252">
        <v>1.0335126056368618</v>
      </c>
      <c r="S252">
        <f t="shared" si="25"/>
        <v>1.5971895916104306</v>
      </c>
    </row>
    <row r="253" spans="17:19" x14ac:dyDescent="0.25">
      <c r="Q253" t="s">
        <v>2132</v>
      </c>
      <c r="R253">
        <v>1.0438039155537757</v>
      </c>
      <c r="S253">
        <f t="shared" si="25"/>
        <v>1.6130937740980777</v>
      </c>
    </row>
    <row r="254" spans="17:19" x14ac:dyDescent="0.25">
      <c r="Q254" t="s">
        <v>2133</v>
      </c>
      <c r="R254">
        <v>1.0375500997539506</v>
      </c>
      <c r="S254">
        <f t="shared" si="25"/>
        <v>1.6034291319361424</v>
      </c>
    </row>
    <row r="255" spans="17:19" x14ac:dyDescent="0.25">
      <c r="Q255" t="s">
        <v>2129</v>
      </c>
      <c r="R255">
        <v>1.0292999213684468</v>
      </c>
      <c r="S255">
        <f t="shared" si="25"/>
        <v>1.5906793125586267</v>
      </c>
    </row>
    <row r="257" spans="17:19" x14ac:dyDescent="0.25">
      <c r="Q257" t="s">
        <v>2134</v>
      </c>
      <c r="R257">
        <v>0.83456634015767805</v>
      </c>
      <c r="S257">
        <f>R257/0.834566340157678/64*100</f>
        <v>1.5625</v>
      </c>
    </row>
    <row r="258" spans="17:19" x14ac:dyDescent="0.25">
      <c r="Q258" t="s">
        <v>2135</v>
      </c>
      <c r="R258">
        <v>0.82282200884401868</v>
      </c>
      <c r="S258">
        <f t="shared" ref="S258:S265" si="26">R258/0.834566340157678/64*100</f>
        <v>1.5405119125411579</v>
      </c>
    </row>
    <row r="259" spans="17:19" x14ac:dyDescent="0.25">
      <c r="Q259" t="s">
        <v>2136</v>
      </c>
      <c r="R259">
        <v>0.86666154440012899</v>
      </c>
      <c r="S259">
        <f t="shared" si="26"/>
        <v>1.6225895988919885</v>
      </c>
    </row>
    <row r="260" spans="17:19" x14ac:dyDescent="0.25">
      <c r="Q260" t="s">
        <v>2137</v>
      </c>
      <c r="R260">
        <v>0.8664661189870595</v>
      </c>
      <c r="S260">
        <f t="shared" si="26"/>
        <v>1.622223717603434</v>
      </c>
    </row>
    <row r="261" spans="17:19" x14ac:dyDescent="0.25">
      <c r="Q261" t="s">
        <v>2138</v>
      </c>
      <c r="R261">
        <v>0.86240235206239113</v>
      </c>
      <c r="S261">
        <f t="shared" si="26"/>
        <v>1.6146154119310596</v>
      </c>
    </row>
    <row r="262" spans="17:19" x14ac:dyDescent="0.25">
      <c r="Q262" t="s">
        <v>2139</v>
      </c>
      <c r="R262">
        <v>0.85196118966452006</v>
      </c>
      <c r="S262">
        <f t="shared" si="26"/>
        <v>1.5950671561943242</v>
      </c>
    </row>
    <row r="263" spans="17:19" x14ac:dyDescent="0.25">
      <c r="Q263" t="s">
        <v>2140</v>
      </c>
      <c r="R263">
        <v>0.86105723763903097</v>
      </c>
      <c r="S263">
        <f t="shared" si="26"/>
        <v>1.6120970485782995</v>
      </c>
    </row>
    <row r="264" spans="17:19" x14ac:dyDescent="0.25">
      <c r="Q264" t="s">
        <v>2141</v>
      </c>
      <c r="R264">
        <v>0.85791095286571106</v>
      </c>
      <c r="S264">
        <f t="shared" si="26"/>
        <v>1.6062064803612977</v>
      </c>
    </row>
    <row r="265" spans="17:19" x14ac:dyDescent="0.25">
      <c r="Q265" t="s">
        <v>2142</v>
      </c>
      <c r="R265">
        <v>0.83985055389810237</v>
      </c>
      <c r="S265">
        <f t="shared" si="26"/>
        <v>1.5723932626109185</v>
      </c>
    </row>
    <row r="267" spans="17:19" x14ac:dyDescent="0.25">
      <c r="Q267" t="s">
        <v>2143</v>
      </c>
      <c r="R267">
        <v>1.3830165566839201</v>
      </c>
      <c r="S267">
        <f>R267/1.38301655668392/64*100</f>
        <v>1.5625</v>
      </c>
    </row>
    <row r="268" spans="17:19" x14ac:dyDescent="0.25">
      <c r="Q268" t="s">
        <v>2144</v>
      </c>
      <c r="R268">
        <v>1.3871406904545756</v>
      </c>
      <c r="S268">
        <f t="shared" ref="S268:S275" si="27">R268/1.38301655668392/64*100</f>
        <v>1.567159350595267</v>
      </c>
    </row>
    <row r="269" spans="17:19" x14ac:dyDescent="0.25">
      <c r="Q269" t="s">
        <v>2145</v>
      </c>
      <c r="R269">
        <v>1.5740335763670374</v>
      </c>
      <c r="S269">
        <f t="shared" si="27"/>
        <v>1.7783065945143148</v>
      </c>
    </row>
    <row r="270" spans="17:19" x14ac:dyDescent="0.25">
      <c r="Q270" t="s">
        <v>2146</v>
      </c>
      <c r="R270">
        <v>1.5714988166271668</v>
      </c>
      <c r="S270">
        <f t="shared" si="27"/>
        <v>1.775442881802846</v>
      </c>
    </row>
    <row r="271" spans="17:19" x14ac:dyDescent="0.25">
      <c r="Q271" t="s">
        <v>2147</v>
      </c>
      <c r="R271">
        <v>1.5690678281597754</v>
      </c>
      <c r="S271">
        <f t="shared" si="27"/>
        <v>1.7726964074660481</v>
      </c>
    </row>
    <row r="272" spans="17:19" x14ac:dyDescent="0.25">
      <c r="Q272" t="s">
        <v>2148</v>
      </c>
      <c r="R272">
        <v>1.5336903764074861</v>
      </c>
      <c r="S272">
        <f t="shared" si="27"/>
        <v>1.7327277837385844</v>
      </c>
    </row>
    <row r="273" spans="17:19" x14ac:dyDescent="0.25">
      <c r="Q273" t="s">
        <v>2149</v>
      </c>
      <c r="R273">
        <v>1.5577180023812691</v>
      </c>
      <c r="S273">
        <f t="shared" si="27"/>
        <v>1.7598736377795898</v>
      </c>
    </row>
    <row r="274" spans="17:19" x14ac:dyDescent="0.25">
      <c r="Q274" t="s">
        <v>2150</v>
      </c>
      <c r="R274">
        <v>1.5564119393049847</v>
      </c>
      <c r="S274">
        <f t="shared" si="27"/>
        <v>1.7583980780353254</v>
      </c>
    </row>
    <row r="275" spans="17:19" x14ac:dyDescent="0.25">
      <c r="Q275" t="s">
        <v>2151</v>
      </c>
      <c r="R275">
        <v>1.4945644606068014</v>
      </c>
      <c r="S275">
        <f t="shared" si="27"/>
        <v>1.6885242323471588</v>
      </c>
    </row>
    <row r="277" spans="17:19" x14ac:dyDescent="0.25">
      <c r="Q277" t="s">
        <v>2152</v>
      </c>
      <c r="R277">
        <v>1.3387453917742</v>
      </c>
      <c r="S277">
        <f>R277/1.3387453917742/64*100</f>
        <v>1.5625</v>
      </c>
    </row>
    <row r="278" spans="17:19" x14ac:dyDescent="0.25">
      <c r="Q278" t="s">
        <v>2153</v>
      </c>
      <c r="R278">
        <v>1.3375539811364829</v>
      </c>
      <c r="S278">
        <f t="shared" ref="S278:S285" si="28">R278/1.3387453917742/64*100</f>
        <v>1.5611094599220499</v>
      </c>
    </row>
    <row r="279" spans="17:19" x14ac:dyDescent="0.25">
      <c r="Q279" t="s">
        <v>2154</v>
      </c>
      <c r="R279">
        <v>1.3507625932013247</v>
      </c>
      <c r="S279">
        <f t="shared" si="28"/>
        <v>1.5765257268822399</v>
      </c>
    </row>
    <row r="280" spans="17:19" x14ac:dyDescent="0.25">
      <c r="Q280" t="s">
        <v>2155</v>
      </c>
      <c r="R280">
        <v>1.3512163346754198</v>
      </c>
      <c r="S280">
        <f t="shared" si="28"/>
        <v>1.5770553055890126</v>
      </c>
    </row>
    <row r="281" spans="17:19" x14ac:dyDescent="0.25">
      <c r="Q281" t="s">
        <v>2156</v>
      </c>
      <c r="R281">
        <v>1.3441892920029337</v>
      </c>
      <c r="S281">
        <f t="shared" si="28"/>
        <v>1.5688537803077878</v>
      </c>
    </row>
    <row r="282" spans="17:19" x14ac:dyDescent="0.25">
      <c r="Q282" t="s">
        <v>2157</v>
      </c>
      <c r="R282">
        <v>1.341305400531221</v>
      </c>
      <c r="S282">
        <f t="shared" si="28"/>
        <v>1.5654878823168492</v>
      </c>
    </row>
    <row r="283" spans="17:19" x14ac:dyDescent="0.25">
      <c r="Q283" t="s">
        <v>2158</v>
      </c>
      <c r="R283">
        <v>1.3401463740536617</v>
      </c>
      <c r="S283">
        <f t="shared" si="28"/>
        <v>1.564135139007842</v>
      </c>
    </row>
    <row r="284" spans="17:19" x14ac:dyDescent="0.25">
      <c r="Q284" t="s">
        <v>2159</v>
      </c>
      <c r="R284">
        <v>1.3461067390490336</v>
      </c>
      <c r="S284">
        <f t="shared" si="28"/>
        <v>1.57109170473161</v>
      </c>
    </row>
    <row r="285" spans="17:19" x14ac:dyDescent="0.25">
      <c r="Q285" t="s">
        <v>2160</v>
      </c>
      <c r="R285">
        <v>1.351015327344222</v>
      </c>
      <c r="S285">
        <f t="shared" si="28"/>
        <v>1.5768207023874432</v>
      </c>
    </row>
    <row r="287" spans="17:19" x14ac:dyDescent="0.25">
      <c r="Q287" t="s">
        <v>2161</v>
      </c>
      <c r="R287">
        <v>1.23139696380302</v>
      </c>
      <c r="S287">
        <f>R287/1.23139696380302/64*100</f>
        <v>1.5625</v>
      </c>
    </row>
    <row r="288" spans="17:19" x14ac:dyDescent="0.25">
      <c r="Q288" t="s">
        <v>2162</v>
      </c>
      <c r="R288">
        <v>1.2342330132660282</v>
      </c>
      <c r="S288">
        <f t="shared" ref="S288:S295" si="29">R288/1.23139696380302/64*100</f>
        <v>1.5660986180055736</v>
      </c>
    </row>
    <row r="289" spans="17:19" x14ac:dyDescent="0.25">
      <c r="Q289" t="s">
        <v>2163</v>
      </c>
      <c r="R289">
        <v>1.2368687624306658</v>
      </c>
      <c r="S289">
        <f t="shared" si="29"/>
        <v>1.5694430781518998</v>
      </c>
    </row>
    <row r="290" spans="17:19" x14ac:dyDescent="0.25">
      <c r="Q290" t="s">
        <v>2488</v>
      </c>
      <c r="R290">
        <v>1.2359687193614655</v>
      </c>
      <c r="S290">
        <f t="shared" si="29"/>
        <v>1.5683010278326575</v>
      </c>
    </row>
    <row r="291" spans="17:19" x14ac:dyDescent="0.25">
      <c r="Q291" t="s">
        <v>2165</v>
      </c>
      <c r="R291">
        <v>1.2350523969809668</v>
      </c>
      <c r="S291">
        <f t="shared" si="29"/>
        <v>1.5671383209545215</v>
      </c>
    </row>
    <row r="292" spans="17:19" x14ac:dyDescent="0.25">
      <c r="Q292" t="s">
        <v>2166</v>
      </c>
      <c r="R292">
        <v>1.227345488242193</v>
      </c>
      <c r="S292">
        <f t="shared" si="29"/>
        <v>1.5573591471719719</v>
      </c>
    </row>
    <row r="293" spans="17:19" x14ac:dyDescent="0.25">
      <c r="Q293" t="s">
        <v>2167</v>
      </c>
      <c r="R293">
        <v>1.2369762567269524</v>
      </c>
      <c r="S293">
        <f t="shared" si="29"/>
        <v>1.5695794759528408</v>
      </c>
    </row>
    <row r="294" spans="17:19" x14ac:dyDescent="0.25">
      <c r="Q294" t="s">
        <v>2168</v>
      </c>
      <c r="R294">
        <v>1.2316947310198942</v>
      </c>
      <c r="S294">
        <f t="shared" si="29"/>
        <v>1.5628778320801839</v>
      </c>
    </row>
    <row r="295" spans="17:19" x14ac:dyDescent="0.25">
      <c r="Q295" t="s">
        <v>2164</v>
      </c>
      <c r="R295">
        <v>1.2223060895132944</v>
      </c>
      <c r="S295">
        <f t="shared" si="29"/>
        <v>1.5509647343665465</v>
      </c>
    </row>
    <row r="297" spans="17:19" x14ac:dyDescent="0.25">
      <c r="Q297" t="s">
        <v>2169</v>
      </c>
      <c r="R297">
        <v>0.90913215345190701</v>
      </c>
      <c r="S297">
        <f>R297/0.909132153451907/64*100</f>
        <v>1.5625</v>
      </c>
    </row>
    <row r="298" spans="17:19" x14ac:dyDescent="0.25">
      <c r="Q298" t="s">
        <v>2170</v>
      </c>
      <c r="R298">
        <v>0.89386836945469605</v>
      </c>
      <c r="S298">
        <f t="shared" ref="S298:S305" si="30">R298/0.909132153451907/64*100</f>
        <v>1.5362665614343451</v>
      </c>
    </row>
    <row r="299" spans="17:19" x14ac:dyDescent="0.25">
      <c r="Q299" t="s">
        <v>2171</v>
      </c>
      <c r="R299">
        <v>0.87873365603612519</v>
      </c>
      <c r="S299">
        <f t="shared" si="30"/>
        <v>1.5102549528615681</v>
      </c>
    </row>
    <row r="300" spans="17:19" x14ac:dyDescent="0.25">
      <c r="Q300" t="s">
        <v>2172</v>
      </c>
      <c r="R300">
        <v>0.87989775252613234</v>
      </c>
      <c r="S300">
        <f t="shared" si="30"/>
        <v>1.5122556529344122</v>
      </c>
    </row>
    <row r="301" spans="17:19" x14ac:dyDescent="0.25">
      <c r="Q301" t="s">
        <v>2173</v>
      </c>
      <c r="R301">
        <v>0.87860273119527377</v>
      </c>
      <c r="S301">
        <f t="shared" si="30"/>
        <v>1.510029936000099</v>
      </c>
    </row>
    <row r="302" spans="17:19" x14ac:dyDescent="0.25">
      <c r="Q302" t="s">
        <v>2174</v>
      </c>
      <c r="R302">
        <v>0.86850271965147274</v>
      </c>
      <c r="S302">
        <f t="shared" si="30"/>
        <v>1.4926713286983235</v>
      </c>
    </row>
    <row r="303" spans="17:19" x14ac:dyDescent="0.25">
      <c r="Q303" t="s">
        <v>2175</v>
      </c>
      <c r="R303">
        <v>0.87469666653303946</v>
      </c>
      <c r="S303">
        <f t="shared" si="30"/>
        <v>1.5033166919336916</v>
      </c>
    </row>
    <row r="304" spans="17:19" x14ac:dyDescent="0.25">
      <c r="Q304" t="s">
        <v>2176</v>
      </c>
      <c r="R304">
        <v>0.87899476285677913</v>
      </c>
      <c r="S304">
        <f t="shared" si="30"/>
        <v>1.5107037098500022</v>
      </c>
    </row>
    <row r="305" spans="17:19" x14ac:dyDescent="0.25">
      <c r="Q305" t="s">
        <v>2177</v>
      </c>
      <c r="R305">
        <v>0.87340542737546145</v>
      </c>
      <c r="S305">
        <f t="shared" si="30"/>
        <v>1.501097475314793</v>
      </c>
    </row>
    <row r="307" spans="17:19" x14ac:dyDescent="0.25">
      <c r="Q307" t="s">
        <v>2178</v>
      </c>
      <c r="R307">
        <v>1.33669647835689</v>
      </c>
      <c r="S307">
        <f>R307/1.33669647835689/64*100</f>
        <v>1.5625</v>
      </c>
    </row>
    <row r="308" spans="17:19" x14ac:dyDescent="0.25">
      <c r="Q308" t="s">
        <v>2179</v>
      </c>
      <c r="R308">
        <v>1.3297015603366258</v>
      </c>
      <c r="S308">
        <f t="shared" ref="S308:S315" si="31">R308/1.33669647835689/64*100</f>
        <v>1.5543234546259164</v>
      </c>
    </row>
    <row r="309" spans="17:19" x14ac:dyDescent="0.25">
      <c r="Q309" t="s">
        <v>2180</v>
      </c>
      <c r="R309">
        <v>1.4716477230218539</v>
      </c>
      <c r="S309">
        <f t="shared" si="31"/>
        <v>1.7202480925574095</v>
      </c>
    </row>
    <row r="310" spans="17:19" x14ac:dyDescent="0.25">
      <c r="Q310" t="s">
        <v>2181</v>
      </c>
      <c r="R310">
        <v>1.4754099117194868</v>
      </c>
      <c r="S310">
        <f t="shared" si="31"/>
        <v>1.724645814804181</v>
      </c>
    </row>
    <row r="311" spans="17:19" x14ac:dyDescent="0.25">
      <c r="Q311" t="s">
        <v>2182</v>
      </c>
      <c r="R311">
        <v>1.4731827833474567</v>
      </c>
      <c r="S311">
        <f t="shared" si="31"/>
        <v>1.7220424653245934</v>
      </c>
    </row>
    <row r="312" spans="17:19" x14ac:dyDescent="0.25">
      <c r="Q312" t="s">
        <v>2183</v>
      </c>
      <c r="R312">
        <v>1.4324012567830409</v>
      </c>
      <c r="S312">
        <f t="shared" si="31"/>
        <v>1.6743718562606511</v>
      </c>
    </row>
    <row r="313" spans="17:19" x14ac:dyDescent="0.25">
      <c r="Q313" t="s">
        <v>2184</v>
      </c>
      <c r="R313">
        <v>1.456652245363895</v>
      </c>
      <c r="S313">
        <f t="shared" si="31"/>
        <v>1.7027194806249819</v>
      </c>
    </row>
    <row r="314" spans="17:19" x14ac:dyDescent="0.25">
      <c r="Q314" t="s">
        <v>2185</v>
      </c>
      <c r="R314">
        <v>1.460926713826296</v>
      </c>
      <c r="S314">
        <f t="shared" si="31"/>
        <v>1.7077160202887292</v>
      </c>
    </row>
    <row r="315" spans="17:19" x14ac:dyDescent="0.25">
      <c r="Q315" t="s">
        <v>2186</v>
      </c>
      <c r="R315">
        <v>1.3929927366469985</v>
      </c>
      <c r="S315">
        <f t="shared" si="31"/>
        <v>1.6283061908612353</v>
      </c>
    </row>
    <row r="317" spans="17:19" x14ac:dyDescent="0.25">
      <c r="Q317" t="s">
        <v>2187</v>
      </c>
      <c r="R317">
        <v>1.6601320963750299</v>
      </c>
      <c r="S317">
        <f>R317/1.66013209637503/64*100</f>
        <v>1.5625</v>
      </c>
    </row>
    <row r="318" spans="17:19" x14ac:dyDescent="0.25">
      <c r="Q318" t="s">
        <v>2188</v>
      </c>
      <c r="R318">
        <v>1.6055374209054187</v>
      </c>
      <c r="S318">
        <f t="shared" ref="S318:S325" si="32">R318/1.66013209637503/64*100</f>
        <v>1.5111160284428373</v>
      </c>
    </row>
    <row r="319" spans="17:19" x14ac:dyDescent="0.25">
      <c r="Q319" t="s">
        <v>2189</v>
      </c>
      <c r="R319">
        <v>1.4444214885677842</v>
      </c>
      <c r="S319">
        <f t="shared" si="32"/>
        <v>1.3594752976677096</v>
      </c>
    </row>
    <row r="320" spans="17:19" x14ac:dyDescent="0.25">
      <c r="Q320" t="s">
        <v>2190</v>
      </c>
      <c r="R320">
        <v>1.4474529160212553</v>
      </c>
      <c r="S320">
        <f t="shared" si="32"/>
        <v>1.362328447369707</v>
      </c>
    </row>
    <row r="321" spans="17:19" x14ac:dyDescent="0.25">
      <c r="Q321" t="s">
        <v>2191</v>
      </c>
      <c r="R321">
        <v>1.4409163308840811</v>
      </c>
      <c r="S321">
        <f t="shared" si="32"/>
        <v>1.3561762777326425</v>
      </c>
    </row>
    <row r="322" spans="17:19" x14ac:dyDescent="0.25">
      <c r="Q322" t="s">
        <v>2192</v>
      </c>
      <c r="R322">
        <v>1.4659669523333019</v>
      </c>
      <c r="S322">
        <f t="shared" si="32"/>
        <v>1.3797536762419991</v>
      </c>
    </row>
    <row r="323" spans="17:19" x14ac:dyDescent="0.25">
      <c r="Q323" t="s">
        <v>2193</v>
      </c>
      <c r="R323">
        <v>1.4444579428026931</v>
      </c>
      <c r="S323">
        <f t="shared" si="32"/>
        <v>1.3595096080350411</v>
      </c>
    </row>
    <row r="324" spans="17:19" x14ac:dyDescent="0.25">
      <c r="Q324" t="s">
        <v>2194</v>
      </c>
      <c r="R324">
        <v>1.4585651502111454</v>
      </c>
      <c r="S324">
        <f t="shared" si="32"/>
        <v>1.3727871728889691</v>
      </c>
    </row>
    <row r="325" spans="17:19" x14ac:dyDescent="0.25">
      <c r="Q325" t="s">
        <v>2195</v>
      </c>
      <c r="R325">
        <v>1.5195774425314108</v>
      </c>
      <c r="S325">
        <f t="shared" si="32"/>
        <v>1.4302113423020992</v>
      </c>
    </row>
    <row r="327" spans="17:19" x14ac:dyDescent="0.25">
      <c r="Q327" t="s">
        <v>2196</v>
      </c>
      <c r="R327">
        <v>1.5835905451426799</v>
      </c>
      <c r="S327">
        <f>R327/1.58359054514268/64*100</f>
        <v>1.5625</v>
      </c>
    </row>
    <row r="328" spans="17:19" x14ac:dyDescent="0.25">
      <c r="Q328" t="s">
        <v>2197</v>
      </c>
      <c r="R328">
        <v>1.5740051500438932</v>
      </c>
      <c r="S328">
        <f t="shared" ref="S328:S335" si="33">R328/1.58359054514268/64*100</f>
        <v>1.5530422649258715</v>
      </c>
    </row>
    <row r="329" spans="17:19" x14ac:dyDescent="0.25">
      <c r="Q329" t="s">
        <v>2198</v>
      </c>
      <c r="R329">
        <v>1.4583716444445549</v>
      </c>
      <c r="S329">
        <f t="shared" si="33"/>
        <v>1.4389487872569409</v>
      </c>
    </row>
    <row r="330" spans="17:19" x14ac:dyDescent="0.25">
      <c r="Q330" t="s">
        <v>2199</v>
      </c>
      <c r="R330">
        <v>1.460030795152244</v>
      </c>
      <c r="S330">
        <f t="shared" si="33"/>
        <v>1.4405858410955836</v>
      </c>
    </row>
    <row r="331" spans="17:19" x14ac:dyDescent="0.25">
      <c r="Q331" t="s">
        <v>2200</v>
      </c>
      <c r="R331">
        <v>1.4652949002609468</v>
      </c>
      <c r="S331">
        <f t="shared" si="33"/>
        <v>1.4457798379008668</v>
      </c>
    </row>
    <row r="332" spans="17:19" x14ac:dyDescent="0.25">
      <c r="Q332" t="s">
        <v>2201</v>
      </c>
      <c r="R332">
        <v>1.5188831169249035</v>
      </c>
      <c r="S332">
        <f t="shared" si="33"/>
        <v>1.4986543570082591</v>
      </c>
    </row>
    <row r="333" spans="17:19" x14ac:dyDescent="0.25">
      <c r="Q333" t="s">
        <v>2202</v>
      </c>
      <c r="R333">
        <v>1.4839051610741321</v>
      </c>
      <c r="S333">
        <f t="shared" si="33"/>
        <v>1.4641422438964029</v>
      </c>
    </row>
    <row r="334" spans="17:19" x14ac:dyDescent="0.25">
      <c r="Q334" t="s">
        <v>2203</v>
      </c>
      <c r="R334">
        <v>1.4638012762791948</v>
      </c>
      <c r="S334">
        <f t="shared" si="33"/>
        <v>1.4443061062733031</v>
      </c>
    </row>
    <row r="335" spans="17:19" x14ac:dyDescent="0.25">
      <c r="Q335" t="s">
        <v>2204</v>
      </c>
      <c r="R335">
        <v>1.5189488357007941</v>
      </c>
      <c r="S335">
        <f t="shared" si="33"/>
        <v>1.4987192005296126</v>
      </c>
    </row>
    <row r="337" spans="17:19" x14ac:dyDescent="0.25">
      <c r="Q337" t="s">
        <v>2205</v>
      </c>
      <c r="R337">
        <v>1.01340721129712</v>
      </c>
      <c r="S337">
        <f>R337/1.01340721129712/64*100</f>
        <v>1.5625</v>
      </c>
    </row>
    <row r="338" spans="17:19" x14ac:dyDescent="0.25">
      <c r="Q338" t="s">
        <v>2206</v>
      </c>
      <c r="R338">
        <v>1.0056342651584753</v>
      </c>
      <c r="S338">
        <f t="shared" ref="S338:S345" si="34">R338/1.01340721129712/64*100</f>
        <v>1.5505154510385941</v>
      </c>
    </row>
    <row r="339" spans="17:19" x14ac:dyDescent="0.25">
      <c r="Q339" t="s">
        <v>2207</v>
      </c>
      <c r="R339">
        <v>1.0237539974000442</v>
      </c>
      <c r="S339">
        <f t="shared" si="34"/>
        <v>1.578452968466769</v>
      </c>
    </row>
    <row r="340" spans="17:19" x14ac:dyDescent="0.25">
      <c r="Q340" t="s">
        <v>2208</v>
      </c>
      <c r="R340">
        <v>1.0218863403678851</v>
      </c>
      <c r="S340">
        <f t="shared" si="34"/>
        <v>1.5755733618484054</v>
      </c>
    </row>
    <row r="341" spans="17:19" x14ac:dyDescent="0.25">
      <c r="Q341" t="s">
        <v>2209</v>
      </c>
      <c r="R341">
        <v>1.0211197837188948</v>
      </c>
      <c r="S341">
        <f t="shared" si="34"/>
        <v>1.574391463051263</v>
      </c>
    </row>
    <row r="342" spans="17:19" x14ac:dyDescent="0.25">
      <c r="Q342" t="s">
        <v>2210</v>
      </c>
      <c r="R342">
        <v>1.0085925220443799</v>
      </c>
      <c r="S342">
        <f t="shared" si="34"/>
        <v>1.5550765754638973</v>
      </c>
    </row>
    <row r="343" spans="17:19" x14ac:dyDescent="0.25">
      <c r="Q343" t="s">
        <v>2211</v>
      </c>
      <c r="R343">
        <v>1.0215791849191438</v>
      </c>
      <c r="S343">
        <f t="shared" si="34"/>
        <v>1.575099780860123</v>
      </c>
    </row>
    <row r="344" spans="17:19" x14ac:dyDescent="0.25">
      <c r="Q344" t="s">
        <v>2212</v>
      </c>
      <c r="R344">
        <v>1.0203546882808996</v>
      </c>
      <c r="S344">
        <f t="shared" si="34"/>
        <v>1.5732118171907037</v>
      </c>
    </row>
    <row r="345" spans="17:19" x14ac:dyDescent="0.25">
      <c r="Q345" t="s">
        <v>2213</v>
      </c>
      <c r="R345">
        <v>1.0092799873705727</v>
      </c>
      <c r="S345">
        <f t="shared" si="34"/>
        <v>1.5561365290148508</v>
      </c>
    </row>
    <row r="347" spans="17:19" x14ac:dyDescent="0.25">
      <c r="Q347" t="s">
        <v>2214</v>
      </c>
      <c r="R347">
        <v>1.61300708777691</v>
      </c>
      <c r="S347">
        <f>R347/1.61300708777691/64*100</f>
        <v>1.5625</v>
      </c>
    </row>
    <row r="348" spans="17:19" x14ac:dyDescent="0.25">
      <c r="Q348" t="s">
        <v>2215</v>
      </c>
      <c r="R348">
        <v>1.6399981748059198</v>
      </c>
      <c r="S348">
        <f t="shared" ref="S348:S355" si="35">R348/1.61300708777691/64*100</f>
        <v>1.5886459319071886</v>
      </c>
    </row>
    <row r="349" spans="17:19" x14ac:dyDescent="0.25">
      <c r="Q349" t="s">
        <v>2216</v>
      </c>
      <c r="R349">
        <v>1.7819629927597429</v>
      </c>
      <c r="S349">
        <f t="shared" si="35"/>
        <v>1.7261654938072961</v>
      </c>
    </row>
    <row r="350" spans="17:19" x14ac:dyDescent="0.25">
      <c r="Q350" t="s">
        <v>2217</v>
      </c>
      <c r="R350">
        <v>1.7855719658433629</v>
      </c>
      <c r="S350">
        <f t="shared" si="35"/>
        <v>1.729661461361244</v>
      </c>
    </row>
    <row r="351" spans="17:19" x14ac:dyDescent="0.25">
      <c r="Q351" t="s">
        <v>2218</v>
      </c>
      <c r="R351">
        <v>1.7831719396002836</v>
      </c>
      <c r="S351">
        <f t="shared" si="35"/>
        <v>1.7273365856472882</v>
      </c>
    </row>
    <row r="352" spans="17:19" x14ac:dyDescent="0.25">
      <c r="Q352" t="s">
        <v>2219</v>
      </c>
      <c r="R352">
        <v>1.7669738910241044</v>
      </c>
      <c r="S352">
        <f t="shared" si="35"/>
        <v>1.7116457364922715</v>
      </c>
    </row>
    <row r="353" spans="17:19" x14ac:dyDescent="0.25">
      <c r="Q353" t="s">
        <v>2220</v>
      </c>
      <c r="R353">
        <v>1.7783019637405135</v>
      </c>
      <c r="S353">
        <f t="shared" si="35"/>
        <v>1.7226191003128757</v>
      </c>
    </row>
    <row r="354" spans="17:19" x14ac:dyDescent="0.25">
      <c r="Q354" t="s">
        <v>2221</v>
      </c>
      <c r="R354">
        <v>1.7732899371695829</v>
      </c>
      <c r="S354">
        <f t="shared" si="35"/>
        <v>1.717764012212877</v>
      </c>
    </row>
    <row r="355" spans="17:19" x14ac:dyDescent="0.25">
      <c r="Q355" t="s">
        <v>2222</v>
      </c>
      <c r="R355">
        <v>1.7256570413433918</v>
      </c>
      <c r="S355">
        <f t="shared" si="35"/>
        <v>1.6716226156298031</v>
      </c>
    </row>
    <row r="357" spans="17:19" x14ac:dyDescent="0.25">
      <c r="Q357" t="s">
        <v>2223</v>
      </c>
      <c r="R357">
        <v>1.92861292952177</v>
      </c>
      <c r="S357">
        <f>R357/1.92861292952177/64*100</f>
        <v>1.5625</v>
      </c>
    </row>
    <row r="358" spans="17:19" x14ac:dyDescent="0.25">
      <c r="Q358" t="s">
        <v>2224</v>
      </c>
      <c r="R358">
        <v>1.8893074273821338</v>
      </c>
      <c r="S358">
        <f t="shared" ref="S358:S365" si="36">R358/1.92861292952177/64*100</f>
        <v>1.5306559497226795</v>
      </c>
    </row>
    <row r="359" spans="17:19" x14ac:dyDescent="0.25">
      <c r="Q359" t="s">
        <v>2225</v>
      </c>
      <c r="R359">
        <v>1.7909116392620901</v>
      </c>
      <c r="S359">
        <f t="shared" si="36"/>
        <v>1.4509388553362537</v>
      </c>
    </row>
    <row r="360" spans="17:19" x14ac:dyDescent="0.25">
      <c r="Q360" t="s">
        <v>2226</v>
      </c>
      <c r="R360">
        <v>1.7839452175793107</v>
      </c>
      <c r="S360">
        <f t="shared" si="36"/>
        <v>1.4452948851477712</v>
      </c>
    </row>
    <row r="361" spans="17:19" x14ac:dyDescent="0.25">
      <c r="Q361" t="s">
        <v>2227</v>
      </c>
      <c r="R361">
        <v>1.7803773457890186</v>
      </c>
      <c r="S361">
        <f t="shared" si="36"/>
        <v>1.4424043104829452</v>
      </c>
    </row>
    <row r="362" spans="17:19" x14ac:dyDescent="0.25">
      <c r="Q362" t="s">
        <v>2228</v>
      </c>
      <c r="R362">
        <v>1.8073994468996295</v>
      </c>
      <c r="S362">
        <f t="shared" si="36"/>
        <v>1.4642967453717848</v>
      </c>
    </row>
    <row r="363" spans="17:19" x14ac:dyDescent="0.25">
      <c r="Q363" t="s">
        <v>2229</v>
      </c>
      <c r="R363">
        <v>1.7966048626166311</v>
      </c>
      <c r="S363">
        <f t="shared" si="36"/>
        <v>1.455551321298346</v>
      </c>
    </row>
    <row r="364" spans="17:19" x14ac:dyDescent="0.25">
      <c r="Q364" t="s">
        <v>2230</v>
      </c>
      <c r="R364">
        <v>1.796707670752216</v>
      </c>
      <c r="S364">
        <f t="shared" si="36"/>
        <v>1.4556346131343554</v>
      </c>
    </row>
    <row r="365" spans="17:19" x14ac:dyDescent="0.25">
      <c r="Q365" t="s">
        <v>2231</v>
      </c>
      <c r="R365">
        <v>1.8558343546205069</v>
      </c>
      <c r="S365">
        <f t="shared" si="36"/>
        <v>1.503537145638435</v>
      </c>
    </row>
    <row r="367" spans="17:19" x14ac:dyDescent="0.25">
      <c r="Q367" t="s">
        <v>2232</v>
      </c>
      <c r="R367">
        <v>1.19671178666714</v>
      </c>
      <c r="S367">
        <f>R367/1.19671178666714/64*100</f>
        <v>1.5625</v>
      </c>
    </row>
    <row r="368" spans="17:19" x14ac:dyDescent="0.25">
      <c r="Q368" t="s">
        <v>2233</v>
      </c>
      <c r="R368">
        <v>1.2021422874993957</v>
      </c>
      <c r="S368">
        <f t="shared" ref="S368:S375" si="37">R368/1.19671178666714/64*100</f>
        <v>1.5695903935642106</v>
      </c>
    </row>
    <row r="369" spans="17:19" x14ac:dyDescent="0.25">
      <c r="Q369" t="s">
        <v>2234</v>
      </c>
      <c r="R369">
        <v>1.2824482833567197</v>
      </c>
      <c r="S369">
        <f t="shared" si="37"/>
        <v>1.6744428065888428</v>
      </c>
    </row>
    <row r="370" spans="17:19" x14ac:dyDescent="0.25">
      <c r="Q370" t="s">
        <v>2487</v>
      </c>
      <c r="R370">
        <v>1.2788087310925127</v>
      </c>
      <c r="S370">
        <f t="shared" si="37"/>
        <v>1.6696907848604856</v>
      </c>
    </row>
    <row r="371" spans="17:19" x14ac:dyDescent="0.25">
      <c r="Q371" t="s">
        <v>2236</v>
      </c>
      <c r="R371">
        <v>1.2798557795366534</v>
      </c>
      <c r="S371">
        <f t="shared" si="37"/>
        <v>1.6710578752595251</v>
      </c>
    </row>
    <row r="372" spans="17:19" x14ac:dyDescent="0.25">
      <c r="Q372" t="s">
        <v>2237</v>
      </c>
      <c r="R372">
        <v>1.2555861045999996</v>
      </c>
      <c r="S372">
        <f t="shared" si="37"/>
        <v>1.639369905348129</v>
      </c>
    </row>
    <row r="373" spans="17:19" x14ac:dyDescent="0.25">
      <c r="Q373" t="s">
        <v>2238</v>
      </c>
      <c r="R373">
        <v>1.2780562998939595</v>
      </c>
      <c r="S373">
        <f t="shared" si="37"/>
        <v>1.6687083647315644</v>
      </c>
    </row>
    <row r="374" spans="17:19" x14ac:dyDescent="0.25">
      <c r="Q374" t="s">
        <v>2239</v>
      </c>
      <c r="R374">
        <v>1.2716411987066947</v>
      </c>
      <c r="S374">
        <f t="shared" si="37"/>
        <v>1.6603324168076143</v>
      </c>
    </row>
    <row r="375" spans="17:19" x14ac:dyDescent="0.25">
      <c r="Q375" t="s">
        <v>2235</v>
      </c>
      <c r="R375">
        <v>1.2324990686274744</v>
      </c>
      <c r="S375">
        <f t="shared" si="37"/>
        <v>1.6092260611001032</v>
      </c>
    </row>
    <row r="377" spans="17:19" x14ac:dyDescent="0.25">
      <c r="Q377" t="s">
        <v>2240</v>
      </c>
      <c r="R377">
        <v>0.8753250820663</v>
      </c>
      <c r="S377">
        <f>R377/0.8753250820663/64*100</f>
        <v>1.5625</v>
      </c>
    </row>
    <row r="378" spans="17:19" x14ac:dyDescent="0.25">
      <c r="Q378" t="s">
        <v>2241</v>
      </c>
      <c r="R378">
        <v>0.87680144272057436</v>
      </c>
      <c r="S378">
        <f t="shared" ref="S378:S385" si="38">R378/0.8753250820663/64*100</f>
        <v>1.5651353792088971</v>
      </c>
    </row>
    <row r="379" spans="17:19" x14ac:dyDescent="0.25">
      <c r="Q379" t="s">
        <v>2242</v>
      </c>
      <c r="R379">
        <v>0.89357056600738849</v>
      </c>
      <c r="S379">
        <f t="shared" si="38"/>
        <v>1.5950691211665651</v>
      </c>
    </row>
    <row r="380" spans="17:19" x14ac:dyDescent="0.25">
      <c r="Q380" t="s">
        <v>2243</v>
      </c>
      <c r="R380">
        <v>0.89168879313507621</v>
      </c>
      <c r="S380">
        <f t="shared" si="38"/>
        <v>1.5917100604321839</v>
      </c>
    </row>
    <row r="381" spans="17:19" x14ac:dyDescent="0.25">
      <c r="Q381" t="s">
        <v>2244</v>
      </c>
      <c r="R381">
        <v>0.89211596115880332</v>
      </c>
      <c r="S381">
        <f t="shared" si="38"/>
        <v>1.5924725771825299</v>
      </c>
    </row>
    <row r="382" spans="17:19" x14ac:dyDescent="0.25">
      <c r="Q382" t="s">
        <v>2245</v>
      </c>
      <c r="R382">
        <v>0.88616396417556997</v>
      </c>
      <c r="S382">
        <f t="shared" si="38"/>
        <v>1.5818479584244927</v>
      </c>
    </row>
    <row r="383" spans="17:19" x14ac:dyDescent="0.25">
      <c r="Q383" t="s">
        <v>2246</v>
      </c>
      <c r="R383">
        <v>0.89103864952989975</v>
      </c>
      <c r="S383">
        <f t="shared" si="38"/>
        <v>1.5905495208750513</v>
      </c>
    </row>
    <row r="384" spans="17:19" x14ac:dyDescent="0.25">
      <c r="Q384" t="s">
        <v>2247</v>
      </c>
      <c r="R384">
        <v>0.88921493797777718</v>
      </c>
      <c r="S384">
        <f t="shared" si="38"/>
        <v>1.5872941025641023</v>
      </c>
    </row>
    <row r="385" spans="17:19" x14ac:dyDescent="0.25">
      <c r="Q385" t="s">
        <v>2248</v>
      </c>
      <c r="R385">
        <v>0.88150172421283712</v>
      </c>
      <c r="S385">
        <f t="shared" si="38"/>
        <v>1.5735256218537483</v>
      </c>
    </row>
    <row r="387" spans="17:19" x14ac:dyDescent="0.25">
      <c r="Q387" t="s">
        <v>2249</v>
      </c>
      <c r="R387">
        <v>1.3612834393646001</v>
      </c>
      <c r="S387">
        <f>R387/1.3612834393646/64*100</f>
        <v>1.5625</v>
      </c>
    </row>
    <row r="388" spans="17:19" x14ac:dyDescent="0.25">
      <c r="Q388" t="s">
        <v>2250</v>
      </c>
      <c r="R388">
        <v>1.3832859895242033</v>
      </c>
      <c r="S388">
        <f t="shared" ref="S388:S395" si="39">R388/1.3612834393646/64*100</f>
        <v>1.5877548320432275</v>
      </c>
    </row>
    <row r="389" spans="17:19" x14ac:dyDescent="0.25">
      <c r="Q389" t="s">
        <v>2251</v>
      </c>
      <c r="R389">
        <v>1.6416539831092449</v>
      </c>
      <c r="S389">
        <f t="shared" si="39"/>
        <v>1.8843131962330253</v>
      </c>
    </row>
    <row r="390" spans="17:19" x14ac:dyDescent="0.25">
      <c r="Q390" t="s">
        <v>2252</v>
      </c>
      <c r="R390">
        <v>1.6433272516791848</v>
      </c>
      <c r="S390">
        <f t="shared" si="39"/>
        <v>1.8862337970902219</v>
      </c>
    </row>
    <row r="391" spans="17:19" x14ac:dyDescent="0.25">
      <c r="Q391" t="s">
        <v>2253</v>
      </c>
      <c r="R391">
        <v>1.6326626587129116</v>
      </c>
      <c r="S391">
        <f t="shared" si="39"/>
        <v>1.8739928294651549</v>
      </c>
    </row>
    <row r="392" spans="17:19" x14ac:dyDescent="0.25">
      <c r="Q392" t="s">
        <v>2254</v>
      </c>
      <c r="R392">
        <v>1.5928550629276352</v>
      </c>
      <c r="S392">
        <f t="shared" si="39"/>
        <v>1.8283011192629601</v>
      </c>
    </row>
    <row r="393" spans="17:19" x14ac:dyDescent="0.25">
      <c r="Q393" t="s">
        <v>2255</v>
      </c>
      <c r="R393">
        <v>1.6210990764116731</v>
      </c>
      <c r="S393">
        <f t="shared" si="39"/>
        <v>1.8607199894208222</v>
      </c>
    </row>
    <row r="394" spans="17:19" x14ac:dyDescent="0.25">
      <c r="Q394" t="s">
        <v>2256</v>
      </c>
      <c r="R394">
        <v>1.6137848890620112</v>
      </c>
      <c r="S394">
        <f t="shared" si="39"/>
        <v>1.8523246638013604</v>
      </c>
    </row>
    <row r="395" spans="17:19" x14ac:dyDescent="0.25">
      <c r="Q395" t="s">
        <v>2257</v>
      </c>
      <c r="R395">
        <v>1.5261698572043993</v>
      </c>
      <c r="S395">
        <f t="shared" si="39"/>
        <v>1.751758915832357</v>
      </c>
    </row>
    <row r="397" spans="17:19" x14ac:dyDescent="0.25">
      <c r="Q397" t="s">
        <v>2258</v>
      </c>
      <c r="R397">
        <v>1.4389957982639801</v>
      </c>
      <c r="S397">
        <f>R397/1.43899579826398/64*100</f>
        <v>1.5625</v>
      </c>
    </row>
    <row r="398" spans="17:19" x14ac:dyDescent="0.25">
      <c r="Q398" t="s">
        <v>2259</v>
      </c>
      <c r="R398">
        <v>1.4340985754632622</v>
      </c>
      <c r="S398">
        <f t="shared" ref="S398:S405" si="40">R398/1.43899579826398/64*100</f>
        <v>1.5571824649277275</v>
      </c>
    </row>
    <row r="399" spans="17:19" x14ac:dyDescent="0.25">
      <c r="Q399" t="s">
        <v>2260</v>
      </c>
      <c r="R399">
        <v>1.3869356718120212</v>
      </c>
      <c r="S399">
        <f t="shared" si="40"/>
        <v>1.5059717268255266</v>
      </c>
    </row>
    <row r="400" spans="17:19" x14ac:dyDescent="0.25">
      <c r="Q400" t="s">
        <v>2261</v>
      </c>
      <c r="R400">
        <v>1.385717242539398</v>
      </c>
      <c r="S400">
        <f t="shared" si="40"/>
        <v>1.5046487238391588</v>
      </c>
    </row>
    <row r="401" spans="17:19" x14ac:dyDescent="0.25">
      <c r="Q401" t="s">
        <v>2262</v>
      </c>
      <c r="R401">
        <v>1.3803113541164538</v>
      </c>
      <c r="S401">
        <f t="shared" si="40"/>
        <v>1.4987788660737362</v>
      </c>
    </row>
    <row r="402" spans="17:19" x14ac:dyDescent="0.25">
      <c r="Q402" t="s">
        <v>2263</v>
      </c>
      <c r="R402">
        <v>1.3866152284394622</v>
      </c>
      <c r="S402">
        <f t="shared" si="40"/>
        <v>1.5056237808688897</v>
      </c>
    </row>
    <row r="403" spans="17:19" x14ac:dyDescent="0.25">
      <c r="Q403" t="s">
        <v>2264</v>
      </c>
      <c r="R403">
        <v>1.3833368815483049</v>
      </c>
      <c r="S403">
        <f t="shared" si="40"/>
        <v>1.5020640644168939</v>
      </c>
    </row>
    <row r="404" spans="17:19" x14ac:dyDescent="0.25">
      <c r="Q404" t="s">
        <v>2265</v>
      </c>
      <c r="R404">
        <v>1.3883196886698501</v>
      </c>
      <c r="S404">
        <f t="shared" si="40"/>
        <v>1.5074745292263165</v>
      </c>
    </row>
    <row r="405" spans="17:19" x14ac:dyDescent="0.25">
      <c r="Q405" t="s">
        <v>2266</v>
      </c>
      <c r="R405">
        <v>1.4127660021417192</v>
      </c>
      <c r="S405">
        <f t="shared" si="40"/>
        <v>1.5340189881092938</v>
      </c>
    </row>
    <row r="407" spans="17:19" x14ac:dyDescent="0.25">
      <c r="Q407" t="s">
        <v>2267</v>
      </c>
      <c r="R407">
        <v>1.8890249952801801</v>
      </c>
      <c r="S407">
        <f>R407/1.88902499528018/64*100</f>
        <v>1.5625</v>
      </c>
    </row>
    <row r="408" spans="17:19" x14ac:dyDescent="0.25">
      <c r="Q408" t="s">
        <v>2268</v>
      </c>
      <c r="R408">
        <v>1.8658727526446584</v>
      </c>
      <c r="S408">
        <f t="shared" ref="S408:S415" si="41">R408/1.88902499528018/64*100</f>
        <v>1.5433497086018508</v>
      </c>
    </row>
    <row r="409" spans="17:19" x14ac:dyDescent="0.25">
      <c r="Q409" t="s">
        <v>2269</v>
      </c>
      <c r="R409">
        <v>1.9691077583034924</v>
      </c>
      <c r="S409">
        <f t="shared" si="41"/>
        <v>1.6287401596255038</v>
      </c>
    </row>
    <row r="410" spans="17:19" x14ac:dyDescent="0.25">
      <c r="Q410" t="s">
        <v>2270</v>
      </c>
      <c r="R410">
        <v>1.9579242138364052</v>
      </c>
      <c r="S410">
        <f t="shared" si="41"/>
        <v>1.6194897324085615</v>
      </c>
    </row>
    <row r="411" spans="17:19" x14ac:dyDescent="0.25">
      <c r="Q411" t="s">
        <v>2271</v>
      </c>
      <c r="R411">
        <v>1.9642523204762494</v>
      </c>
      <c r="S411">
        <f t="shared" si="41"/>
        <v>1.6247240022829474</v>
      </c>
    </row>
    <row r="412" spans="17:19" x14ac:dyDescent="0.25">
      <c r="Q412" t="s">
        <v>2272</v>
      </c>
      <c r="R412">
        <v>1.9505588115581569</v>
      </c>
      <c r="S412">
        <f t="shared" si="41"/>
        <v>1.6133974673043319</v>
      </c>
    </row>
    <row r="413" spans="17:19" x14ac:dyDescent="0.25">
      <c r="Q413" t="s">
        <v>2273</v>
      </c>
      <c r="R413">
        <v>1.9646210183660295</v>
      </c>
      <c r="S413">
        <f t="shared" si="41"/>
        <v>1.6250289693713769</v>
      </c>
    </row>
    <row r="414" spans="17:19" x14ac:dyDescent="0.25">
      <c r="Q414" t="s">
        <v>2274</v>
      </c>
      <c r="R414">
        <v>1.9589181243683425</v>
      </c>
      <c r="S414">
        <f t="shared" si="41"/>
        <v>1.6203118418089306</v>
      </c>
    </row>
    <row r="415" spans="17:19" x14ac:dyDescent="0.25">
      <c r="Q415" t="s">
        <v>2270</v>
      </c>
      <c r="R415">
        <v>1.9384444320314487</v>
      </c>
      <c r="S415">
        <f t="shared" si="41"/>
        <v>1.6033771033293842</v>
      </c>
    </row>
    <row r="417" spans="17:19" x14ac:dyDescent="0.25">
      <c r="Q417" t="s">
        <v>2275</v>
      </c>
      <c r="R417">
        <v>1.45128927876784</v>
      </c>
      <c r="S417">
        <f>R417/1.45128927876784/64*100</f>
        <v>1.5625</v>
      </c>
    </row>
    <row r="418" spans="17:19" x14ac:dyDescent="0.25">
      <c r="Q418" t="s">
        <v>2276</v>
      </c>
      <c r="R418">
        <v>1.4590792168282896</v>
      </c>
      <c r="S418">
        <f t="shared" ref="S418:S425" si="42">R418/1.45128927876784/64*100</f>
        <v>1.5708868725536143</v>
      </c>
    </row>
    <row r="419" spans="17:19" x14ac:dyDescent="0.25">
      <c r="Q419" t="s">
        <v>2277</v>
      </c>
      <c r="R419">
        <v>1.5538851535574221</v>
      </c>
      <c r="S419">
        <f t="shared" si="42"/>
        <v>1.6729576852485422</v>
      </c>
    </row>
    <row r="420" spans="17:19" x14ac:dyDescent="0.25">
      <c r="Q420" t="s">
        <v>2278</v>
      </c>
      <c r="R420">
        <v>1.5438302514722071</v>
      </c>
      <c r="S420">
        <f t="shared" si="42"/>
        <v>1.6621322869368516</v>
      </c>
    </row>
    <row r="421" spans="17:19" x14ac:dyDescent="0.25">
      <c r="Q421" t="s">
        <v>2279</v>
      </c>
      <c r="R421">
        <v>1.545673823626583</v>
      </c>
      <c r="S421">
        <f t="shared" si="42"/>
        <v>1.664117130023171</v>
      </c>
    </row>
    <row r="422" spans="17:19" x14ac:dyDescent="0.25">
      <c r="Q422" t="s">
        <v>2280</v>
      </c>
      <c r="R422">
        <v>1.5211868974093732</v>
      </c>
      <c r="S422">
        <f t="shared" si="42"/>
        <v>1.6377537972444198</v>
      </c>
    </row>
    <row r="423" spans="17:19" x14ac:dyDescent="0.25">
      <c r="Q423" t="s">
        <v>2281</v>
      </c>
      <c r="R423">
        <v>1.5410265643366658</v>
      </c>
      <c r="S423">
        <f t="shared" si="42"/>
        <v>1.6591137563011105</v>
      </c>
    </row>
    <row r="424" spans="17:19" x14ac:dyDescent="0.25">
      <c r="Q424" t="s">
        <v>2282</v>
      </c>
      <c r="R424">
        <v>1.5430883423357995</v>
      </c>
      <c r="S424">
        <f t="shared" si="42"/>
        <v>1.6613335261090854</v>
      </c>
    </row>
    <row r="425" spans="17:19" x14ac:dyDescent="0.25">
      <c r="Q425" t="s">
        <v>2283</v>
      </c>
      <c r="R425">
        <v>1.5178746341548031</v>
      </c>
      <c r="S425">
        <f t="shared" si="42"/>
        <v>1.6341877188539977</v>
      </c>
    </row>
    <row r="427" spans="17:19" x14ac:dyDescent="0.25">
      <c r="Q427" t="s">
        <v>2284</v>
      </c>
      <c r="R427">
        <v>2.5554340842601002</v>
      </c>
      <c r="S427">
        <f>R427/2.5554340842601/64*100</f>
        <v>1.5625</v>
      </c>
    </row>
    <row r="428" spans="17:19" x14ac:dyDescent="0.25">
      <c r="Q428" t="s">
        <v>2285</v>
      </c>
      <c r="R428">
        <v>2.5411060267499899</v>
      </c>
      <c r="S428">
        <f t="shared" ref="S428:S435" si="43">R428/2.5554340842601/64*100</f>
        <v>1.5537392223311721</v>
      </c>
    </row>
    <row r="429" spans="17:19" x14ac:dyDescent="0.25">
      <c r="Q429" t="s">
        <v>2286</v>
      </c>
      <c r="R429">
        <v>2.9696601592433725</v>
      </c>
      <c r="S429">
        <f t="shared" si="43"/>
        <v>1.8157752639357398</v>
      </c>
    </row>
    <row r="430" spans="17:19" x14ac:dyDescent="0.25">
      <c r="Q430" t="s">
        <v>2287</v>
      </c>
      <c r="R430">
        <v>2.9595281184014302</v>
      </c>
      <c r="S430">
        <f t="shared" si="43"/>
        <v>1.8095801075382236</v>
      </c>
    </row>
    <row r="431" spans="17:19" x14ac:dyDescent="0.25">
      <c r="Q431" t="s">
        <v>2288</v>
      </c>
      <c r="R431">
        <v>2.962059716264942</v>
      </c>
      <c r="S431">
        <f t="shared" si="43"/>
        <v>1.8111280330691939</v>
      </c>
    </row>
    <row r="432" spans="17:19" x14ac:dyDescent="0.25">
      <c r="Q432" t="s">
        <v>2289</v>
      </c>
      <c r="R432">
        <v>2.8967948171374243</v>
      </c>
      <c r="S432">
        <f t="shared" si="43"/>
        <v>1.7712223256534327</v>
      </c>
    </row>
    <row r="433" spans="17:19" x14ac:dyDescent="0.25">
      <c r="Q433" t="s">
        <v>2290</v>
      </c>
      <c r="R433">
        <v>2.9348776174087701</v>
      </c>
      <c r="S433">
        <f t="shared" si="43"/>
        <v>1.7945077532801865</v>
      </c>
    </row>
    <row r="434" spans="17:19" x14ac:dyDescent="0.25">
      <c r="Q434" t="s">
        <v>2291</v>
      </c>
      <c r="R434">
        <v>2.9382671792586432</v>
      </c>
      <c r="S434">
        <f t="shared" si="43"/>
        <v>1.7965802741184458</v>
      </c>
    </row>
    <row r="435" spans="17:19" x14ac:dyDescent="0.25">
      <c r="Q435" t="s">
        <v>2292</v>
      </c>
      <c r="R435">
        <v>2.7997511671796578</v>
      </c>
      <c r="S435">
        <f t="shared" si="43"/>
        <v>1.711885751881892</v>
      </c>
    </row>
    <row r="437" spans="17:19" x14ac:dyDescent="0.25">
      <c r="Q437" t="s">
        <v>2293</v>
      </c>
      <c r="R437">
        <v>2.5822163096435</v>
      </c>
      <c r="S437">
        <f>R437/2.5822163096435/64*100</f>
        <v>1.5625</v>
      </c>
    </row>
    <row r="438" spans="17:19" x14ac:dyDescent="0.25">
      <c r="Q438" t="s">
        <v>2294</v>
      </c>
      <c r="R438">
        <v>2.5390492781970351</v>
      </c>
      <c r="S438">
        <f t="shared" ref="S438:S445" si="44">R438/2.5822163096435/64*100</f>
        <v>1.5363796140419339</v>
      </c>
    </row>
    <row r="439" spans="17:19" x14ac:dyDescent="0.25">
      <c r="Q439" t="s">
        <v>2295</v>
      </c>
      <c r="R439">
        <v>2.5768605376062048</v>
      </c>
      <c r="S439">
        <f t="shared" si="44"/>
        <v>1.5592592204506566</v>
      </c>
    </row>
    <row r="440" spans="17:19" x14ac:dyDescent="0.25">
      <c r="Q440" t="s">
        <v>2296</v>
      </c>
      <c r="R440">
        <v>2.5600956574128149</v>
      </c>
      <c r="S440">
        <f t="shared" si="44"/>
        <v>1.5491147855307994</v>
      </c>
    </row>
    <row r="441" spans="17:19" x14ac:dyDescent="0.25">
      <c r="Q441" t="s">
        <v>2297</v>
      </c>
      <c r="R441">
        <v>2.5703155187327615</v>
      </c>
      <c r="S441">
        <f t="shared" si="44"/>
        <v>1.5552988272211803</v>
      </c>
    </row>
    <row r="442" spans="17:19" x14ac:dyDescent="0.25">
      <c r="Q442" t="s">
        <v>2298</v>
      </c>
      <c r="R442">
        <v>2.5594486371175713</v>
      </c>
      <c r="S442">
        <f t="shared" si="44"/>
        <v>1.5487232733218717</v>
      </c>
    </row>
    <row r="443" spans="17:19" x14ac:dyDescent="0.25">
      <c r="Q443" t="s">
        <v>2299</v>
      </c>
      <c r="R443">
        <v>2.562778187772818</v>
      </c>
      <c r="S443">
        <f t="shared" si="44"/>
        <v>1.5507379855980641</v>
      </c>
    </row>
    <row r="444" spans="17:19" x14ac:dyDescent="0.25">
      <c r="Q444" t="s">
        <v>2300</v>
      </c>
      <c r="R444">
        <v>2.5844118581096516</v>
      </c>
      <c r="S444">
        <f t="shared" si="44"/>
        <v>1.5638285271514822</v>
      </c>
    </row>
    <row r="445" spans="17:19" x14ac:dyDescent="0.25">
      <c r="Q445" t="s">
        <v>2301</v>
      </c>
      <c r="R445">
        <v>2.6010358167440808</v>
      </c>
      <c r="S445">
        <f t="shared" si="44"/>
        <v>1.5738876903862935</v>
      </c>
    </row>
    <row r="447" spans="17:19" x14ac:dyDescent="0.25">
      <c r="Q447" t="s">
        <v>2302</v>
      </c>
      <c r="R447">
        <v>2.1152835769345</v>
      </c>
      <c r="S447">
        <f>R447/2.1152835769345/64*100</f>
        <v>1.5625</v>
      </c>
    </row>
    <row r="448" spans="17:19" x14ac:dyDescent="0.25">
      <c r="Q448" t="s">
        <v>2303</v>
      </c>
      <c r="R448">
        <v>2.1417971487471879</v>
      </c>
      <c r="S448">
        <f t="shared" ref="S448:S455" si="45">R448/2.1152835769345/64*100</f>
        <v>1.5820848237130276</v>
      </c>
    </row>
    <row r="449" spans="17:19" x14ac:dyDescent="0.25">
      <c r="Q449" t="s">
        <v>2304</v>
      </c>
      <c r="R449">
        <v>2.2340904284790377</v>
      </c>
      <c r="S449">
        <f t="shared" si="45"/>
        <v>1.6502592525004929</v>
      </c>
    </row>
    <row r="450" spans="17:19" x14ac:dyDescent="0.25">
      <c r="Q450" t="s">
        <v>2481</v>
      </c>
      <c r="R450">
        <v>2.227253732810405</v>
      </c>
      <c r="S450">
        <f t="shared" si="45"/>
        <v>1.6452091792626906</v>
      </c>
    </row>
    <row r="451" spans="17:19" x14ac:dyDescent="0.25">
      <c r="Q451" t="s">
        <v>2306</v>
      </c>
      <c r="R451">
        <v>2.2319940369050233</v>
      </c>
      <c r="S451">
        <f t="shared" si="45"/>
        <v>1.6487107074873724</v>
      </c>
    </row>
    <row r="452" spans="17:19" x14ac:dyDescent="0.25">
      <c r="Q452" t="s">
        <v>2307</v>
      </c>
      <c r="R452">
        <v>2.2046407019451824</v>
      </c>
      <c r="S452">
        <f t="shared" si="45"/>
        <v>1.6285055745487946</v>
      </c>
    </row>
    <row r="453" spans="17:19" x14ac:dyDescent="0.25">
      <c r="Q453" t="s">
        <v>2308</v>
      </c>
      <c r="R453">
        <v>2.2309607009109929</v>
      </c>
      <c r="S453">
        <f t="shared" si="45"/>
        <v>1.6479474114885386</v>
      </c>
    </row>
    <row r="454" spans="17:19" x14ac:dyDescent="0.25">
      <c r="Q454" t="s">
        <v>2309</v>
      </c>
      <c r="R454">
        <v>2.2228692936010428</v>
      </c>
      <c r="S454">
        <f t="shared" si="45"/>
        <v>1.6419705183382978</v>
      </c>
    </row>
    <row r="455" spans="17:19" x14ac:dyDescent="0.25">
      <c r="Q455" t="s">
        <v>2305</v>
      </c>
      <c r="R455">
        <v>2.1868992925706472</v>
      </c>
      <c r="S455">
        <f t="shared" si="45"/>
        <v>1.6154004984965875</v>
      </c>
    </row>
    <row r="457" spans="17:19" x14ac:dyDescent="0.25">
      <c r="Q457" t="s">
        <v>2310</v>
      </c>
      <c r="R457">
        <v>1.5148055947044401</v>
      </c>
      <c r="S457">
        <f>R457/1.51480559470444/64*100</f>
        <v>1.5625</v>
      </c>
    </row>
    <row r="458" spans="17:19" x14ac:dyDescent="0.25">
      <c r="Q458" t="s">
        <v>2311</v>
      </c>
      <c r="R458">
        <v>1.4781347878586455</v>
      </c>
      <c r="S458">
        <f t="shared" ref="S458:S465" si="46">R458/1.51480559470444/64*100</f>
        <v>1.5246745946167213</v>
      </c>
    </row>
    <row r="459" spans="17:19" x14ac:dyDescent="0.25">
      <c r="Q459" t="s">
        <v>2312</v>
      </c>
      <c r="R459">
        <v>1.5308025119148119</v>
      </c>
      <c r="S459">
        <f t="shared" si="46"/>
        <v>1.5790005880811278</v>
      </c>
    </row>
    <row r="460" spans="17:19" x14ac:dyDescent="0.25">
      <c r="Q460" t="s">
        <v>2313</v>
      </c>
      <c r="R460">
        <v>1.5274473966143791</v>
      </c>
      <c r="S460">
        <f t="shared" si="46"/>
        <v>1.5755398353117609</v>
      </c>
    </row>
    <row r="461" spans="17:19" x14ac:dyDescent="0.25">
      <c r="Q461" t="s">
        <v>2314</v>
      </c>
      <c r="R461">
        <v>1.5268906406015883</v>
      </c>
      <c r="S461">
        <f t="shared" si="46"/>
        <v>1.5749655495598285</v>
      </c>
    </row>
    <row r="462" spans="17:19" x14ac:dyDescent="0.25">
      <c r="Q462" t="s">
        <v>2315</v>
      </c>
      <c r="R462">
        <v>1.5030140591743393</v>
      </c>
      <c r="S462">
        <f t="shared" si="46"/>
        <v>1.5503372021266681</v>
      </c>
    </row>
    <row r="463" spans="17:19" x14ac:dyDescent="0.25">
      <c r="Q463" t="s">
        <v>2316</v>
      </c>
      <c r="R463">
        <v>1.519870036904742</v>
      </c>
      <c r="S463">
        <f t="shared" si="46"/>
        <v>1.5677238986742823</v>
      </c>
    </row>
    <row r="464" spans="17:19" x14ac:dyDescent="0.25">
      <c r="Q464" t="s">
        <v>2317</v>
      </c>
      <c r="R464">
        <v>1.525381037625944</v>
      </c>
      <c r="S464">
        <f t="shared" si="46"/>
        <v>1.5734084159859298</v>
      </c>
    </row>
    <row r="465" spans="17:19" x14ac:dyDescent="0.25">
      <c r="Q465" t="s">
        <v>2318</v>
      </c>
      <c r="R465">
        <v>1.502127635195426</v>
      </c>
      <c r="S465">
        <f t="shared" si="46"/>
        <v>1.549422868649228</v>
      </c>
    </row>
    <row r="467" spans="17:19" x14ac:dyDescent="0.25">
      <c r="Q467" t="s">
        <v>2319</v>
      </c>
      <c r="R467">
        <v>2.0909161423643599</v>
      </c>
      <c r="S467">
        <f>R467/2.09091614236436/64*100</f>
        <v>1.5625</v>
      </c>
    </row>
    <row r="468" spans="17:19" x14ac:dyDescent="0.25">
      <c r="Q468" t="s">
        <v>2320</v>
      </c>
      <c r="R468">
        <v>2.1490774937905943</v>
      </c>
      <c r="S468">
        <f t="shared" ref="S468:S475" si="47">R468/2.09091614236436/64*100</f>
        <v>1.6059628198435205</v>
      </c>
    </row>
    <row r="469" spans="17:19" x14ac:dyDescent="0.25">
      <c r="Q469" t="s">
        <v>2321</v>
      </c>
      <c r="R469">
        <v>2.5697827259617503</v>
      </c>
      <c r="S469">
        <f t="shared" si="47"/>
        <v>1.9203474629904775</v>
      </c>
    </row>
    <row r="470" spans="17:19" x14ac:dyDescent="0.25">
      <c r="Q470" t="s">
        <v>2322</v>
      </c>
      <c r="R470">
        <v>2.578905943722817</v>
      </c>
      <c r="S470">
        <f t="shared" si="47"/>
        <v>1.9271650619667557</v>
      </c>
    </row>
    <row r="471" spans="17:19" x14ac:dyDescent="0.25">
      <c r="Q471" t="s">
        <v>2323</v>
      </c>
      <c r="R471">
        <v>2.5749387376996418</v>
      </c>
      <c r="S471">
        <f t="shared" si="47"/>
        <v>1.9242004478984929</v>
      </c>
    </row>
    <row r="472" spans="17:19" x14ac:dyDescent="0.25">
      <c r="Q472" t="s">
        <v>2324</v>
      </c>
      <c r="R472">
        <v>2.4816316943565422</v>
      </c>
      <c r="S472">
        <f t="shared" si="47"/>
        <v>1.8544739522874665</v>
      </c>
    </row>
    <row r="473" spans="17:19" x14ac:dyDescent="0.25">
      <c r="Q473" t="s">
        <v>2325</v>
      </c>
      <c r="R473">
        <v>2.5289649783933776</v>
      </c>
      <c r="S473">
        <f t="shared" si="47"/>
        <v>1.8898451729734977</v>
      </c>
    </row>
    <row r="474" spans="17:19" x14ac:dyDescent="0.25">
      <c r="Q474" t="s">
        <v>2326</v>
      </c>
      <c r="R474">
        <v>2.5479358717842548</v>
      </c>
      <c r="S474">
        <f t="shared" si="47"/>
        <v>1.904021743866354</v>
      </c>
    </row>
    <row r="475" spans="17:19" x14ac:dyDescent="0.25">
      <c r="Q475" t="s">
        <v>2327</v>
      </c>
      <c r="R475">
        <v>2.3780435113691105</v>
      </c>
      <c r="S475">
        <f t="shared" si="47"/>
        <v>1.7770645657327104</v>
      </c>
    </row>
    <row r="477" spans="17:19" x14ac:dyDescent="0.25">
      <c r="Q477" t="s">
        <v>2328</v>
      </c>
      <c r="R477">
        <v>2.7312747607527701</v>
      </c>
      <c r="S477">
        <f>R477/2.73127476075277/64*100</f>
        <v>1.5625</v>
      </c>
    </row>
    <row r="478" spans="17:19" x14ac:dyDescent="0.25">
      <c r="Q478" t="s">
        <v>2329</v>
      </c>
      <c r="R478">
        <v>2.6678684797835919</v>
      </c>
      <c r="S478">
        <f t="shared" ref="S478:S485" si="48">R478/2.73127476075277/64*100</f>
        <v>1.5262267127284421</v>
      </c>
    </row>
    <row r="479" spans="17:19" x14ac:dyDescent="0.25">
      <c r="Q479" t="s">
        <v>2330</v>
      </c>
      <c r="R479">
        <v>2.5253026359252093</v>
      </c>
      <c r="S479">
        <f t="shared" si="48"/>
        <v>1.4446680448750007</v>
      </c>
    </row>
    <row r="480" spans="17:19" x14ac:dyDescent="0.25">
      <c r="Q480" t="s">
        <v>2331</v>
      </c>
      <c r="R480">
        <v>2.5236980302962828</v>
      </c>
      <c r="S480">
        <f t="shared" si="48"/>
        <v>1.4437500865900177</v>
      </c>
    </row>
    <row r="481" spans="17:19" x14ac:dyDescent="0.25">
      <c r="Q481" t="s">
        <v>2332</v>
      </c>
      <c r="R481">
        <v>2.5219995228838026</v>
      </c>
      <c r="S481">
        <f t="shared" si="48"/>
        <v>1.4427784092362281</v>
      </c>
    </row>
    <row r="482" spans="17:19" x14ac:dyDescent="0.25">
      <c r="Q482" t="s">
        <v>2333</v>
      </c>
      <c r="R482">
        <v>2.5375916806496921</v>
      </c>
      <c r="S482">
        <f t="shared" si="48"/>
        <v>1.4516983270926389</v>
      </c>
    </row>
    <row r="483" spans="17:19" x14ac:dyDescent="0.25">
      <c r="Q483" t="s">
        <v>2334</v>
      </c>
      <c r="R483">
        <v>2.516352550578544</v>
      </c>
      <c r="S483">
        <f t="shared" si="48"/>
        <v>1.4395479051676685</v>
      </c>
    </row>
    <row r="484" spans="17:19" x14ac:dyDescent="0.25">
      <c r="Q484" t="s">
        <v>2336</v>
      </c>
      <c r="R484">
        <v>2.5495323595465571</v>
      </c>
      <c r="S484">
        <f t="shared" si="48"/>
        <v>1.4585293171652778</v>
      </c>
    </row>
    <row r="485" spans="17:19" x14ac:dyDescent="0.25">
      <c r="Q485" t="s">
        <v>2335</v>
      </c>
      <c r="R485">
        <v>2.6145548421265881</v>
      </c>
      <c r="S485">
        <f t="shared" si="48"/>
        <v>1.4957271965186159</v>
      </c>
    </row>
    <row r="487" spans="17:19" x14ac:dyDescent="0.25">
      <c r="Q487" t="s">
        <v>2337</v>
      </c>
      <c r="R487">
        <v>1.9827627841220901</v>
      </c>
      <c r="S487">
        <f>R487/1.98276278412209/64*100</f>
        <v>1.5625</v>
      </c>
    </row>
    <row r="488" spans="17:19" x14ac:dyDescent="0.25">
      <c r="Q488" t="s">
        <v>2338</v>
      </c>
      <c r="R488">
        <v>2.0033003322806686</v>
      </c>
      <c r="S488">
        <f t="shared" ref="S488:S495" si="49">R488/1.98276278412209/64*100</f>
        <v>1.5786844469014418</v>
      </c>
    </row>
    <row r="489" spans="17:19" x14ac:dyDescent="0.25">
      <c r="Q489" t="s">
        <v>2339</v>
      </c>
      <c r="R489">
        <v>1.7457304367402695</v>
      </c>
      <c r="S489">
        <f t="shared" si="49"/>
        <v>1.3757085967368603</v>
      </c>
    </row>
    <row r="490" spans="17:19" x14ac:dyDescent="0.25">
      <c r="Q490" t="s">
        <v>2340</v>
      </c>
      <c r="R490">
        <v>1.746470013953116</v>
      </c>
      <c r="S490">
        <f t="shared" si="49"/>
        <v>1.3762914145123031</v>
      </c>
    </row>
    <row r="491" spans="17:19" x14ac:dyDescent="0.25">
      <c r="Q491" t="s">
        <v>2341</v>
      </c>
      <c r="R491">
        <v>1.7582075903006871</v>
      </c>
      <c r="S491">
        <f t="shared" si="49"/>
        <v>1.3855411155809059</v>
      </c>
    </row>
    <row r="492" spans="17:19" x14ac:dyDescent="0.25">
      <c r="Q492" t="s">
        <v>2342</v>
      </c>
      <c r="R492">
        <v>1.8425288817172818</v>
      </c>
      <c r="S492">
        <f t="shared" si="49"/>
        <v>1.4519898198300958</v>
      </c>
    </row>
    <row r="493" spans="17:19" x14ac:dyDescent="0.25">
      <c r="Q493" t="s">
        <v>2343</v>
      </c>
      <c r="R493">
        <v>1.7878532263773002</v>
      </c>
      <c r="S493">
        <f t="shared" si="49"/>
        <v>1.4089031166940233</v>
      </c>
    </row>
    <row r="494" spans="17:19" x14ac:dyDescent="0.25">
      <c r="Q494" t="s">
        <v>2344</v>
      </c>
      <c r="R494">
        <v>1.7619763227155398</v>
      </c>
      <c r="S494">
        <f t="shared" si="49"/>
        <v>1.3885110343454516</v>
      </c>
    </row>
    <row r="495" spans="17:19" x14ac:dyDescent="0.25">
      <c r="Q495" t="s">
        <v>2345</v>
      </c>
      <c r="R495">
        <v>1.8679807891386926</v>
      </c>
      <c r="S495">
        <f t="shared" si="49"/>
        <v>1.4720469873664348</v>
      </c>
    </row>
    <row r="497" spans="17:19" x14ac:dyDescent="0.25">
      <c r="Q497" t="s">
        <v>2346</v>
      </c>
      <c r="R497">
        <v>1.2071027047120599</v>
      </c>
      <c r="S497">
        <f>R497/1.20710270471206/64*100</f>
        <v>1.5625</v>
      </c>
    </row>
    <row r="498" spans="17:19" x14ac:dyDescent="0.25">
      <c r="Q498" t="s">
        <v>2347</v>
      </c>
      <c r="R498">
        <v>1.2100355708532851</v>
      </c>
      <c r="S498">
        <f t="shared" ref="S498:S505" si="50">R498/1.20710270471206/64*100</f>
        <v>1.5662963657340636</v>
      </c>
    </row>
    <row r="499" spans="17:19" x14ac:dyDescent="0.25">
      <c r="Q499" t="s">
        <v>2348</v>
      </c>
      <c r="R499">
        <v>1.197891233878851</v>
      </c>
      <c r="S499">
        <f t="shared" si="50"/>
        <v>1.5505764717693824</v>
      </c>
    </row>
    <row r="500" spans="17:19" x14ac:dyDescent="0.25">
      <c r="Q500" t="s">
        <v>2349</v>
      </c>
      <c r="R500">
        <v>1.2001410309984382</v>
      </c>
      <c r="S500">
        <f t="shared" si="50"/>
        <v>1.5534886581025193</v>
      </c>
    </row>
    <row r="501" spans="17:19" x14ac:dyDescent="0.25">
      <c r="Q501" t="s">
        <v>2350</v>
      </c>
      <c r="R501">
        <v>1.1965500228004762</v>
      </c>
      <c r="S501">
        <f t="shared" si="50"/>
        <v>1.5488403789731522</v>
      </c>
    </row>
    <row r="502" spans="17:19" x14ac:dyDescent="0.25">
      <c r="Q502" t="s">
        <v>2351</v>
      </c>
      <c r="R502">
        <v>1.1848992980869935</v>
      </c>
      <c r="S502">
        <f t="shared" si="50"/>
        <v>1.5337594274569686</v>
      </c>
    </row>
    <row r="503" spans="17:19" x14ac:dyDescent="0.25">
      <c r="Q503" t="s">
        <v>2352</v>
      </c>
      <c r="R503">
        <v>1.1968255503463014</v>
      </c>
      <c r="S503">
        <f t="shared" si="50"/>
        <v>1.549197027822228</v>
      </c>
    </row>
    <row r="504" spans="17:19" x14ac:dyDescent="0.25">
      <c r="Q504" t="s">
        <v>2353</v>
      </c>
      <c r="R504">
        <v>1.1952209558963842</v>
      </c>
      <c r="S504">
        <f t="shared" si="50"/>
        <v>1.5471200058602952</v>
      </c>
    </row>
    <row r="505" spans="17:19" x14ac:dyDescent="0.25">
      <c r="Q505" t="s">
        <v>2354</v>
      </c>
      <c r="R505">
        <v>1.1861771108498016</v>
      </c>
      <c r="S505">
        <f t="shared" si="50"/>
        <v>1.5354134560943777</v>
      </c>
    </row>
    <row r="507" spans="17:19" x14ac:dyDescent="0.25">
      <c r="Q507" t="s">
        <v>2355</v>
      </c>
      <c r="R507">
        <v>1.87512165423415</v>
      </c>
      <c r="S507">
        <f>R507/1.87512165423415/64*100</f>
        <v>1.5625</v>
      </c>
    </row>
    <row r="508" spans="17:19" x14ac:dyDescent="0.25">
      <c r="Q508" t="s">
        <v>2356</v>
      </c>
      <c r="R508">
        <v>1.8772734052196465</v>
      </c>
      <c r="S508">
        <f t="shared" ref="S508:S515" si="51">R508/1.87512165423415/64*100</f>
        <v>1.5642930094867427</v>
      </c>
    </row>
    <row r="509" spans="17:19" x14ac:dyDescent="0.25">
      <c r="Q509" t="s">
        <v>2357</v>
      </c>
      <c r="R509">
        <v>1.9761044643905241</v>
      </c>
      <c r="S509">
        <f t="shared" si="51"/>
        <v>1.6466468821572426</v>
      </c>
    </row>
    <row r="510" spans="17:19" x14ac:dyDescent="0.25">
      <c r="Q510" t="s">
        <v>2358</v>
      </c>
      <c r="R510">
        <v>1.987978676445308</v>
      </c>
      <c r="S510">
        <f t="shared" si="51"/>
        <v>1.6565414168898049</v>
      </c>
    </row>
    <row r="511" spans="17:19" x14ac:dyDescent="0.25">
      <c r="Q511" t="s">
        <v>2359</v>
      </c>
      <c r="R511">
        <v>1.9844085220502905</v>
      </c>
      <c r="S511">
        <f t="shared" si="51"/>
        <v>1.653566481247833</v>
      </c>
    </row>
    <row r="512" spans="17:19" x14ac:dyDescent="0.25">
      <c r="Q512" t="s">
        <v>2360</v>
      </c>
      <c r="R512">
        <v>1.9601729122391558</v>
      </c>
      <c r="S512">
        <f t="shared" si="51"/>
        <v>1.6333714500377836</v>
      </c>
    </row>
    <row r="513" spans="17:19" x14ac:dyDescent="0.25">
      <c r="Q513" t="s">
        <v>2361</v>
      </c>
      <c r="R513">
        <v>1.9722571452608182</v>
      </c>
      <c r="S513">
        <f t="shared" si="51"/>
        <v>1.6434409908879528</v>
      </c>
    </row>
    <row r="514" spans="17:19" x14ac:dyDescent="0.25">
      <c r="Q514" t="s">
        <v>2362</v>
      </c>
      <c r="R514">
        <v>1.9713539237799595</v>
      </c>
      <c r="S514">
        <f t="shared" si="51"/>
        <v>1.6426883551532763</v>
      </c>
    </row>
    <row r="515" spans="17:19" x14ac:dyDescent="0.25">
      <c r="Q515" t="s">
        <v>2363</v>
      </c>
      <c r="R515">
        <v>1.9213646274501939</v>
      </c>
      <c r="S515">
        <f t="shared" si="51"/>
        <v>1.6010333108851433</v>
      </c>
    </row>
    <row r="517" spans="17:19" x14ac:dyDescent="0.25">
      <c r="Q517" t="s">
        <v>2364</v>
      </c>
      <c r="R517">
        <v>2.4682820885452599</v>
      </c>
      <c r="S517">
        <f>R517/2.46828208854526/64*100</f>
        <v>1.5625</v>
      </c>
    </row>
    <row r="518" spans="17:19" x14ac:dyDescent="0.25">
      <c r="Q518" t="s">
        <v>2365</v>
      </c>
      <c r="R518">
        <v>2.4655920268984572</v>
      </c>
      <c r="S518">
        <f t="shared" ref="S518:S525" si="52">R518/2.46828208854526/64*100</f>
        <v>1.5607971065816846</v>
      </c>
    </row>
    <row r="519" spans="17:19" x14ac:dyDescent="0.25">
      <c r="Q519" t="s">
        <v>2366</v>
      </c>
      <c r="R519">
        <v>2.3024966579553894</v>
      </c>
      <c r="S519">
        <f t="shared" si="52"/>
        <v>1.4575526212142373</v>
      </c>
    </row>
    <row r="520" spans="17:19" x14ac:dyDescent="0.25">
      <c r="Q520" t="s">
        <v>2367</v>
      </c>
      <c r="R520">
        <v>2.3006258481300126</v>
      </c>
      <c r="S520">
        <f t="shared" si="52"/>
        <v>1.4563683399014502</v>
      </c>
    </row>
    <row r="521" spans="17:19" x14ac:dyDescent="0.25">
      <c r="Q521" t="s">
        <v>2368</v>
      </c>
      <c r="R521">
        <v>2.2994227815556103</v>
      </c>
      <c r="S521">
        <f t="shared" si="52"/>
        <v>1.4556067610157843</v>
      </c>
    </row>
    <row r="522" spans="17:19" x14ac:dyDescent="0.25">
      <c r="Q522" t="s">
        <v>2369</v>
      </c>
      <c r="R522">
        <v>2.3236007188052517</v>
      </c>
      <c r="S522">
        <f t="shared" si="52"/>
        <v>1.4709121538344918</v>
      </c>
    </row>
    <row r="523" spans="17:19" x14ac:dyDescent="0.25">
      <c r="Q523" t="s">
        <v>2370</v>
      </c>
      <c r="R523">
        <v>2.3117473831272393</v>
      </c>
      <c r="S523">
        <f t="shared" si="52"/>
        <v>1.4634086204730314</v>
      </c>
    </row>
    <row r="524" spans="17:19" x14ac:dyDescent="0.25">
      <c r="Q524" t="s">
        <v>2371</v>
      </c>
      <c r="R524">
        <v>2.3159288306098622</v>
      </c>
      <c r="S524">
        <f t="shared" si="52"/>
        <v>1.4660556079149931</v>
      </c>
    </row>
    <row r="525" spans="17:19" x14ac:dyDescent="0.25">
      <c r="Q525" t="s">
        <v>2372</v>
      </c>
      <c r="R525">
        <v>2.3734682084880383</v>
      </c>
      <c r="S525">
        <f t="shared" si="52"/>
        <v>1.5024798393072964</v>
      </c>
    </row>
    <row r="527" spans="17:19" x14ac:dyDescent="0.25">
      <c r="Q527" t="s">
        <v>2373</v>
      </c>
      <c r="R527">
        <v>1.3818457490168901</v>
      </c>
      <c r="S527">
        <f>R527/1.38184574901689/64*100</f>
        <v>1.5625</v>
      </c>
    </row>
    <row r="528" spans="17:19" x14ac:dyDescent="0.25">
      <c r="Q528" t="s">
        <v>2374</v>
      </c>
      <c r="R528">
        <v>1.3886798466564554</v>
      </c>
      <c r="S528">
        <f t="shared" ref="S528:S534" si="53">R528/1.38184574901689/64*100</f>
        <v>1.5702275467029643</v>
      </c>
    </row>
    <row r="529" spans="17:19" x14ac:dyDescent="0.25">
      <c r="Q529" t="s">
        <v>2375</v>
      </c>
      <c r="R529">
        <v>1.3691987875764526</v>
      </c>
      <c r="S529">
        <f t="shared" si="53"/>
        <v>1.5481996504387394</v>
      </c>
    </row>
    <row r="530" spans="17:19" x14ac:dyDescent="0.25">
      <c r="Q530" t="s">
        <v>2484</v>
      </c>
      <c r="R530">
        <v>1.3656955479476551</v>
      </c>
      <c r="S530">
        <f t="shared" si="53"/>
        <v>1.5442384182072184</v>
      </c>
    </row>
    <row r="531" spans="17:19" x14ac:dyDescent="0.25">
      <c r="Q531" t="s">
        <v>2377</v>
      </c>
      <c r="R531">
        <v>1.3680678305462866</v>
      </c>
      <c r="S531">
        <f t="shared" si="53"/>
        <v>1.5469208388485951</v>
      </c>
    </row>
    <row r="532" spans="17:19" x14ac:dyDescent="0.25">
      <c r="Q532" t="s">
        <v>2378</v>
      </c>
      <c r="R532">
        <v>1.3626024997305284</v>
      </c>
      <c r="S532">
        <f t="shared" si="53"/>
        <v>1.5407410033599398</v>
      </c>
    </row>
    <row r="533" spans="17:19" x14ac:dyDescent="0.25">
      <c r="Q533" t="s">
        <v>2379</v>
      </c>
      <c r="R533">
        <v>1.3698073249837179</v>
      </c>
      <c r="S533">
        <f t="shared" si="53"/>
        <v>1.5488877443881028</v>
      </c>
    </row>
    <row r="534" spans="17:19" x14ac:dyDescent="0.25">
      <c r="Q534" t="s">
        <v>2380</v>
      </c>
      <c r="R534">
        <v>1.366644382174051</v>
      </c>
      <c r="S534">
        <f t="shared" si="53"/>
        <v>1.5453112973471645</v>
      </c>
    </row>
    <row r="535" spans="17:19" x14ac:dyDescent="0.25">
      <c r="Q535" t="s">
        <v>2376</v>
      </c>
      <c r="R535">
        <v>1.3668299612157542</v>
      </c>
      <c r="S535">
        <f>R535/1.38184574901689/64*100</f>
        <v>1.5455211378831777</v>
      </c>
    </row>
    <row r="537" spans="17:19" x14ac:dyDescent="0.25">
      <c r="Q537" t="s">
        <v>2381</v>
      </c>
      <c r="R537">
        <v>0.90576608140918402</v>
      </c>
      <c r="S537">
        <f>R537/0.905766081409184/64*100</f>
        <v>1.5625</v>
      </c>
    </row>
    <row r="538" spans="17:19" x14ac:dyDescent="0.25">
      <c r="Q538" t="s">
        <v>2382</v>
      </c>
      <c r="R538">
        <v>0.88844727061975559</v>
      </c>
      <c r="S538">
        <f t="shared" ref="S538:S545" si="54">R538/0.905766081409184/64*100</f>
        <v>1.532624028251995</v>
      </c>
    </row>
    <row r="539" spans="17:19" x14ac:dyDescent="0.25">
      <c r="Q539" t="s">
        <v>2383</v>
      </c>
      <c r="R539">
        <v>0.85784987617254072</v>
      </c>
      <c r="S539">
        <f t="shared" si="54"/>
        <v>1.4798417152408994</v>
      </c>
    </row>
    <row r="540" spans="17:19" x14ac:dyDescent="0.25">
      <c r="Q540" t="s">
        <v>2384</v>
      </c>
      <c r="R540">
        <v>0.85716481082763651</v>
      </c>
      <c r="S540">
        <f t="shared" si="54"/>
        <v>1.4786599370496167</v>
      </c>
    </row>
    <row r="541" spans="17:19" x14ac:dyDescent="0.25">
      <c r="Q541" t="s">
        <v>2385</v>
      </c>
      <c r="R541">
        <v>0.85816552055777084</v>
      </c>
      <c r="S541">
        <f t="shared" si="54"/>
        <v>1.4803862204526144</v>
      </c>
    </row>
    <row r="542" spans="17:19" x14ac:dyDescent="0.25">
      <c r="Q542" t="s">
        <v>2386</v>
      </c>
      <c r="R542">
        <v>0.85764020161296817</v>
      </c>
      <c r="S542">
        <f t="shared" si="54"/>
        <v>1.4794800142387792</v>
      </c>
    </row>
    <row r="543" spans="17:19" x14ac:dyDescent="0.25">
      <c r="Q543" t="s">
        <v>2387</v>
      </c>
      <c r="R543">
        <v>0.85651127000921989</v>
      </c>
      <c r="S543">
        <f t="shared" si="54"/>
        <v>1.4775325405288868</v>
      </c>
    </row>
    <row r="544" spans="17:19" x14ac:dyDescent="0.25">
      <c r="Q544" t="s">
        <v>2388</v>
      </c>
      <c r="R544">
        <v>0.85899223058837837</v>
      </c>
      <c r="S544">
        <f t="shared" si="54"/>
        <v>1.4818123440946198</v>
      </c>
    </row>
    <row r="545" spans="17:19" x14ac:dyDescent="0.25">
      <c r="Q545" t="s">
        <v>2389</v>
      </c>
      <c r="R545">
        <v>0.86566321919583844</v>
      </c>
      <c r="S545">
        <f t="shared" si="54"/>
        <v>1.4933201935417306</v>
      </c>
    </row>
    <row r="547" spans="17:19" x14ac:dyDescent="0.25">
      <c r="Q547" t="s">
        <v>2390</v>
      </c>
      <c r="R547">
        <v>1.2470565163495999</v>
      </c>
      <c r="S547">
        <f>R547/1.2470565163496/64*100</f>
        <v>1.5625</v>
      </c>
    </row>
    <row r="548" spans="17:19" x14ac:dyDescent="0.25">
      <c r="Q548" t="s">
        <v>2391</v>
      </c>
      <c r="R548">
        <v>1.2643623364391146</v>
      </c>
      <c r="S548">
        <f t="shared" ref="S548:S555" si="55">R548/1.2470565163496/64*100</f>
        <v>1.5841833347449394</v>
      </c>
    </row>
    <row r="549" spans="17:19" x14ac:dyDescent="0.25">
      <c r="Q549" t="s">
        <v>2392</v>
      </c>
      <c r="R549">
        <v>1.356247131228846</v>
      </c>
      <c r="S549">
        <f t="shared" si="55"/>
        <v>1.6993104280054885</v>
      </c>
    </row>
    <row r="550" spans="17:19" x14ac:dyDescent="0.25">
      <c r="Q550" t="s">
        <v>2393</v>
      </c>
      <c r="R550">
        <v>1.3578248552828593</v>
      </c>
      <c r="S550">
        <f t="shared" si="55"/>
        <v>1.7012872380394168</v>
      </c>
    </row>
    <row r="551" spans="17:19" x14ac:dyDescent="0.25">
      <c r="Q551" t="s">
        <v>2394</v>
      </c>
      <c r="R551">
        <v>1.3555174698737362</v>
      </c>
      <c r="S551">
        <f t="shared" si="55"/>
        <v>1.6983961984959099</v>
      </c>
    </row>
    <row r="552" spans="17:19" x14ac:dyDescent="0.25">
      <c r="Q552" t="s">
        <v>2395</v>
      </c>
      <c r="R552">
        <v>1.3264756180550752</v>
      </c>
      <c r="S552">
        <f t="shared" si="55"/>
        <v>1.6620081977343337</v>
      </c>
    </row>
    <row r="553" spans="17:19" x14ac:dyDescent="0.25">
      <c r="Q553" t="s">
        <v>2396</v>
      </c>
      <c r="R553">
        <v>1.3443398346265789</v>
      </c>
      <c r="S553">
        <f t="shared" si="55"/>
        <v>1.6843911755922105</v>
      </c>
    </row>
    <row r="554" spans="17:19" x14ac:dyDescent="0.25">
      <c r="Q554" t="s">
        <v>2397</v>
      </c>
      <c r="R554">
        <v>1.3495296795698699</v>
      </c>
      <c r="S554">
        <f t="shared" si="55"/>
        <v>1.6908937940522217</v>
      </c>
    </row>
    <row r="555" spans="17:19" x14ac:dyDescent="0.25">
      <c r="Q555" t="s">
        <v>2398</v>
      </c>
      <c r="R555">
        <v>1.3088708200231804</v>
      </c>
      <c r="S555">
        <f t="shared" si="55"/>
        <v>1.6399502584475434</v>
      </c>
    </row>
    <row r="557" spans="17:19" x14ac:dyDescent="0.25">
      <c r="Q557" t="s">
        <v>2399</v>
      </c>
      <c r="R557">
        <v>1.66422992320965</v>
      </c>
      <c r="S557">
        <f>R557/1.66422992320965/64*100</f>
        <v>1.5625</v>
      </c>
    </row>
    <row r="558" spans="17:19" x14ac:dyDescent="0.25">
      <c r="Q558" t="s">
        <v>2400</v>
      </c>
      <c r="R558">
        <v>1.6261253377119831</v>
      </c>
      <c r="S558">
        <f t="shared" ref="S558:S565" si="56">R558/1.66422992320965/64*100</f>
        <v>1.5267246458798924</v>
      </c>
    </row>
    <row r="559" spans="17:19" x14ac:dyDescent="0.25">
      <c r="Q559" t="s">
        <v>2401</v>
      </c>
      <c r="R559">
        <v>1.5038015706758063</v>
      </c>
      <c r="S559">
        <f t="shared" si="56"/>
        <v>1.4118782034932484</v>
      </c>
    </row>
    <row r="560" spans="17:19" x14ac:dyDescent="0.25">
      <c r="Q560" t="s">
        <v>2402</v>
      </c>
      <c r="R560">
        <v>1.5061081513009718</v>
      </c>
      <c r="S560">
        <f t="shared" si="56"/>
        <v>1.4140437890151518</v>
      </c>
    </row>
    <row r="561" spans="17:19" x14ac:dyDescent="0.25">
      <c r="Q561" t="s">
        <v>2403</v>
      </c>
      <c r="R561">
        <v>1.5022858176037734</v>
      </c>
      <c r="S561">
        <f t="shared" si="56"/>
        <v>1.4104551043517044</v>
      </c>
    </row>
    <row r="562" spans="17:19" x14ac:dyDescent="0.25">
      <c r="Q562" t="s">
        <v>2404</v>
      </c>
      <c r="R562">
        <v>1.5148418483655546</v>
      </c>
      <c r="S562">
        <f t="shared" si="56"/>
        <v>1.4222436185417666</v>
      </c>
    </row>
    <row r="563" spans="17:19" x14ac:dyDescent="0.25">
      <c r="Q563" t="s">
        <v>2405</v>
      </c>
      <c r="R563">
        <v>1.5020005233280092</v>
      </c>
      <c r="S563">
        <f t="shared" si="56"/>
        <v>1.4101872493518244</v>
      </c>
    </row>
    <row r="564" spans="17:19" x14ac:dyDescent="0.25">
      <c r="Q564" t="s">
        <v>2406</v>
      </c>
      <c r="R564">
        <v>1.5161360025370445</v>
      </c>
      <c r="S564">
        <f t="shared" si="56"/>
        <v>1.4234586645307568</v>
      </c>
    </row>
    <row r="565" spans="17:19" x14ac:dyDescent="0.25">
      <c r="Q565" t="s">
        <v>2407</v>
      </c>
      <c r="R565">
        <v>1.5559053474071243</v>
      </c>
      <c r="S565">
        <f t="shared" si="56"/>
        <v>1.460797015736254</v>
      </c>
    </row>
    <row r="567" spans="17:19" x14ac:dyDescent="0.25">
      <c r="Q567" t="s">
        <v>2408</v>
      </c>
      <c r="R567">
        <v>1.8735117936919801</v>
      </c>
      <c r="S567">
        <f>R567/1.87351179369198/64*100</f>
        <v>1.5625</v>
      </c>
    </row>
    <row r="568" spans="17:19" x14ac:dyDescent="0.25">
      <c r="Q568" t="s">
        <v>2409</v>
      </c>
      <c r="R568">
        <v>1.8822858785142647</v>
      </c>
      <c r="S568">
        <f t="shared" ref="S568:S575" si="57">R568/1.87351179369198/64*100</f>
        <v>1.5698175453610588</v>
      </c>
    </row>
    <row r="569" spans="17:19" x14ac:dyDescent="0.25">
      <c r="Q569" t="s">
        <v>2410</v>
      </c>
      <c r="R569">
        <v>1.9272392672159748</v>
      </c>
      <c r="S569">
        <f t="shared" si="57"/>
        <v>1.6073084595271268</v>
      </c>
    </row>
    <row r="570" spans="17:19" x14ac:dyDescent="0.25">
      <c r="Q570" t="s">
        <v>2483</v>
      </c>
      <c r="R570">
        <v>1.9173155007881075</v>
      </c>
      <c r="S570">
        <f t="shared" si="57"/>
        <v>1.599032085129191</v>
      </c>
    </row>
    <row r="571" spans="17:19" x14ac:dyDescent="0.25">
      <c r="Q571" t="s">
        <v>2412</v>
      </c>
      <c r="R571">
        <v>1.9213509147067136</v>
      </c>
      <c r="S571">
        <f t="shared" si="57"/>
        <v>1.6023976013053114</v>
      </c>
    </row>
    <row r="572" spans="17:19" x14ac:dyDescent="0.25">
      <c r="Q572" t="s">
        <v>2413</v>
      </c>
      <c r="R572">
        <v>1.9100914272660141</v>
      </c>
      <c r="S572">
        <f t="shared" si="57"/>
        <v>1.5930072418822601</v>
      </c>
    </row>
    <row r="573" spans="17:19" x14ac:dyDescent="0.25">
      <c r="Q573" t="s">
        <v>2414</v>
      </c>
      <c r="R573">
        <v>1.9283234735380048</v>
      </c>
      <c r="S573">
        <f t="shared" si="57"/>
        <v>1.6082126824863181</v>
      </c>
    </row>
    <row r="574" spans="17:19" x14ac:dyDescent="0.25">
      <c r="Q574" t="s">
        <v>2415</v>
      </c>
      <c r="R574">
        <v>1.9220783953325598</v>
      </c>
      <c r="S574">
        <f t="shared" si="57"/>
        <v>1.6030043167162906</v>
      </c>
    </row>
    <row r="575" spans="17:19" x14ac:dyDescent="0.25">
      <c r="Q575" t="s">
        <v>2411</v>
      </c>
      <c r="R575">
        <v>1.9167773889963886</v>
      </c>
      <c r="S575">
        <f t="shared" si="57"/>
        <v>1.5985833024327643</v>
      </c>
    </row>
    <row r="577" spans="17:19" x14ac:dyDescent="0.25">
      <c r="Q577" t="s">
        <v>2416</v>
      </c>
      <c r="R577">
        <v>1.4154332939649299</v>
      </c>
      <c r="S577">
        <f>R577/1.41543329396493/64*100</f>
        <v>1.5625</v>
      </c>
    </row>
    <row r="578" spans="17:19" x14ac:dyDescent="0.25">
      <c r="Q578" t="s">
        <v>2417</v>
      </c>
      <c r="R578">
        <v>1.4356922150705185</v>
      </c>
      <c r="S578">
        <f t="shared" ref="S578:S585" si="58">R578/1.41543329396493/64*100</f>
        <v>1.5848638686206193</v>
      </c>
    </row>
    <row r="579" spans="17:19" x14ac:dyDescent="0.25">
      <c r="Q579" t="s">
        <v>2418</v>
      </c>
      <c r="R579">
        <v>1.4914230602673229</v>
      </c>
      <c r="S579">
        <f t="shared" si="58"/>
        <v>1.6463852741091669</v>
      </c>
    </row>
    <row r="580" spans="17:19" x14ac:dyDescent="0.25">
      <c r="Q580" t="s">
        <v>2419</v>
      </c>
      <c r="R580">
        <v>1.4917719995781991</v>
      </c>
      <c r="S580">
        <f t="shared" si="58"/>
        <v>1.646770469000066</v>
      </c>
    </row>
    <row r="581" spans="17:19" x14ac:dyDescent="0.25">
      <c r="Q581" t="s">
        <v>2420</v>
      </c>
      <c r="R581">
        <v>1.4881310191534434</v>
      </c>
      <c r="S581">
        <f t="shared" si="58"/>
        <v>1.6427511825116548</v>
      </c>
    </row>
    <row r="582" spans="17:19" x14ac:dyDescent="0.25">
      <c r="Q582" t="s">
        <v>2421</v>
      </c>
      <c r="R582">
        <v>1.4646670538476512</v>
      </c>
      <c r="S582">
        <f t="shared" si="58"/>
        <v>1.6168492583824003</v>
      </c>
    </row>
    <row r="583" spans="17:19" x14ac:dyDescent="0.25">
      <c r="Q583" t="s">
        <v>2422</v>
      </c>
      <c r="R583">
        <v>1.4825393869792407</v>
      </c>
      <c r="S583">
        <f t="shared" si="58"/>
        <v>1.6365785671652138</v>
      </c>
    </row>
    <row r="584" spans="17:19" x14ac:dyDescent="0.25">
      <c r="Q584" t="s">
        <v>2423</v>
      </c>
      <c r="R584">
        <v>1.4839464310692969</v>
      </c>
      <c r="S584">
        <f t="shared" si="58"/>
        <v>1.6381318063041308</v>
      </c>
    </row>
    <row r="585" spans="17:19" x14ac:dyDescent="0.25">
      <c r="Q585" t="s">
        <v>2424</v>
      </c>
      <c r="R585">
        <v>1.4532912500952855</v>
      </c>
      <c r="S585">
        <f t="shared" si="58"/>
        <v>1.6042914830079913</v>
      </c>
    </row>
    <row r="587" spans="17:19" x14ac:dyDescent="0.25">
      <c r="Q587" t="s">
        <v>2425</v>
      </c>
      <c r="R587">
        <v>2.4404022309740099</v>
      </c>
      <c r="S587">
        <f>R587/2.44040223097401/64*100</f>
        <v>1.5625</v>
      </c>
    </row>
    <row r="588" spans="17:19" x14ac:dyDescent="0.25">
      <c r="Q588" t="s">
        <v>2426</v>
      </c>
      <c r="R588">
        <v>2.4606408474348873</v>
      </c>
      <c r="S588">
        <f t="shared" ref="S588:S595" si="59">R588/2.44040223097401/64*100</f>
        <v>1.5754580434810126</v>
      </c>
    </row>
    <row r="589" spans="17:19" x14ac:dyDescent="0.25">
      <c r="Q589" t="s">
        <v>2427</v>
      </c>
      <c r="R589">
        <v>2.7434495502075031</v>
      </c>
      <c r="S589">
        <f t="shared" si="59"/>
        <v>1.7565300784405307</v>
      </c>
    </row>
    <row r="590" spans="17:19" x14ac:dyDescent="0.25">
      <c r="Q590" t="s">
        <v>2428</v>
      </c>
      <c r="R590">
        <v>2.7304311990473025</v>
      </c>
      <c r="S590">
        <f t="shared" si="59"/>
        <v>1.7481949058900226</v>
      </c>
    </row>
    <row r="591" spans="17:19" x14ac:dyDescent="0.25">
      <c r="Q591" t="s">
        <v>2429</v>
      </c>
      <c r="R591">
        <v>2.7417217493504324</v>
      </c>
      <c r="S591">
        <f t="shared" si="59"/>
        <v>1.7554238309519372</v>
      </c>
    </row>
    <row r="592" spans="17:19" x14ac:dyDescent="0.25">
      <c r="Q592" t="s">
        <v>2430</v>
      </c>
      <c r="R592">
        <v>2.6843225485732489</v>
      </c>
      <c r="S592">
        <f t="shared" si="59"/>
        <v>1.7186732289093576</v>
      </c>
    </row>
    <row r="593" spans="17:19" x14ac:dyDescent="0.25">
      <c r="Q593" t="s">
        <v>2431</v>
      </c>
      <c r="R593">
        <v>2.7191417725852451</v>
      </c>
      <c r="S593">
        <f t="shared" si="59"/>
        <v>1.7409667003823082</v>
      </c>
    </row>
    <row r="594" spans="17:19" x14ac:dyDescent="0.25">
      <c r="Q594" t="s">
        <v>2432</v>
      </c>
      <c r="R594">
        <v>2.7257419323082996</v>
      </c>
      <c r="S594">
        <f t="shared" si="59"/>
        <v>1.74519254046571</v>
      </c>
    </row>
    <row r="595" spans="17:19" x14ac:dyDescent="0.25">
      <c r="Q595" t="s">
        <v>2433</v>
      </c>
      <c r="R595">
        <v>2.6271548284086363</v>
      </c>
      <c r="S595">
        <f t="shared" si="59"/>
        <v>1.6820708354090224</v>
      </c>
    </row>
    <row r="597" spans="17:19" x14ac:dyDescent="0.25">
      <c r="Q597" t="s">
        <v>2434</v>
      </c>
      <c r="R597">
        <v>2.6238531573024</v>
      </c>
      <c r="S597">
        <f>R597/2.6238531573024/64*100</f>
        <v>1.5625</v>
      </c>
    </row>
    <row r="598" spans="17:19" x14ac:dyDescent="0.25">
      <c r="Q598" t="s">
        <v>2435</v>
      </c>
      <c r="R598">
        <v>2.697793490186517</v>
      </c>
      <c r="S598">
        <f t="shared" ref="S598:S605" si="60">R598/2.6238531573024/64*100</f>
        <v>1.6065313398674383</v>
      </c>
    </row>
    <row r="599" spans="17:19" x14ac:dyDescent="0.25">
      <c r="Q599" t="s">
        <v>2436</v>
      </c>
      <c r="R599">
        <v>2.713422470503756</v>
      </c>
      <c r="S599">
        <f t="shared" si="60"/>
        <v>1.6158383705134645</v>
      </c>
    </row>
    <row r="600" spans="17:19" x14ac:dyDescent="0.25">
      <c r="Q600" t="s">
        <v>2437</v>
      </c>
      <c r="R600">
        <v>2.7103333587921363</v>
      </c>
      <c r="S600">
        <f t="shared" si="60"/>
        <v>1.6139988098520865</v>
      </c>
    </row>
    <row r="601" spans="17:19" x14ac:dyDescent="0.25">
      <c r="Q601" t="s">
        <v>2438</v>
      </c>
      <c r="R601">
        <v>2.7191366789962492</v>
      </c>
      <c r="S601">
        <f t="shared" si="60"/>
        <v>1.6192411717505197</v>
      </c>
    </row>
    <row r="602" spans="17:19" x14ac:dyDescent="0.25">
      <c r="Q602" t="s">
        <v>2439</v>
      </c>
      <c r="R602">
        <v>2.6963208690014429</v>
      </c>
      <c r="S602">
        <f t="shared" si="60"/>
        <v>1.6056543965082892</v>
      </c>
    </row>
    <row r="603" spans="17:19" x14ac:dyDescent="0.25">
      <c r="Q603" t="s">
        <v>2440</v>
      </c>
      <c r="R603">
        <v>2.7090930324569116</v>
      </c>
      <c r="S603">
        <f t="shared" si="60"/>
        <v>1.6132601976727445</v>
      </c>
    </row>
    <row r="604" spans="17:19" x14ac:dyDescent="0.25">
      <c r="Q604" t="s">
        <v>2441</v>
      </c>
      <c r="R604">
        <v>2.7302328833404821</v>
      </c>
      <c r="S604">
        <f t="shared" si="60"/>
        <v>1.625848942173804</v>
      </c>
    </row>
    <row r="605" spans="17:19" x14ac:dyDescent="0.25">
      <c r="Q605" t="s">
        <v>2442</v>
      </c>
      <c r="R605">
        <v>2.7058579950115673</v>
      </c>
      <c r="S605">
        <f t="shared" si="60"/>
        <v>1.61133373849027</v>
      </c>
    </row>
    <row r="607" spans="17:19" x14ac:dyDescent="0.25">
      <c r="Q607" t="s">
        <v>2443</v>
      </c>
      <c r="R607">
        <v>2.5511899064671</v>
      </c>
      <c r="S607">
        <f>R607/2.5511899064671/64*100</f>
        <v>1.5625</v>
      </c>
    </row>
    <row r="608" spans="17:19" x14ac:dyDescent="0.25">
      <c r="Q608" t="s">
        <v>2444</v>
      </c>
      <c r="R608">
        <v>2.549353452238825</v>
      </c>
      <c r="S608">
        <f t="shared" ref="S608:S615" si="61">R608/2.5511899064671/64*100</f>
        <v>1.5613752465175541</v>
      </c>
    </row>
    <row r="609" spans="17:19" x14ac:dyDescent="0.25">
      <c r="Q609" t="s">
        <v>2445</v>
      </c>
      <c r="R609">
        <v>2.3995637890793389</v>
      </c>
      <c r="S609">
        <f t="shared" si="61"/>
        <v>1.4696351733487929</v>
      </c>
    </row>
    <row r="610" spans="17:19" x14ac:dyDescent="0.25">
      <c r="Q610" t="s">
        <v>2482</v>
      </c>
      <c r="R610">
        <v>2.3899654783251369</v>
      </c>
      <c r="S610">
        <f t="shared" si="61"/>
        <v>1.4637565986039558</v>
      </c>
    </row>
    <row r="611" spans="17:19" x14ac:dyDescent="0.25">
      <c r="Q611" t="s">
        <v>2447</v>
      </c>
      <c r="R611">
        <v>2.3996882617689517</v>
      </c>
      <c r="S611">
        <f t="shared" si="61"/>
        <v>1.469711407805909</v>
      </c>
    </row>
    <row r="612" spans="17:19" x14ac:dyDescent="0.25">
      <c r="Q612" t="s">
        <v>2448</v>
      </c>
      <c r="R612">
        <v>2.4122544390407135</v>
      </c>
      <c r="S612">
        <f t="shared" si="61"/>
        <v>1.4774076800188696</v>
      </c>
    </row>
    <row r="613" spans="17:19" x14ac:dyDescent="0.25">
      <c r="Q613" t="s">
        <v>2449</v>
      </c>
      <c r="R613">
        <v>2.4119784156419253</v>
      </c>
      <c r="S613">
        <f t="shared" si="61"/>
        <v>1.4772386269195634</v>
      </c>
    </row>
    <row r="614" spans="17:19" x14ac:dyDescent="0.25">
      <c r="Q614" t="s">
        <v>2450</v>
      </c>
      <c r="R614">
        <v>2.410846882804575</v>
      </c>
      <c r="S614">
        <f t="shared" si="61"/>
        <v>1.4765456091031015</v>
      </c>
    </row>
    <row r="615" spans="17:19" x14ac:dyDescent="0.25">
      <c r="Q615" t="s">
        <v>2446</v>
      </c>
      <c r="R615">
        <v>2.4539935391949088</v>
      </c>
      <c r="S615">
        <f t="shared" si="61"/>
        <v>1.5029711803390959</v>
      </c>
    </row>
    <row r="617" spans="17:19" x14ac:dyDescent="0.25">
      <c r="Q617" t="s">
        <v>2451</v>
      </c>
      <c r="R617">
        <v>1.6905730957179199</v>
      </c>
      <c r="S617">
        <f>R617/1.69057309571792/64*100</f>
        <v>1.5625</v>
      </c>
    </row>
    <row r="618" spans="17:19" x14ac:dyDescent="0.25">
      <c r="Q618" t="s">
        <v>2452</v>
      </c>
      <c r="R618">
        <v>1.6507245952393761</v>
      </c>
      <c r="S618">
        <f t="shared" ref="S618:S625" si="62">R618/1.69057309571792/64*100</f>
        <v>1.5256703106151208</v>
      </c>
    </row>
    <row r="619" spans="17:19" x14ac:dyDescent="0.25">
      <c r="Q619" t="s">
        <v>2453</v>
      </c>
      <c r="R619">
        <v>1.5234110921149882</v>
      </c>
      <c r="S619">
        <f t="shared" si="62"/>
        <v>1.4080017228825215</v>
      </c>
    </row>
    <row r="620" spans="17:19" x14ac:dyDescent="0.25">
      <c r="Q620" t="s">
        <v>2454</v>
      </c>
      <c r="R620">
        <v>1.52663286876018</v>
      </c>
      <c r="S620">
        <f t="shared" si="62"/>
        <v>1.4109794267279587</v>
      </c>
    </row>
    <row r="621" spans="17:19" x14ac:dyDescent="0.25">
      <c r="Q621" t="s">
        <v>2455</v>
      </c>
      <c r="R621">
        <v>1.5238408657657825</v>
      </c>
      <c r="S621">
        <f t="shared" si="62"/>
        <v>1.408398938081951</v>
      </c>
    </row>
    <row r="622" spans="17:19" x14ac:dyDescent="0.25">
      <c r="Q622" t="s">
        <v>2456</v>
      </c>
      <c r="R622">
        <v>1.53144129462167</v>
      </c>
      <c r="S622">
        <f t="shared" si="62"/>
        <v>1.4154235796768069</v>
      </c>
    </row>
    <row r="623" spans="17:19" x14ac:dyDescent="0.25">
      <c r="Q623" t="s">
        <v>2457</v>
      </c>
      <c r="R623">
        <v>1.5225146028337326</v>
      </c>
      <c r="S623">
        <f t="shared" si="62"/>
        <v>1.4071731491251904</v>
      </c>
    </row>
    <row r="624" spans="17:19" x14ac:dyDescent="0.25">
      <c r="Q624" t="s">
        <v>2458</v>
      </c>
      <c r="R624">
        <v>1.535802432118645</v>
      </c>
      <c r="S624">
        <f t="shared" si="62"/>
        <v>1.4194543295782951</v>
      </c>
    </row>
    <row r="625" spans="17:19" x14ac:dyDescent="0.25">
      <c r="Q625" t="s">
        <v>2459</v>
      </c>
      <c r="R625">
        <v>1.5707890066054644</v>
      </c>
      <c r="S625">
        <f t="shared" si="62"/>
        <v>1.4517904189045245</v>
      </c>
    </row>
    <row r="627" spans="17:19" x14ac:dyDescent="0.25">
      <c r="Q627" t="s">
        <v>2460</v>
      </c>
      <c r="R627">
        <v>2.52133431095774</v>
      </c>
      <c r="S627">
        <f>R627/2.52133431095774/64*100</f>
        <v>1.5625</v>
      </c>
    </row>
    <row r="628" spans="17:19" x14ac:dyDescent="0.25">
      <c r="Q628" t="s">
        <v>2461</v>
      </c>
      <c r="R628">
        <v>2.5120255091303973</v>
      </c>
      <c r="S628">
        <f t="shared" ref="S628:S635" si="63">R628/2.52133431095774/64*100</f>
        <v>1.5567312279684571</v>
      </c>
    </row>
    <row r="629" spans="17:19" x14ac:dyDescent="0.25">
      <c r="Q629" t="s">
        <v>2462</v>
      </c>
      <c r="R629">
        <v>2.5525504985279253</v>
      </c>
      <c r="S629">
        <f t="shared" si="63"/>
        <v>1.5818450320595872</v>
      </c>
    </row>
    <row r="630" spans="17:19" x14ac:dyDescent="0.25">
      <c r="Q630" t="s">
        <v>2463</v>
      </c>
      <c r="R630">
        <v>2.5491652935449935</v>
      </c>
      <c r="S630">
        <f t="shared" si="63"/>
        <v>1.5797471814243724</v>
      </c>
    </row>
    <row r="631" spans="17:19" x14ac:dyDescent="0.25">
      <c r="Q631" t="s">
        <v>2464</v>
      </c>
      <c r="R631">
        <v>2.5541172058429926</v>
      </c>
      <c r="S631">
        <f t="shared" si="63"/>
        <v>1.5828159386819869</v>
      </c>
    </row>
    <row r="632" spans="17:19" x14ac:dyDescent="0.25">
      <c r="Q632" t="s">
        <v>2465</v>
      </c>
      <c r="R632">
        <v>2.5293579177170695</v>
      </c>
      <c r="S632">
        <f t="shared" si="63"/>
        <v>1.5674723218007891</v>
      </c>
    </row>
    <row r="633" spans="17:19" x14ac:dyDescent="0.25">
      <c r="Q633" t="s">
        <v>2466</v>
      </c>
      <c r="R633">
        <v>2.5415758802036352</v>
      </c>
      <c r="S633">
        <f t="shared" si="63"/>
        <v>1.575043934300683</v>
      </c>
    </row>
    <row r="634" spans="17:19" x14ac:dyDescent="0.25">
      <c r="Q634" t="s">
        <v>2467</v>
      </c>
      <c r="R634">
        <v>2.5544556005476173</v>
      </c>
      <c r="S634">
        <f t="shared" si="63"/>
        <v>1.5830256457897189</v>
      </c>
    </row>
    <row r="635" spans="17:19" x14ac:dyDescent="0.25">
      <c r="Q635" t="s">
        <v>2468</v>
      </c>
      <c r="R635">
        <v>2.52975657638122</v>
      </c>
      <c r="S635">
        <f t="shared" si="63"/>
        <v>1.5677193751804332</v>
      </c>
    </row>
    <row r="637" spans="17:19" x14ac:dyDescent="0.25">
      <c r="Q637" t="s">
        <v>2469</v>
      </c>
      <c r="R637">
        <v>3.5160817750615001</v>
      </c>
      <c r="S637">
        <f>R637/3.5160817750615/64*100</f>
        <v>1.5625</v>
      </c>
    </row>
    <row r="638" spans="17:19" x14ac:dyDescent="0.25">
      <c r="Q638" t="s">
        <v>2470</v>
      </c>
      <c r="R638">
        <v>3.4560118011056047</v>
      </c>
      <c r="S638">
        <f t="shared" ref="S638:S645" si="64">R638/3.5160817750615/64*100</f>
        <v>1.5358057021108547</v>
      </c>
    </row>
    <row r="639" spans="17:19" x14ac:dyDescent="0.25">
      <c r="Q639" t="s">
        <v>2471</v>
      </c>
      <c r="R639">
        <v>3.0629117244769959</v>
      </c>
      <c r="S639">
        <f t="shared" si="64"/>
        <v>1.3611172537110849</v>
      </c>
    </row>
    <row r="640" spans="17:19" x14ac:dyDescent="0.25">
      <c r="Q640" t="s">
        <v>2472</v>
      </c>
      <c r="R640">
        <v>3.0730059239018699</v>
      </c>
      <c r="S640">
        <f t="shared" si="64"/>
        <v>1.3656029817488209</v>
      </c>
    </row>
    <row r="641" spans="17:19" x14ac:dyDescent="0.25">
      <c r="Q641" t="s">
        <v>2473</v>
      </c>
      <c r="R641">
        <v>3.0769882907345805</v>
      </c>
      <c r="S641">
        <f t="shared" si="64"/>
        <v>1.3673726926299057</v>
      </c>
    </row>
    <row r="642" spans="17:19" x14ac:dyDescent="0.25">
      <c r="Q642" t="s">
        <v>2474</v>
      </c>
      <c r="R642">
        <v>3.1154930846365838</v>
      </c>
      <c r="S642">
        <f t="shared" si="64"/>
        <v>1.3844837111786219</v>
      </c>
    </row>
    <row r="643" spans="17:19" x14ac:dyDescent="0.25">
      <c r="Q643" t="s">
        <v>2475</v>
      </c>
      <c r="R643">
        <v>3.0724423518581081</v>
      </c>
      <c r="S643">
        <f t="shared" si="64"/>
        <v>1.3653525378243869</v>
      </c>
    </row>
    <row r="644" spans="17:19" x14ac:dyDescent="0.25">
      <c r="Q644" t="s">
        <v>2476</v>
      </c>
      <c r="R644">
        <v>3.1290927964924324</v>
      </c>
      <c r="S644">
        <f t="shared" si="64"/>
        <v>1.3905272423403485</v>
      </c>
    </row>
    <row r="645" spans="17:19" x14ac:dyDescent="0.25">
      <c r="Q645" t="s">
        <v>2477</v>
      </c>
      <c r="R645">
        <v>3.240679073614952</v>
      </c>
      <c r="S645">
        <f t="shared" si="64"/>
        <v>1.4401147005276336</v>
      </c>
    </row>
    <row r="646" spans="17:19" x14ac:dyDescent="0.25">
      <c r="R646">
        <f>SUM(R7:R645)</f>
        <v>899.99999999999977</v>
      </c>
      <c r="S646">
        <f>SUM(S7:S645)</f>
        <v>902.89801203224124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3"/>
  <sheetViews>
    <sheetView workbookViewId="0"/>
  </sheetViews>
  <sheetFormatPr defaultRowHeight="15" x14ac:dyDescent="0.25"/>
  <sheetData>
    <row r="1" spans="1:257" x14ac:dyDescent="0.25"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141</v>
      </c>
      <c r="BH1" s="1" t="s">
        <v>142</v>
      </c>
      <c r="BI1" s="1" t="s">
        <v>143</v>
      </c>
      <c r="BJ1" s="1" t="s">
        <v>144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150</v>
      </c>
      <c r="BQ1" s="1" t="s">
        <v>151</v>
      </c>
      <c r="BR1" s="1" t="s">
        <v>152</v>
      </c>
      <c r="BS1" s="1" t="s">
        <v>153</v>
      </c>
      <c r="BT1" s="1" t="s">
        <v>154</v>
      </c>
      <c r="BU1" s="1" t="s">
        <v>155</v>
      </c>
      <c r="BV1" s="1" t="s">
        <v>156</v>
      </c>
      <c r="BW1" s="1" t="s">
        <v>157</v>
      </c>
      <c r="BX1" s="1" t="s">
        <v>158</v>
      </c>
      <c r="BY1" s="1" t="s">
        <v>159</v>
      </c>
      <c r="BZ1" s="1" t="s">
        <v>160</v>
      </c>
      <c r="CA1" s="1" t="s">
        <v>161</v>
      </c>
      <c r="CB1" s="1" t="s">
        <v>162</v>
      </c>
      <c r="CC1" s="1" t="s">
        <v>163</v>
      </c>
      <c r="CD1" s="1" t="s">
        <v>164</v>
      </c>
      <c r="CE1" s="1" t="s">
        <v>165</v>
      </c>
      <c r="CF1" s="1" t="s">
        <v>166</v>
      </c>
      <c r="CG1" s="1" t="s">
        <v>167</v>
      </c>
      <c r="CH1" s="1" t="s">
        <v>168</v>
      </c>
      <c r="CI1" s="1" t="s">
        <v>169</v>
      </c>
      <c r="CJ1" s="1" t="s">
        <v>170</v>
      </c>
      <c r="CK1" s="1" t="s">
        <v>171</v>
      </c>
      <c r="CL1" s="1" t="s">
        <v>172</v>
      </c>
      <c r="CM1" s="1" t="s">
        <v>173</v>
      </c>
      <c r="CN1" s="1" t="s">
        <v>174</v>
      </c>
      <c r="CO1" s="1" t="s">
        <v>175</v>
      </c>
      <c r="CP1" s="1" t="s">
        <v>176</v>
      </c>
      <c r="CQ1" s="1" t="s">
        <v>177</v>
      </c>
      <c r="CR1" s="1" t="s">
        <v>178</v>
      </c>
      <c r="CS1" s="1" t="s">
        <v>179</v>
      </c>
      <c r="CT1" s="1" t="s">
        <v>180</v>
      </c>
      <c r="CU1" s="1" t="s">
        <v>181</v>
      </c>
      <c r="CV1" s="1" t="s">
        <v>182</v>
      </c>
      <c r="CW1" s="1" t="s">
        <v>183</v>
      </c>
      <c r="CX1" s="1" t="s">
        <v>184</v>
      </c>
      <c r="CY1" s="1" t="s">
        <v>185</v>
      </c>
      <c r="CZ1" s="1" t="s">
        <v>186</v>
      </c>
      <c r="DA1" s="1" t="s">
        <v>187</v>
      </c>
      <c r="DB1" s="1" t="s">
        <v>188</v>
      </c>
      <c r="DC1" s="1" t="s">
        <v>189</v>
      </c>
      <c r="DD1" s="1" t="s">
        <v>190</v>
      </c>
      <c r="DE1" s="1" t="s">
        <v>191</v>
      </c>
      <c r="DF1" s="1" t="s">
        <v>192</v>
      </c>
      <c r="DG1" s="1" t="s">
        <v>193</v>
      </c>
      <c r="DH1" s="1" t="s">
        <v>194</v>
      </c>
      <c r="DI1" s="1" t="s">
        <v>195</v>
      </c>
      <c r="DJ1" s="1" t="s">
        <v>196</v>
      </c>
      <c r="DK1" s="1" t="s">
        <v>197</v>
      </c>
      <c r="DL1" s="1" t="s">
        <v>198</v>
      </c>
      <c r="DM1" s="1" t="s">
        <v>199</v>
      </c>
      <c r="DN1" s="1" t="s">
        <v>200</v>
      </c>
      <c r="DO1" s="1" t="s">
        <v>201</v>
      </c>
      <c r="DP1" s="1" t="s">
        <v>202</v>
      </c>
      <c r="DQ1" s="1" t="s">
        <v>203</v>
      </c>
      <c r="DR1" s="1" t="s">
        <v>204</v>
      </c>
      <c r="DS1" s="1" t="s">
        <v>205</v>
      </c>
      <c r="DT1" s="1" t="s">
        <v>206</v>
      </c>
      <c r="DU1" s="1" t="s">
        <v>207</v>
      </c>
      <c r="DV1" s="1" t="s">
        <v>208</v>
      </c>
      <c r="DW1" s="1" t="s">
        <v>209</v>
      </c>
      <c r="DX1" s="1" t="s">
        <v>210</v>
      </c>
      <c r="DY1" s="1" t="s">
        <v>211</v>
      </c>
      <c r="DZ1" s="1" t="s">
        <v>212</v>
      </c>
      <c r="EA1" s="1" t="s">
        <v>213</v>
      </c>
      <c r="EB1" s="1" t="s">
        <v>214</v>
      </c>
      <c r="EC1" s="1" t="s">
        <v>215</v>
      </c>
      <c r="ED1" s="1" t="s">
        <v>216</v>
      </c>
      <c r="EE1" s="1" t="s">
        <v>217</v>
      </c>
      <c r="EF1" s="1" t="s">
        <v>218</v>
      </c>
      <c r="EG1" s="1" t="s">
        <v>219</v>
      </c>
      <c r="EH1" s="1" t="s">
        <v>220</v>
      </c>
      <c r="EI1" s="1" t="s">
        <v>221</v>
      </c>
      <c r="EJ1" s="1" t="s">
        <v>222</v>
      </c>
      <c r="EK1" s="1" t="s">
        <v>223</v>
      </c>
      <c r="EL1" s="1" t="s">
        <v>224</v>
      </c>
      <c r="EM1" s="1" t="s">
        <v>225</v>
      </c>
      <c r="EN1" s="1" t="s">
        <v>226</v>
      </c>
      <c r="EO1" s="1" t="s">
        <v>227</v>
      </c>
      <c r="EP1" s="1" t="s">
        <v>228</v>
      </c>
      <c r="EQ1" s="1" t="s">
        <v>229</v>
      </c>
      <c r="ER1" s="1" t="s">
        <v>230</v>
      </c>
      <c r="ES1" s="1" t="s">
        <v>231</v>
      </c>
      <c r="ET1" s="1" t="s">
        <v>232</v>
      </c>
      <c r="EU1" s="1" t="s">
        <v>233</v>
      </c>
      <c r="EV1" s="1" t="s">
        <v>234</v>
      </c>
      <c r="EW1" s="1" t="s">
        <v>235</v>
      </c>
      <c r="EX1" s="1" t="s">
        <v>236</v>
      </c>
      <c r="EY1" s="1" t="s">
        <v>237</v>
      </c>
      <c r="EZ1" s="1" t="s">
        <v>238</v>
      </c>
      <c r="FA1" s="1" t="s">
        <v>239</v>
      </c>
      <c r="FB1" s="1" t="s">
        <v>240</v>
      </c>
      <c r="FC1" s="1" t="s">
        <v>241</v>
      </c>
      <c r="FD1" s="1" t="s">
        <v>242</v>
      </c>
      <c r="FE1" s="1" t="s">
        <v>243</v>
      </c>
      <c r="FF1" s="1" t="s">
        <v>244</v>
      </c>
      <c r="FG1" s="1" t="s">
        <v>245</v>
      </c>
      <c r="FH1" s="1" t="s">
        <v>246</v>
      </c>
      <c r="FI1" s="1" t="s">
        <v>247</v>
      </c>
      <c r="FJ1" s="1" t="s">
        <v>248</v>
      </c>
      <c r="FK1" s="1" t="s">
        <v>249</v>
      </c>
      <c r="FL1" s="1" t="s">
        <v>250</v>
      </c>
      <c r="FM1" s="1" t="s">
        <v>251</v>
      </c>
      <c r="FN1" s="1" t="s">
        <v>252</v>
      </c>
      <c r="FO1" s="1" t="s">
        <v>253</v>
      </c>
      <c r="FP1" s="1" t="s">
        <v>254</v>
      </c>
      <c r="FQ1" s="1" t="s">
        <v>255</v>
      </c>
      <c r="FR1" s="1" t="s">
        <v>256</v>
      </c>
      <c r="FS1" s="1" t="s">
        <v>257</v>
      </c>
      <c r="FT1" s="1" t="s">
        <v>258</v>
      </c>
      <c r="FU1" s="1" t="s">
        <v>259</v>
      </c>
      <c r="FV1" s="1" t="s">
        <v>260</v>
      </c>
      <c r="FW1" s="1" t="s">
        <v>261</v>
      </c>
      <c r="FX1" s="1" t="s">
        <v>262</v>
      </c>
      <c r="FY1" s="1" t="s">
        <v>263</v>
      </c>
      <c r="FZ1" s="1" t="s">
        <v>264</v>
      </c>
      <c r="GA1" s="1" t="s">
        <v>265</v>
      </c>
      <c r="GB1" s="1" t="s">
        <v>266</v>
      </c>
      <c r="GC1" s="1" t="s">
        <v>267</v>
      </c>
      <c r="GD1" s="1" t="s">
        <v>268</v>
      </c>
      <c r="GE1" s="1" t="s">
        <v>269</v>
      </c>
      <c r="GF1" s="1" t="s">
        <v>270</v>
      </c>
      <c r="GG1" s="1" t="s">
        <v>271</v>
      </c>
      <c r="GH1" s="1" t="s">
        <v>272</v>
      </c>
      <c r="GI1" s="1" t="s">
        <v>273</v>
      </c>
      <c r="GJ1" s="1" t="s">
        <v>274</v>
      </c>
      <c r="GK1" s="1" t="s">
        <v>275</v>
      </c>
      <c r="GL1" s="1" t="s">
        <v>276</v>
      </c>
      <c r="GM1" s="1" t="s">
        <v>277</v>
      </c>
      <c r="GN1" s="1" t="s">
        <v>278</v>
      </c>
      <c r="GO1" s="1" t="s">
        <v>279</v>
      </c>
      <c r="GP1" s="1" t="s">
        <v>280</v>
      </c>
      <c r="GQ1" s="1" t="s">
        <v>281</v>
      </c>
      <c r="GR1" s="1" t="s">
        <v>282</v>
      </c>
      <c r="GS1" s="1" t="s">
        <v>283</v>
      </c>
      <c r="GT1" s="1" t="s">
        <v>284</v>
      </c>
      <c r="GU1" s="1" t="s">
        <v>285</v>
      </c>
      <c r="GV1" s="1" t="s">
        <v>286</v>
      </c>
      <c r="GW1" s="1" t="s">
        <v>287</v>
      </c>
      <c r="GX1" s="1" t="s">
        <v>288</v>
      </c>
      <c r="GY1" s="1" t="s">
        <v>289</v>
      </c>
      <c r="GZ1" s="1" t="s">
        <v>290</v>
      </c>
      <c r="HA1" s="1" t="s">
        <v>291</v>
      </c>
      <c r="HB1" s="1" t="s">
        <v>292</v>
      </c>
      <c r="HC1" s="1" t="s">
        <v>293</v>
      </c>
      <c r="HD1" s="1" t="s">
        <v>294</v>
      </c>
      <c r="HE1" s="1" t="s">
        <v>295</v>
      </c>
      <c r="HF1" s="1" t="s">
        <v>296</v>
      </c>
      <c r="HG1" s="1" t="s">
        <v>297</v>
      </c>
      <c r="HH1" s="1" t="s">
        <v>298</v>
      </c>
      <c r="HI1" s="1" t="s">
        <v>299</v>
      </c>
      <c r="HJ1" s="1" t="s">
        <v>300</v>
      </c>
      <c r="HK1" s="1" t="s">
        <v>301</v>
      </c>
      <c r="HL1" s="1" t="s">
        <v>302</v>
      </c>
      <c r="HM1" s="1" t="s">
        <v>303</v>
      </c>
      <c r="HN1" s="1" t="s">
        <v>304</v>
      </c>
      <c r="HO1" s="1" t="s">
        <v>305</v>
      </c>
      <c r="HP1" s="1" t="s">
        <v>306</v>
      </c>
      <c r="HQ1" s="1" t="s">
        <v>307</v>
      </c>
      <c r="HR1" s="1" t="s">
        <v>308</v>
      </c>
      <c r="HS1" s="1" t="s">
        <v>309</v>
      </c>
      <c r="HT1" s="1" t="s">
        <v>310</v>
      </c>
      <c r="HU1" s="1" t="s">
        <v>311</v>
      </c>
      <c r="HV1" s="1" t="s">
        <v>312</v>
      </c>
      <c r="HW1" s="1" t="s">
        <v>313</v>
      </c>
      <c r="HX1" s="1" t="s">
        <v>314</v>
      </c>
      <c r="HY1" s="1" t="s">
        <v>315</v>
      </c>
      <c r="HZ1" s="1" t="s">
        <v>316</v>
      </c>
      <c r="IA1" s="1" t="s">
        <v>317</v>
      </c>
      <c r="IB1" s="1" t="s">
        <v>318</v>
      </c>
      <c r="IC1" s="1" t="s">
        <v>319</v>
      </c>
      <c r="ID1" s="1" t="s">
        <v>320</v>
      </c>
      <c r="IE1" s="1" t="s">
        <v>321</v>
      </c>
      <c r="IF1" s="1" t="s">
        <v>322</v>
      </c>
      <c r="IG1" s="1" t="s">
        <v>323</v>
      </c>
      <c r="IH1" s="1" t="s">
        <v>324</v>
      </c>
      <c r="II1" s="1" t="s">
        <v>325</v>
      </c>
      <c r="IJ1" s="1" t="s">
        <v>326</v>
      </c>
      <c r="IK1" s="1" t="s">
        <v>327</v>
      </c>
      <c r="IL1" s="1" t="s">
        <v>328</v>
      </c>
      <c r="IM1" s="1" t="s">
        <v>329</v>
      </c>
      <c r="IN1" s="1" t="s">
        <v>330</v>
      </c>
      <c r="IO1" s="1" t="s">
        <v>331</v>
      </c>
      <c r="IP1" s="1" t="s">
        <v>332</v>
      </c>
      <c r="IQ1" s="1" t="s">
        <v>333</v>
      </c>
      <c r="IR1" s="1" t="s">
        <v>334</v>
      </c>
      <c r="IS1" s="1" t="s">
        <v>335</v>
      </c>
      <c r="IT1" s="1" t="s">
        <v>336</v>
      </c>
      <c r="IU1" s="1" t="s">
        <v>337</v>
      </c>
      <c r="IV1" s="1" t="s">
        <v>338</v>
      </c>
      <c r="IW1" s="1" t="s">
        <v>339</v>
      </c>
    </row>
    <row r="2" spans="1:257" x14ac:dyDescent="0.25">
      <c r="A2" s="1">
        <v>0</v>
      </c>
      <c r="B2">
        <v>6322</v>
      </c>
      <c r="C2">
        <v>3651</v>
      </c>
      <c r="D2">
        <v>5901</v>
      </c>
      <c r="E2">
        <v>6992</v>
      </c>
      <c r="F2">
        <v>3518</v>
      </c>
      <c r="G2">
        <v>2274</v>
      </c>
      <c r="H2">
        <v>3630</v>
      </c>
      <c r="I2">
        <v>4351</v>
      </c>
      <c r="J2">
        <v>5146</v>
      </c>
      <c r="K2">
        <v>3737</v>
      </c>
      <c r="L2">
        <v>6466</v>
      </c>
      <c r="M2">
        <v>6468</v>
      </c>
      <c r="N2">
        <v>6589</v>
      </c>
      <c r="O2">
        <v>4560</v>
      </c>
      <c r="P2">
        <v>6932</v>
      </c>
      <c r="Q2">
        <v>8699</v>
      </c>
      <c r="R2">
        <v>3293</v>
      </c>
      <c r="S2">
        <v>2223</v>
      </c>
      <c r="T2">
        <v>3542</v>
      </c>
      <c r="U2">
        <v>3593</v>
      </c>
      <c r="V2">
        <v>2222</v>
      </c>
      <c r="W2">
        <v>1631</v>
      </c>
      <c r="X2">
        <v>2728</v>
      </c>
      <c r="Y2">
        <v>2739</v>
      </c>
      <c r="Z2">
        <v>3410</v>
      </c>
      <c r="AA2">
        <v>2939</v>
      </c>
      <c r="AB2">
        <v>4651</v>
      </c>
      <c r="AC2">
        <v>4894</v>
      </c>
      <c r="AD2">
        <v>3883</v>
      </c>
      <c r="AE2">
        <v>2959</v>
      </c>
      <c r="AF2">
        <v>4640</v>
      </c>
      <c r="AG2">
        <v>5328</v>
      </c>
      <c r="AH2">
        <v>5202</v>
      </c>
      <c r="AI2">
        <v>3254</v>
      </c>
      <c r="AJ2">
        <v>5833</v>
      </c>
      <c r="AK2">
        <v>6088</v>
      </c>
      <c r="AL2">
        <v>3721</v>
      </c>
      <c r="AM2">
        <v>2642</v>
      </c>
      <c r="AN2">
        <v>4344</v>
      </c>
      <c r="AO2">
        <v>4619</v>
      </c>
      <c r="AP2">
        <v>5962</v>
      </c>
      <c r="AQ2">
        <v>4560</v>
      </c>
      <c r="AR2">
        <v>8618</v>
      </c>
      <c r="AS2">
        <v>8232</v>
      </c>
      <c r="AT2">
        <v>6545</v>
      </c>
      <c r="AU2">
        <v>4412</v>
      </c>
      <c r="AV2">
        <v>7302</v>
      </c>
      <c r="AW2">
        <v>8737</v>
      </c>
      <c r="AX2">
        <v>6729</v>
      </c>
      <c r="AY2">
        <v>4530</v>
      </c>
      <c r="AZ2">
        <v>6611</v>
      </c>
      <c r="BA2">
        <v>7599</v>
      </c>
      <c r="BB2">
        <v>4558</v>
      </c>
      <c r="BC2">
        <v>2860</v>
      </c>
      <c r="BD2">
        <v>4875</v>
      </c>
      <c r="BE2">
        <v>5236</v>
      </c>
      <c r="BF2">
        <v>6118</v>
      </c>
      <c r="BG2">
        <v>4567</v>
      </c>
      <c r="BH2">
        <v>7779</v>
      </c>
      <c r="BI2">
        <v>8281</v>
      </c>
      <c r="BJ2">
        <v>8364</v>
      </c>
      <c r="BK2">
        <v>5692</v>
      </c>
      <c r="BL2">
        <v>8422</v>
      </c>
      <c r="BM2">
        <v>11215</v>
      </c>
      <c r="BN2">
        <v>3932</v>
      </c>
      <c r="BO2">
        <v>2436</v>
      </c>
      <c r="BP2">
        <v>3932</v>
      </c>
      <c r="BQ2">
        <v>4603</v>
      </c>
      <c r="BR2">
        <v>2385</v>
      </c>
      <c r="BS2">
        <v>1684</v>
      </c>
      <c r="BT2">
        <v>2577</v>
      </c>
      <c r="BU2">
        <v>3056</v>
      </c>
      <c r="BV2">
        <v>3555</v>
      </c>
      <c r="BW2">
        <v>2705</v>
      </c>
      <c r="BX2">
        <v>4895</v>
      </c>
      <c r="BY2">
        <v>4878</v>
      </c>
      <c r="BZ2">
        <v>4286</v>
      </c>
      <c r="CA2">
        <v>2957</v>
      </c>
      <c r="CB2">
        <v>4774</v>
      </c>
      <c r="CC2">
        <v>5854</v>
      </c>
      <c r="CD2">
        <v>2448</v>
      </c>
      <c r="CE2">
        <v>1635</v>
      </c>
      <c r="CF2">
        <v>2883</v>
      </c>
      <c r="CG2">
        <v>2884</v>
      </c>
      <c r="CH2">
        <v>1688</v>
      </c>
      <c r="CI2">
        <v>1286</v>
      </c>
      <c r="CJ2">
        <v>2295</v>
      </c>
      <c r="CK2">
        <v>2121</v>
      </c>
      <c r="CL2">
        <v>2420</v>
      </c>
      <c r="CM2">
        <v>2205</v>
      </c>
      <c r="CN2">
        <v>3818</v>
      </c>
      <c r="CO2">
        <v>3532</v>
      </c>
      <c r="CP2">
        <v>2767</v>
      </c>
      <c r="CQ2">
        <v>2168</v>
      </c>
      <c r="CR2">
        <v>3591</v>
      </c>
      <c r="CS2">
        <v>3853</v>
      </c>
      <c r="CT2">
        <v>3554</v>
      </c>
      <c r="CU2">
        <v>2194</v>
      </c>
      <c r="CV2">
        <v>4242</v>
      </c>
      <c r="CW2">
        <v>4479</v>
      </c>
      <c r="CX2">
        <v>2730</v>
      </c>
      <c r="CY2">
        <v>2080</v>
      </c>
      <c r="CZ2">
        <v>3449</v>
      </c>
      <c r="DA2">
        <v>3505</v>
      </c>
      <c r="DB2">
        <v>4191</v>
      </c>
      <c r="DC2">
        <v>3213</v>
      </c>
      <c r="DD2">
        <v>6468</v>
      </c>
      <c r="DE2">
        <v>6071</v>
      </c>
      <c r="DF2">
        <v>4555</v>
      </c>
      <c r="DG2">
        <v>3177</v>
      </c>
      <c r="DH2">
        <v>5514</v>
      </c>
      <c r="DI2">
        <v>6035</v>
      </c>
      <c r="DJ2">
        <v>4196</v>
      </c>
      <c r="DK2">
        <v>2664</v>
      </c>
      <c r="DL2">
        <v>4605</v>
      </c>
      <c r="DM2">
        <v>5214</v>
      </c>
      <c r="DN2">
        <v>3086</v>
      </c>
      <c r="DO2">
        <v>1995</v>
      </c>
      <c r="DP2">
        <v>3524</v>
      </c>
      <c r="DQ2">
        <v>3836</v>
      </c>
      <c r="DR2">
        <v>4233</v>
      </c>
      <c r="DS2">
        <v>3256</v>
      </c>
      <c r="DT2">
        <v>6087</v>
      </c>
      <c r="DU2">
        <v>6034</v>
      </c>
      <c r="DV2">
        <v>5368</v>
      </c>
      <c r="DW2">
        <v>3634</v>
      </c>
      <c r="DX2">
        <v>6192</v>
      </c>
      <c r="DY2">
        <v>7556</v>
      </c>
      <c r="DZ2">
        <v>5342</v>
      </c>
      <c r="EA2">
        <v>3024</v>
      </c>
      <c r="EB2">
        <v>4906</v>
      </c>
      <c r="EC2">
        <v>6026</v>
      </c>
      <c r="ED2">
        <v>3312</v>
      </c>
      <c r="EE2">
        <v>2139</v>
      </c>
      <c r="EF2">
        <v>3275</v>
      </c>
      <c r="EG2">
        <v>3956</v>
      </c>
      <c r="EH2">
        <v>4983</v>
      </c>
      <c r="EI2">
        <v>3783</v>
      </c>
      <c r="EJ2">
        <v>6696</v>
      </c>
      <c r="EK2">
        <v>6572</v>
      </c>
      <c r="EL2">
        <v>5876</v>
      </c>
      <c r="EM2">
        <v>4006</v>
      </c>
      <c r="EN2">
        <v>6467</v>
      </c>
      <c r="EO2">
        <v>7993</v>
      </c>
      <c r="EP2">
        <v>3758</v>
      </c>
      <c r="EQ2">
        <v>2700</v>
      </c>
      <c r="ER2">
        <v>3823</v>
      </c>
      <c r="ES2">
        <v>4535</v>
      </c>
      <c r="ET2">
        <v>2531</v>
      </c>
      <c r="EU2">
        <v>1956</v>
      </c>
      <c r="EV2">
        <v>3012</v>
      </c>
      <c r="EW2">
        <v>3257</v>
      </c>
      <c r="EX2">
        <v>3576</v>
      </c>
      <c r="EY2">
        <v>3400</v>
      </c>
      <c r="EZ2">
        <v>5328</v>
      </c>
      <c r="FA2">
        <v>5344</v>
      </c>
      <c r="FB2">
        <v>4209</v>
      </c>
      <c r="FC2">
        <v>3344</v>
      </c>
      <c r="FD2">
        <v>5107</v>
      </c>
      <c r="FE2">
        <v>5955</v>
      </c>
      <c r="FF2">
        <v>5671</v>
      </c>
      <c r="FG2">
        <v>3596</v>
      </c>
      <c r="FH2">
        <v>6089</v>
      </c>
      <c r="FI2">
        <v>6943</v>
      </c>
      <c r="FJ2">
        <v>4336</v>
      </c>
      <c r="FK2">
        <v>3121</v>
      </c>
      <c r="FL2">
        <v>5139</v>
      </c>
      <c r="FM2">
        <v>5482</v>
      </c>
      <c r="FN2">
        <v>6891</v>
      </c>
      <c r="FO2">
        <v>5913</v>
      </c>
      <c r="FP2">
        <v>10505</v>
      </c>
      <c r="FQ2">
        <v>9874</v>
      </c>
      <c r="FR2">
        <v>7630</v>
      </c>
      <c r="FS2">
        <v>5280</v>
      </c>
      <c r="FT2">
        <v>8791</v>
      </c>
      <c r="FU2">
        <v>10488</v>
      </c>
      <c r="FV2">
        <v>6203</v>
      </c>
      <c r="FW2">
        <v>3733</v>
      </c>
      <c r="FX2">
        <v>6421</v>
      </c>
      <c r="FY2">
        <v>7987</v>
      </c>
      <c r="FZ2">
        <v>4517</v>
      </c>
      <c r="GA2">
        <v>3006</v>
      </c>
      <c r="GB2">
        <v>4661</v>
      </c>
      <c r="GC2">
        <v>5606</v>
      </c>
      <c r="GD2">
        <v>6436</v>
      </c>
      <c r="GE2">
        <v>6505</v>
      </c>
      <c r="GF2">
        <v>8842</v>
      </c>
      <c r="GG2">
        <v>9207</v>
      </c>
      <c r="GH2">
        <v>8150</v>
      </c>
      <c r="GI2">
        <v>5606</v>
      </c>
      <c r="GJ2">
        <v>8899</v>
      </c>
      <c r="GK2">
        <v>11397</v>
      </c>
      <c r="GL2">
        <v>7449</v>
      </c>
      <c r="GM2">
        <v>4388</v>
      </c>
      <c r="GN2">
        <v>7338</v>
      </c>
      <c r="GO2">
        <v>9013</v>
      </c>
      <c r="GP2">
        <v>4347</v>
      </c>
      <c r="GQ2">
        <v>2927</v>
      </c>
      <c r="GR2">
        <v>4291</v>
      </c>
      <c r="GS2">
        <v>5154</v>
      </c>
      <c r="GT2">
        <v>6408</v>
      </c>
      <c r="GU2">
        <v>4657</v>
      </c>
      <c r="GV2">
        <v>7824</v>
      </c>
      <c r="GW2">
        <v>7884</v>
      </c>
      <c r="GX2">
        <v>8678</v>
      </c>
      <c r="GY2">
        <v>5728</v>
      </c>
      <c r="GZ2">
        <v>9611</v>
      </c>
      <c r="HA2">
        <v>11392</v>
      </c>
      <c r="HB2">
        <v>5056</v>
      </c>
      <c r="HC2">
        <v>3057</v>
      </c>
      <c r="HD2">
        <v>5409</v>
      </c>
      <c r="HE2">
        <v>5833</v>
      </c>
      <c r="HF2">
        <v>3095</v>
      </c>
      <c r="HG2">
        <v>2147</v>
      </c>
      <c r="HH2">
        <v>3477</v>
      </c>
      <c r="HI2">
        <v>3789</v>
      </c>
      <c r="HJ2">
        <v>4549</v>
      </c>
      <c r="HK2">
        <v>3690</v>
      </c>
      <c r="HL2">
        <v>6133</v>
      </c>
      <c r="HM2">
        <v>5917</v>
      </c>
      <c r="HN2">
        <v>5690</v>
      </c>
      <c r="HO2">
        <v>3969</v>
      </c>
      <c r="HP2">
        <v>6212</v>
      </c>
      <c r="HQ2">
        <v>7593</v>
      </c>
      <c r="HR2">
        <v>6966</v>
      </c>
      <c r="HS2">
        <v>4228</v>
      </c>
      <c r="HT2">
        <v>7482</v>
      </c>
      <c r="HU2">
        <v>8264</v>
      </c>
      <c r="HV2">
        <v>5001</v>
      </c>
      <c r="HW2">
        <v>3503</v>
      </c>
      <c r="HX2">
        <v>5240</v>
      </c>
      <c r="HY2">
        <v>6159</v>
      </c>
      <c r="HZ2">
        <v>7563</v>
      </c>
      <c r="IA2">
        <v>5617</v>
      </c>
      <c r="IB2">
        <v>10845</v>
      </c>
      <c r="IC2">
        <v>10852</v>
      </c>
      <c r="ID2">
        <v>8850</v>
      </c>
      <c r="IE2">
        <v>5990</v>
      </c>
      <c r="IF2">
        <v>9524</v>
      </c>
      <c r="IG2">
        <v>12244</v>
      </c>
      <c r="IH2">
        <v>9063</v>
      </c>
      <c r="II2">
        <v>5372</v>
      </c>
      <c r="IJ2">
        <v>9176</v>
      </c>
      <c r="IK2">
        <v>11099</v>
      </c>
      <c r="IL2">
        <v>6090</v>
      </c>
      <c r="IM2">
        <v>3894</v>
      </c>
      <c r="IN2">
        <v>5900</v>
      </c>
      <c r="IO2">
        <v>7340</v>
      </c>
      <c r="IP2">
        <v>8448</v>
      </c>
      <c r="IQ2">
        <v>5837</v>
      </c>
      <c r="IR2">
        <v>10903</v>
      </c>
      <c r="IS2">
        <v>11467</v>
      </c>
      <c r="IT2">
        <v>11508</v>
      </c>
      <c r="IU2">
        <v>7565</v>
      </c>
      <c r="IV2">
        <v>12175</v>
      </c>
      <c r="IW2">
        <v>16134</v>
      </c>
    </row>
    <row r="3" spans="1:257" x14ac:dyDescent="0.25">
      <c r="A3" s="1">
        <v>1</v>
      </c>
      <c r="B3">
        <v>6291</v>
      </c>
      <c r="C3">
        <v>3685</v>
      </c>
      <c r="D3">
        <v>5573</v>
      </c>
      <c r="E3">
        <v>7496</v>
      </c>
      <c r="F3">
        <v>3552</v>
      </c>
      <c r="G3">
        <v>2469</v>
      </c>
      <c r="H3">
        <v>3301</v>
      </c>
      <c r="I3">
        <v>4177</v>
      </c>
      <c r="J3">
        <v>5149</v>
      </c>
      <c r="K3">
        <v>3866</v>
      </c>
      <c r="L3">
        <v>6614</v>
      </c>
      <c r="M3">
        <v>6448</v>
      </c>
      <c r="N3">
        <v>6823</v>
      </c>
      <c r="O3">
        <v>4540</v>
      </c>
      <c r="P3">
        <v>6361</v>
      </c>
      <c r="Q3">
        <v>8910</v>
      </c>
      <c r="R3">
        <v>3535</v>
      </c>
      <c r="S3">
        <v>2296</v>
      </c>
      <c r="T3">
        <v>3435</v>
      </c>
      <c r="U3">
        <v>4296</v>
      </c>
      <c r="V3">
        <v>2203</v>
      </c>
      <c r="W3">
        <v>1636</v>
      </c>
      <c r="X3">
        <v>2381</v>
      </c>
      <c r="Y3">
        <v>2804</v>
      </c>
      <c r="Z3">
        <v>3100</v>
      </c>
      <c r="AA3">
        <v>2553</v>
      </c>
      <c r="AB3">
        <v>4035</v>
      </c>
      <c r="AC3">
        <v>4085</v>
      </c>
      <c r="AD3">
        <v>4022</v>
      </c>
      <c r="AE3">
        <v>2880</v>
      </c>
      <c r="AF3">
        <v>4269</v>
      </c>
      <c r="AG3">
        <v>5346</v>
      </c>
      <c r="AH3">
        <v>5159</v>
      </c>
      <c r="AI3">
        <v>3324</v>
      </c>
      <c r="AJ3">
        <v>5256</v>
      </c>
      <c r="AK3">
        <v>6353</v>
      </c>
      <c r="AL3">
        <v>3771</v>
      </c>
      <c r="AM3">
        <v>2668</v>
      </c>
      <c r="AN3">
        <v>4081</v>
      </c>
      <c r="AO3">
        <v>4362</v>
      </c>
      <c r="AP3">
        <v>5893</v>
      </c>
      <c r="AQ3">
        <v>4384</v>
      </c>
      <c r="AR3">
        <v>7724</v>
      </c>
      <c r="AS3">
        <v>7880</v>
      </c>
      <c r="AT3">
        <v>6647</v>
      </c>
      <c r="AU3">
        <v>4622</v>
      </c>
      <c r="AV3">
        <v>6212</v>
      </c>
      <c r="AW3">
        <v>8321</v>
      </c>
      <c r="AX3">
        <v>6784</v>
      </c>
      <c r="AY3">
        <v>4250</v>
      </c>
      <c r="AZ3">
        <v>6310</v>
      </c>
      <c r="BA3">
        <v>8085</v>
      </c>
      <c r="BB3">
        <v>4596</v>
      </c>
      <c r="BC3">
        <v>2876</v>
      </c>
      <c r="BD3">
        <v>4308</v>
      </c>
      <c r="BE3">
        <v>5471</v>
      </c>
      <c r="BF3">
        <v>6208</v>
      </c>
      <c r="BG3">
        <v>4687</v>
      </c>
      <c r="BH3">
        <v>7595</v>
      </c>
      <c r="BI3">
        <v>9294</v>
      </c>
      <c r="BJ3">
        <v>8595</v>
      </c>
      <c r="BK3">
        <v>5572</v>
      </c>
      <c r="BL3">
        <v>8198</v>
      </c>
      <c r="BM3">
        <v>11573</v>
      </c>
      <c r="BN3">
        <v>3790</v>
      </c>
      <c r="BO3">
        <v>2307</v>
      </c>
      <c r="BP3">
        <v>3811</v>
      </c>
      <c r="BQ3">
        <v>4647</v>
      </c>
      <c r="BR3">
        <v>2463</v>
      </c>
      <c r="BS3">
        <v>1697</v>
      </c>
      <c r="BT3">
        <v>2515</v>
      </c>
      <c r="BU3">
        <v>2940</v>
      </c>
      <c r="BV3">
        <v>3450</v>
      </c>
      <c r="BW3">
        <v>2761</v>
      </c>
      <c r="BX3">
        <v>4797</v>
      </c>
      <c r="BY3">
        <v>4649</v>
      </c>
      <c r="BZ3">
        <v>3845</v>
      </c>
      <c r="CA3">
        <v>3051</v>
      </c>
      <c r="CB3">
        <v>4382</v>
      </c>
      <c r="CC3">
        <v>5567</v>
      </c>
      <c r="CD3">
        <v>2364</v>
      </c>
      <c r="CE3">
        <v>1645</v>
      </c>
      <c r="CF3">
        <v>2524</v>
      </c>
      <c r="CG3">
        <v>3003</v>
      </c>
      <c r="CH3">
        <v>1649</v>
      </c>
      <c r="CI3">
        <v>1381</v>
      </c>
      <c r="CJ3">
        <v>1999</v>
      </c>
      <c r="CK3">
        <v>1991</v>
      </c>
      <c r="CL3">
        <v>2496</v>
      </c>
      <c r="CM3">
        <v>2060</v>
      </c>
      <c r="CN3">
        <v>3608</v>
      </c>
      <c r="CO3">
        <v>3348</v>
      </c>
      <c r="CP3">
        <v>2725</v>
      </c>
      <c r="CQ3">
        <v>2177</v>
      </c>
      <c r="CR3">
        <v>3255</v>
      </c>
      <c r="CS3">
        <v>3749</v>
      </c>
      <c r="CT3">
        <v>3496</v>
      </c>
      <c r="CU3">
        <v>2311</v>
      </c>
      <c r="CV3">
        <v>3808</v>
      </c>
      <c r="CW3">
        <v>4340</v>
      </c>
      <c r="CX3">
        <v>2892</v>
      </c>
      <c r="CY3">
        <v>2114</v>
      </c>
      <c r="CZ3">
        <v>3548</v>
      </c>
      <c r="DA3">
        <v>3680</v>
      </c>
      <c r="DB3">
        <v>4337</v>
      </c>
      <c r="DC3">
        <v>3617</v>
      </c>
      <c r="DD3">
        <v>5919</v>
      </c>
      <c r="DE3">
        <v>6057</v>
      </c>
      <c r="DF3">
        <v>4716</v>
      </c>
      <c r="DG3">
        <v>3541</v>
      </c>
      <c r="DH3">
        <v>5024</v>
      </c>
      <c r="DI3">
        <v>6406</v>
      </c>
      <c r="DJ3">
        <v>4166</v>
      </c>
      <c r="DK3">
        <v>2717</v>
      </c>
      <c r="DL3">
        <v>4286</v>
      </c>
      <c r="DM3">
        <v>5380</v>
      </c>
      <c r="DN3">
        <v>3170</v>
      </c>
      <c r="DO3">
        <v>2160</v>
      </c>
      <c r="DP3">
        <v>3202</v>
      </c>
      <c r="DQ3">
        <v>3908</v>
      </c>
      <c r="DR3">
        <v>4365</v>
      </c>
      <c r="DS3">
        <v>3282</v>
      </c>
      <c r="DT3">
        <v>5906</v>
      </c>
      <c r="DU3">
        <v>5997</v>
      </c>
      <c r="DV3">
        <v>5420</v>
      </c>
      <c r="DW3">
        <v>3858</v>
      </c>
      <c r="DX3">
        <v>5787</v>
      </c>
      <c r="DY3">
        <v>7664</v>
      </c>
      <c r="DZ3">
        <v>5793</v>
      </c>
      <c r="EA3">
        <v>3496</v>
      </c>
      <c r="EB3">
        <v>5171</v>
      </c>
      <c r="EC3">
        <v>6933</v>
      </c>
      <c r="ED3">
        <v>3462</v>
      </c>
      <c r="EE3">
        <v>2393</v>
      </c>
      <c r="EF3">
        <v>3268</v>
      </c>
      <c r="EG3">
        <v>4149</v>
      </c>
      <c r="EH3">
        <v>5444</v>
      </c>
      <c r="EI3">
        <v>4133</v>
      </c>
      <c r="EJ3">
        <v>7240</v>
      </c>
      <c r="EK3">
        <v>6829</v>
      </c>
      <c r="EL3">
        <v>6522</v>
      </c>
      <c r="EM3">
        <v>4366</v>
      </c>
      <c r="EN3">
        <v>6286</v>
      </c>
      <c r="EO3">
        <v>8600</v>
      </c>
      <c r="EP3">
        <v>4223</v>
      </c>
      <c r="EQ3">
        <v>2685</v>
      </c>
      <c r="ER3">
        <v>4006</v>
      </c>
      <c r="ES3">
        <v>4874</v>
      </c>
      <c r="ET3">
        <v>2880</v>
      </c>
      <c r="EU3">
        <v>2169</v>
      </c>
      <c r="EV3">
        <v>2793</v>
      </c>
      <c r="EW3">
        <v>3504</v>
      </c>
      <c r="EX3">
        <v>3972</v>
      </c>
      <c r="EY3">
        <v>3359</v>
      </c>
      <c r="EZ3">
        <v>5542</v>
      </c>
      <c r="FA3">
        <v>5299</v>
      </c>
      <c r="FB3">
        <v>4710</v>
      </c>
      <c r="FC3">
        <v>3531</v>
      </c>
      <c r="FD3">
        <v>5225</v>
      </c>
      <c r="FE3">
        <v>6299</v>
      </c>
      <c r="FF3">
        <v>6427</v>
      </c>
      <c r="FG3">
        <v>4008</v>
      </c>
      <c r="FH3">
        <v>6484</v>
      </c>
      <c r="FI3">
        <v>7688</v>
      </c>
      <c r="FJ3">
        <v>4752</v>
      </c>
      <c r="FK3">
        <v>3582</v>
      </c>
      <c r="FL3">
        <v>5191</v>
      </c>
      <c r="FM3">
        <v>5778</v>
      </c>
      <c r="FN3">
        <v>8130</v>
      </c>
      <c r="FO3">
        <v>6111</v>
      </c>
      <c r="FP3">
        <v>11301</v>
      </c>
      <c r="FQ3">
        <v>10894</v>
      </c>
      <c r="FR3">
        <v>8822</v>
      </c>
      <c r="FS3">
        <v>6266</v>
      </c>
      <c r="FT3">
        <v>8820</v>
      </c>
      <c r="FU3">
        <v>11121</v>
      </c>
      <c r="FV3">
        <v>7204</v>
      </c>
      <c r="FW3">
        <v>4244</v>
      </c>
      <c r="FX3">
        <v>6828</v>
      </c>
      <c r="FY3">
        <v>9304</v>
      </c>
      <c r="FZ3">
        <v>5188</v>
      </c>
      <c r="GA3">
        <v>3494</v>
      </c>
      <c r="GB3">
        <v>3931</v>
      </c>
      <c r="GC3">
        <v>6246</v>
      </c>
      <c r="GD3">
        <v>6771</v>
      </c>
      <c r="GE3">
        <v>5304</v>
      </c>
      <c r="GF3">
        <v>9419</v>
      </c>
      <c r="GG3">
        <v>9637</v>
      </c>
      <c r="GH3">
        <v>9314</v>
      </c>
      <c r="GI3">
        <v>6036</v>
      </c>
      <c r="GJ3">
        <v>9430</v>
      </c>
      <c r="GK3">
        <v>12724</v>
      </c>
      <c r="GL3">
        <v>7172</v>
      </c>
      <c r="GM3">
        <v>4178</v>
      </c>
      <c r="GN3">
        <v>6291</v>
      </c>
      <c r="GO3">
        <v>8550</v>
      </c>
      <c r="GP3">
        <v>4302</v>
      </c>
      <c r="GQ3">
        <v>2976</v>
      </c>
      <c r="GR3">
        <v>3929</v>
      </c>
      <c r="GS3">
        <v>5092</v>
      </c>
      <c r="GT3">
        <v>6319</v>
      </c>
      <c r="GU3">
        <v>4696</v>
      </c>
      <c r="GV3">
        <v>7476</v>
      </c>
      <c r="GW3">
        <v>8322</v>
      </c>
      <c r="GX3">
        <v>8411</v>
      </c>
      <c r="GY3">
        <v>5291</v>
      </c>
      <c r="GZ3">
        <v>7350</v>
      </c>
      <c r="HA3">
        <v>10847</v>
      </c>
      <c r="HB3">
        <v>4752</v>
      </c>
      <c r="HC3">
        <v>2993</v>
      </c>
      <c r="HD3">
        <v>4775</v>
      </c>
      <c r="HE3">
        <v>5731</v>
      </c>
      <c r="HF3">
        <v>2912</v>
      </c>
      <c r="HG3">
        <v>2075</v>
      </c>
      <c r="HH3">
        <v>3149</v>
      </c>
      <c r="HI3">
        <v>3619</v>
      </c>
      <c r="HJ3">
        <v>4249</v>
      </c>
      <c r="HK3">
        <v>3433</v>
      </c>
      <c r="HL3">
        <v>5715</v>
      </c>
      <c r="HM3">
        <v>5563</v>
      </c>
      <c r="HN3">
        <v>5371</v>
      </c>
      <c r="HO3">
        <v>3836</v>
      </c>
      <c r="HP3">
        <v>5518</v>
      </c>
      <c r="HQ3">
        <v>7293</v>
      </c>
      <c r="HR3">
        <v>6559</v>
      </c>
      <c r="HS3">
        <v>4206</v>
      </c>
      <c r="HT3">
        <v>6495</v>
      </c>
      <c r="HU3">
        <v>7975</v>
      </c>
      <c r="HV3">
        <v>4939</v>
      </c>
      <c r="HW3">
        <v>3598</v>
      </c>
      <c r="HX3">
        <v>5783</v>
      </c>
      <c r="HY3">
        <v>5845</v>
      </c>
      <c r="HZ3">
        <v>7455</v>
      </c>
      <c r="IA3">
        <v>5721</v>
      </c>
      <c r="IB3">
        <v>9978</v>
      </c>
      <c r="IC3">
        <v>10457</v>
      </c>
      <c r="ID3">
        <v>8722</v>
      </c>
      <c r="IE3">
        <v>6272</v>
      </c>
      <c r="IF3">
        <v>8518</v>
      </c>
      <c r="IG3">
        <v>11477</v>
      </c>
      <c r="IH3">
        <v>8942</v>
      </c>
      <c r="II3">
        <v>5285</v>
      </c>
      <c r="IJ3">
        <v>8201</v>
      </c>
      <c r="IK3">
        <v>10962</v>
      </c>
      <c r="IL3">
        <v>5930</v>
      </c>
      <c r="IM3">
        <v>3848</v>
      </c>
      <c r="IN3">
        <v>5601</v>
      </c>
      <c r="IO3">
        <v>7118</v>
      </c>
      <c r="IP3">
        <v>8259</v>
      </c>
      <c r="IQ3">
        <v>6070</v>
      </c>
      <c r="IR3">
        <v>10430</v>
      </c>
      <c r="IS3">
        <v>10929</v>
      </c>
      <c r="IT3">
        <v>11535</v>
      </c>
      <c r="IU3">
        <v>7637</v>
      </c>
      <c r="IV3">
        <v>11041</v>
      </c>
      <c r="IW3">
        <v>16089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"/>
  <sheetViews>
    <sheetView workbookViewId="0"/>
  </sheetViews>
  <sheetFormatPr defaultRowHeight="15" x14ac:dyDescent="0.25"/>
  <sheetData>
    <row r="1" spans="1:1025" x14ac:dyDescent="0.25">
      <c r="B1" s="1" t="s">
        <v>340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348</v>
      </c>
      <c r="K1" s="1" t="s">
        <v>349</v>
      </c>
      <c r="L1" s="1" t="s">
        <v>350</v>
      </c>
      <c r="M1" s="1" t="s">
        <v>351</v>
      </c>
      <c r="N1" s="1" t="s">
        <v>352</v>
      </c>
      <c r="O1" s="1" t="s">
        <v>353</v>
      </c>
      <c r="P1" s="1" t="s">
        <v>354</v>
      </c>
      <c r="Q1" s="1" t="s">
        <v>355</v>
      </c>
      <c r="R1" s="1" t="s">
        <v>356</v>
      </c>
      <c r="S1" s="1" t="s">
        <v>357</v>
      </c>
      <c r="T1" s="1" t="s">
        <v>358</v>
      </c>
      <c r="U1" s="1" t="s">
        <v>359</v>
      </c>
      <c r="V1" s="1" t="s">
        <v>360</v>
      </c>
      <c r="W1" s="1" t="s">
        <v>361</v>
      </c>
      <c r="X1" s="1" t="s">
        <v>362</v>
      </c>
      <c r="Y1" s="1" t="s">
        <v>363</v>
      </c>
      <c r="Z1" s="1" t="s">
        <v>364</v>
      </c>
      <c r="AA1" s="1" t="s">
        <v>365</v>
      </c>
      <c r="AB1" s="1" t="s">
        <v>366</v>
      </c>
      <c r="AC1" s="1" t="s">
        <v>367</v>
      </c>
      <c r="AD1" s="1" t="s">
        <v>368</v>
      </c>
      <c r="AE1" s="1" t="s">
        <v>369</v>
      </c>
      <c r="AF1" s="1" t="s">
        <v>370</v>
      </c>
      <c r="AG1" s="1" t="s">
        <v>371</v>
      </c>
      <c r="AH1" s="1" t="s">
        <v>372</v>
      </c>
      <c r="AI1" s="1" t="s">
        <v>373</v>
      </c>
      <c r="AJ1" s="1" t="s">
        <v>374</v>
      </c>
      <c r="AK1" s="1" t="s">
        <v>375</v>
      </c>
      <c r="AL1" s="1" t="s">
        <v>376</v>
      </c>
      <c r="AM1" s="1" t="s">
        <v>377</v>
      </c>
      <c r="AN1" s="1" t="s">
        <v>378</v>
      </c>
      <c r="AO1" s="1" t="s">
        <v>379</v>
      </c>
      <c r="AP1" s="1" t="s">
        <v>380</v>
      </c>
      <c r="AQ1" s="1" t="s">
        <v>381</v>
      </c>
      <c r="AR1" s="1" t="s">
        <v>382</v>
      </c>
      <c r="AS1" s="1" t="s">
        <v>383</v>
      </c>
      <c r="AT1" s="1" t="s">
        <v>384</v>
      </c>
      <c r="AU1" s="1" t="s">
        <v>385</v>
      </c>
      <c r="AV1" s="1" t="s">
        <v>386</v>
      </c>
      <c r="AW1" s="1" t="s">
        <v>387</v>
      </c>
      <c r="AX1" s="1" t="s">
        <v>388</v>
      </c>
      <c r="AY1" s="1" t="s">
        <v>389</v>
      </c>
      <c r="AZ1" s="1" t="s">
        <v>390</v>
      </c>
      <c r="BA1" s="1" t="s">
        <v>391</v>
      </c>
      <c r="BB1" s="1" t="s">
        <v>392</v>
      </c>
      <c r="BC1" s="1" t="s">
        <v>393</v>
      </c>
      <c r="BD1" s="1" t="s">
        <v>394</v>
      </c>
      <c r="BE1" s="1" t="s">
        <v>395</v>
      </c>
      <c r="BF1" s="1" t="s">
        <v>396</v>
      </c>
      <c r="BG1" s="1" t="s">
        <v>397</v>
      </c>
      <c r="BH1" s="1" t="s">
        <v>398</v>
      </c>
      <c r="BI1" s="1" t="s">
        <v>399</v>
      </c>
      <c r="BJ1" s="1" t="s">
        <v>400</v>
      </c>
      <c r="BK1" s="1" t="s">
        <v>401</v>
      </c>
      <c r="BL1" s="1" t="s">
        <v>402</v>
      </c>
      <c r="BM1" s="1" t="s">
        <v>403</v>
      </c>
      <c r="BN1" s="1" t="s">
        <v>404</v>
      </c>
      <c r="BO1" s="1" t="s">
        <v>405</v>
      </c>
      <c r="BP1" s="1" t="s">
        <v>406</v>
      </c>
      <c r="BQ1" s="1" t="s">
        <v>407</v>
      </c>
      <c r="BR1" s="1" t="s">
        <v>408</v>
      </c>
      <c r="BS1" s="1" t="s">
        <v>409</v>
      </c>
      <c r="BT1" s="1" t="s">
        <v>410</v>
      </c>
      <c r="BU1" s="1" t="s">
        <v>411</v>
      </c>
      <c r="BV1" s="1" t="s">
        <v>412</v>
      </c>
      <c r="BW1" s="1" t="s">
        <v>413</v>
      </c>
      <c r="BX1" s="1" t="s">
        <v>414</v>
      </c>
      <c r="BY1" s="1" t="s">
        <v>415</v>
      </c>
      <c r="BZ1" s="1" t="s">
        <v>416</v>
      </c>
      <c r="CA1" s="1" t="s">
        <v>417</v>
      </c>
      <c r="CB1" s="1" t="s">
        <v>418</v>
      </c>
      <c r="CC1" s="1" t="s">
        <v>419</v>
      </c>
      <c r="CD1" s="1" t="s">
        <v>420</v>
      </c>
      <c r="CE1" s="1" t="s">
        <v>421</v>
      </c>
      <c r="CF1" s="1" t="s">
        <v>422</v>
      </c>
      <c r="CG1" s="1" t="s">
        <v>423</v>
      </c>
      <c r="CH1" s="1" t="s">
        <v>424</v>
      </c>
      <c r="CI1" s="1" t="s">
        <v>425</v>
      </c>
      <c r="CJ1" s="1" t="s">
        <v>426</v>
      </c>
      <c r="CK1" s="1" t="s">
        <v>427</v>
      </c>
      <c r="CL1" s="1" t="s">
        <v>428</v>
      </c>
      <c r="CM1" s="1" t="s">
        <v>429</v>
      </c>
      <c r="CN1" s="1" t="s">
        <v>430</v>
      </c>
      <c r="CO1" s="1" t="s">
        <v>431</v>
      </c>
      <c r="CP1" s="1" t="s">
        <v>432</v>
      </c>
      <c r="CQ1" s="1" t="s">
        <v>433</v>
      </c>
      <c r="CR1" s="1" t="s">
        <v>434</v>
      </c>
      <c r="CS1" s="1" t="s">
        <v>435</v>
      </c>
      <c r="CT1" s="1" t="s">
        <v>436</v>
      </c>
      <c r="CU1" s="1" t="s">
        <v>437</v>
      </c>
      <c r="CV1" s="1" t="s">
        <v>438</v>
      </c>
      <c r="CW1" s="1" t="s">
        <v>439</v>
      </c>
      <c r="CX1" s="1" t="s">
        <v>440</v>
      </c>
      <c r="CY1" s="1" t="s">
        <v>441</v>
      </c>
      <c r="CZ1" s="1" t="s">
        <v>442</v>
      </c>
      <c r="DA1" s="1" t="s">
        <v>443</v>
      </c>
      <c r="DB1" s="1" t="s">
        <v>444</v>
      </c>
      <c r="DC1" s="1" t="s">
        <v>445</v>
      </c>
      <c r="DD1" s="1" t="s">
        <v>446</v>
      </c>
      <c r="DE1" s="1" t="s">
        <v>447</v>
      </c>
      <c r="DF1" s="1" t="s">
        <v>448</v>
      </c>
      <c r="DG1" s="1" t="s">
        <v>449</v>
      </c>
      <c r="DH1" s="1" t="s">
        <v>450</v>
      </c>
      <c r="DI1" s="1" t="s">
        <v>451</v>
      </c>
      <c r="DJ1" s="1" t="s">
        <v>452</v>
      </c>
      <c r="DK1" s="1" t="s">
        <v>453</v>
      </c>
      <c r="DL1" s="1" t="s">
        <v>454</v>
      </c>
      <c r="DM1" s="1" t="s">
        <v>455</v>
      </c>
      <c r="DN1" s="1" t="s">
        <v>456</v>
      </c>
      <c r="DO1" s="1" t="s">
        <v>457</v>
      </c>
      <c r="DP1" s="1" t="s">
        <v>458</v>
      </c>
      <c r="DQ1" s="1" t="s">
        <v>459</v>
      </c>
      <c r="DR1" s="1" t="s">
        <v>460</v>
      </c>
      <c r="DS1" s="1" t="s">
        <v>461</v>
      </c>
      <c r="DT1" s="1" t="s">
        <v>462</v>
      </c>
      <c r="DU1" s="1" t="s">
        <v>463</v>
      </c>
      <c r="DV1" s="1" t="s">
        <v>464</v>
      </c>
      <c r="DW1" s="1" t="s">
        <v>465</v>
      </c>
      <c r="DX1" s="1" t="s">
        <v>466</v>
      </c>
      <c r="DY1" s="1" t="s">
        <v>467</v>
      </c>
      <c r="DZ1" s="1" t="s">
        <v>468</v>
      </c>
      <c r="EA1" s="1" t="s">
        <v>469</v>
      </c>
      <c r="EB1" s="1" t="s">
        <v>470</v>
      </c>
      <c r="EC1" s="1" t="s">
        <v>471</v>
      </c>
      <c r="ED1" s="1" t="s">
        <v>472</v>
      </c>
      <c r="EE1" s="1" t="s">
        <v>473</v>
      </c>
      <c r="EF1" s="1" t="s">
        <v>474</v>
      </c>
      <c r="EG1" s="1" t="s">
        <v>475</v>
      </c>
      <c r="EH1" s="1" t="s">
        <v>476</v>
      </c>
      <c r="EI1" s="1" t="s">
        <v>477</v>
      </c>
      <c r="EJ1" s="1" t="s">
        <v>478</v>
      </c>
      <c r="EK1" s="1" t="s">
        <v>479</v>
      </c>
      <c r="EL1" s="1" t="s">
        <v>480</v>
      </c>
      <c r="EM1" s="1" t="s">
        <v>481</v>
      </c>
      <c r="EN1" s="1" t="s">
        <v>482</v>
      </c>
      <c r="EO1" s="1" t="s">
        <v>483</v>
      </c>
      <c r="EP1" s="1" t="s">
        <v>484</v>
      </c>
      <c r="EQ1" s="1" t="s">
        <v>485</v>
      </c>
      <c r="ER1" s="1" t="s">
        <v>486</v>
      </c>
      <c r="ES1" s="1" t="s">
        <v>487</v>
      </c>
      <c r="ET1" s="1" t="s">
        <v>488</v>
      </c>
      <c r="EU1" s="1" t="s">
        <v>489</v>
      </c>
      <c r="EV1" s="1" t="s">
        <v>490</v>
      </c>
      <c r="EW1" s="1" t="s">
        <v>491</v>
      </c>
      <c r="EX1" s="1" t="s">
        <v>492</v>
      </c>
      <c r="EY1" s="1" t="s">
        <v>493</v>
      </c>
      <c r="EZ1" s="1" t="s">
        <v>494</v>
      </c>
      <c r="FA1" s="1" t="s">
        <v>495</v>
      </c>
      <c r="FB1" s="1" t="s">
        <v>496</v>
      </c>
      <c r="FC1" s="1" t="s">
        <v>497</v>
      </c>
      <c r="FD1" s="1" t="s">
        <v>498</v>
      </c>
      <c r="FE1" s="1" t="s">
        <v>499</v>
      </c>
      <c r="FF1" s="1" t="s">
        <v>500</v>
      </c>
      <c r="FG1" s="1" t="s">
        <v>501</v>
      </c>
      <c r="FH1" s="1" t="s">
        <v>502</v>
      </c>
      <c r="FI1" s="1" t="s">
        <v>503</v>
      </c>
      <c r="FJ1" s="1" t="s">
        <v>504</v>
      </c>
      <c r="FK1" s="1" t="s">
        <v>505</v>
      </c>
      <c r="FL1" s="1" t="s">
        <v>506</v>
      </c>
      <c r="FM1" s="1" t="s">
        <v>507</v>
      </c>
      <c r="FN1" s="1" t="s">
        <v>508</v>
      </c>
      <c r="FO1" s="1" t="s">
        <v>509</v>
      </c>
      <c r="FP1" s="1" t="s">
        <v>510</v>
      </c>
      <c r="FQ1" s="1" t="s">
        <v>511</v>
      </c>
      <c r="FR1" s="1" t="s">
        <v>512</v>
      </c>
      <c r="FS1" s="1" t="s">
        <v>513</v>
      </c>
      <c r="FT1" s="1" t="s">
        <v>514</v>
      </c>
      <c r="FU1" s="1" t="s">
        <v>515</v>
      </c>
      <c r="FV1" s="1" t="s">
        <v>516</v>
      </c>
      <c r="FW1" s="1" t="s">
        <v>517</v>
      </c>
      <c r="FX1" s="1" t="s">
        <v>518</v>
      </c>
      <c r="FY1" s="1" t="s">
        <v>519</v>
      </c>
      <c r="FZ1" s="1" t="s">
        <v>520</v>
      </c>
      <c r="GA1" s="1" t="s">
        <v>521</v>
      </c>
      <c r="GB1" s="1" t="s">
        <v>522</v>
      </c>
      <c r="GC1" s="1" t="s">
        <v>523</v>
      </c>
      <c r="GD1" s="1" t="s">
        <v>524</v>
      </c>
      <c r="GE1" s="1" t="s">
        <v>525</v>
      </c>
      <c r="GF1" s="1" t="s">
        <v>526</v>
      </c>
      <c r="GG1" s="1" t="s">
        <v>527</v>
      </c>
      <c r="GH1" s="1" t="s">
        <v>528</v>
      </c>
      <c r="GI1" s="1" t="s">
        <v>529</v>
      </c>
      <c r="GJ1" s="1" t="s">
        <v>530</v>
      </c>
      <c r="GK1" s="1" t="s">
        <v>531</v>
      </c>
      <c r="GL1" s="1" t="s">
        <v>532</v>
      </c>
      <c r="GM1" s="1" t="s">
        <v>533</v>
      </c>
      <c r="GN1" s="1" t="s">
        <v>534</v>
      </c>
      <c r="GO1" s="1" t="s">
        <v>535</v>
      </c>
      <c r="GP1" s="1" t="s">
        <v>536</v>
      </c>
      <c r="GQ1" s="1" t="s">
        <v>537</v>
      </c>
      <c r="GR1" s="1" t="s">
        <v>538</v>
      </c>
      <c r="GS1" s="1" t="s">
        <v>539</v>
      </c>
      <c r="GT1" s="1" t="s">
        <v>540</v>
      </c>
      <c r="GU1" s="1" t="s">
        <v>541</v>
      </c>
      <c r="GV1" s="1" t="s">
        <v>542</v>
      </c>
      <c r="GW1" s="1" t="s">
        <v>543</v>
      </c>
      <c r="GX1" s="1" t="s">
        <v>544</v>
      </c>
      <c r="GY1" s="1" t="s">
        <v>545</v>
      </c>
      <c r="GZ1" s="1" t="s">
        <v>546</v>
      </c>
      <c r="HA1" s="1" t="s">
        <v>547</v>
      </c>
      <c r="HB1" s="1" t="s">
        <v>548</v>
      </c>
      <c r="HC1" s="1" t="s">
        <v>549</v>
      </c>
      <c r="HD1" s="1" t="s">
        <v>550</v>
      </c>
      <c r="HE1" s="1" t="s">
        <v>551</v>
      </c>
      <c r="HF1" s="1" t="s">
        <v>552</v>
      </c>
      <c r="HG1" s="1" t="s">
        <v>553</v>
      </c>
      <c r="HH1" s="1" t="s">
        <v>554</v>
      </c>
      <c r="HI1" s="1" t="s">
        <v>555</v>
      </c>
      <c r="HJ1" s="1" t="s">
        <v>556</v>
      </c>
      <c r="HK1" s="1" t="s">
        <v>557</v>
      </c>
      <c r="HL1" s="1" t="s">
        <v>558</v>
      </c>
      <c r="HM1" s="1" t="s">
        <v>559</v>
      </c>
      <c r="HN1" s="1" t="s">
        <v>560</v>
      </c>
      <c r="HO1" s="1" t="s">
        <v>561</v>
      </c>
      <c r="HP1" s="1" t="s">
        <v>562</v>
      </c>
      <c r="HQ1" s="1" t="s">
        <v>563</v>
      </c>
      <c r="HR1" s="1" t="s">
        <v>564</v>
      </c>
      <c r="HS1" s="1" t="s">
        <v>565</v>
      </c>
      <c r="HT1" s="1" t="s">
        <v>566</v>
      </c>
      <c r="HU1" s="1" t="s">
        <v>567</v>
      </c>
      <c r="HV1" s="1" t="s">
        <v>568</v>
      </c>
      <c r="HW1" s="1" t="s">
        <v>569</v>
      </c>
      <c r="HX1" s="1" t="s">
        <v>570</v>
      </c>
      <c r="HY1" s="1" t="s">
        <v>571</v>
      </c>
      <c r="HZ1" s="1" t="s">
        <v>572</v>
      </c>
      <c r="IA1" s="1" t="s">
        <v>573</v>
      </c>
      <c r="IB1" s="1" t="s">
        <v>574</v>
      </c>
      <c r="IC1" s="1" t="s">
        <v>575</v>
      </c>
      <c r="ID1" s="1" t="s">
        <v>576</v>
      </c>
      <c r="IE1" s="1" t="s">
        <v>577</v>
      </c>
      <c r="IF1" s="1" t="s">
        <v>578</v>
      </c>
      <c r="IG1" s="1" t="s">
        <v>579</v>
      </c>
      <c r="IH1" s="1" t="s">
        <v>580</v>
      </c>
      <c r="II1" s="1" t="s">
        <v>581</v>
      </c>
      <c r="IJ1" s="1" t="s">
        <v>582</v>
      </c>
      <c r="IK1" s="1" t="s">
        <v>583</v>
      </c>
      <c r="IL1" s="1" t="s">
        <v>584</v>
      </c>
      <c r="IM1" s="1" t="s">
        <v>585</v>
      </c>
      <c r="IN1" s="1" t="s">
        <v>586</v>
      </c>
      <c r="IO1" s="1" t="s">
        <v>587</v>
      </c>
      <c r="IP1" s="1" t="s">
        <v>588</v>
      </c>
      <c r="IQ1" s="1" t="s">
        <v>589</v>
      </c>
      <c r="IR1" s="1" t="s">
        <v>590</v>
      </c>
      <c r="IS1" s="1" t="s">
        <v>591</v>
      </c>
      <c r="IT1" s="1" t="s">
        <v>592</v>
      </c>
      <c r="IU1" s="1" t="s">
        <v>593</v>
      </c>
      <c r="IV1" s="1" t="s">
        <v>594</v>
      </c>
      <c r="IW1" s="1" t="s">
        <v>595</v>
      </c>
      <c r="IX1" s="1" t="s">
        <v>596</v>
      </c>
      <c r="IY1" s="1" t="s">
        <v>597</v>
      </c>
      <c r="IZ1" s="1" t="s">
        <v>598</v>
      </c>
      <c r="JA1" s="1" t="s">
        <v>599</v>
      </c>
      <c r="JB1" s="1" t="s">
        <v>600</v>
      </c>
      <c r="JC1" s="1" t="s">
        <v>601</v>
      </c>
      <c r="JD1" s="1" t="s">
        <v>602</v>
      </c>
      <c r="JE1" s="1" t="s">
        <v>603</v>
      </c>
      <c r="JF1" s="1" t="s">
        <v>604</v>
      </c>
      <c r="JG1" s="1" t="s">
        <v>605</v>
      </c>
      <c r="JH1" s="1" t="s">
        <v>606</v>
      </c>
      <c r="JI1" s="1" t="s">
        <v>607</v>
      </c>
      <c r="JJ1" s="1" t="s">
        <v>608</v>
      </c>
      <c r="JK1" s="1" t="s">
        <v>609</v>
      </c>
      <c r="JL1" s="1" t="s">
        <v>610</v>
      </c>
      <c r="JM1" s="1" t="s">
        <v>611</v>
      </c>
      <c r="JN1" s="1" t="s">
        <v>612</v>
      </c>
      <c r="JO1" s="1" t="s">
        <v>613</v>
      </c>
      <c r="JP1" s="1" t="s">
        <v>614</v>
      </c>
      <c r="JQ1" s="1" t="s">
        <v>615</v>
      </c>
      <c r="JR1" s="1" t="s">
        <v>616</v>
      </c>
      <c r="JS1" s="1" t="s">
        <v>617</v>
      </c>
      <c r="JT1" s="1" t="s">
        <v>618</v>
      </c>
      <c r="JU1" s="1" t="s">
        <v>619</v>
      </c>
      <c r="JV1" s="1" t="s">
        <v>620</v>
      </c>
      <c r="JW1" s="1" t="s">
        <v>621</v>
      </c>
      <c r="JX1" s="1" t="s">
        <v>622</v>
      </c>
      <c r="JY1" s="1" t="s">
        <v>623</v>
      </c>
      <c r="JZ1" s="1" t="s">
        <v>624</v>
      </c>
      <c r="KA1" s="1" t="s">
        <v>625</v>
      </c>
      <c r="KB1" s="1" t="s">
        <v>626</v>
      </c>
      <c r="KC1" s="1" t="s">
        <v>627</v>
      </c>
      <c r="KD1" s="1" t="s">
        <v>628</v>
      </c>
      <c r="KE1" s="1" t="s">
        <v>629</v>
      </c>
      <c r="KF1" s="1" t="s">
        <v>630</v>
      </c>
      <c r="KG1" s="1" t="s">
        <v>631</v>
      </c>
      <c r="KH1" s="1" t="s">
        <v>632</v>
      </c>
      <c r="KI1" s="1" t="s">
        <v>633</v>
      </c>
      <c r="KJ1" s="1" t="s">
        <v>634</v>
      </c>
      <c r="KK1" s="1" t="s">
        <v>635</v>
      </c>
      <c r="KL1" s="1" t="s">
        <v>636</v>
      </c>
      <c r="KM1" s="1" t="s">
        <v>637</v>
      </c>
      <c r="KN1" s="1" t="s">
        <v>638</v>
      </c>
      <c r="KO1" s="1" t="s">
        <v>639</v>
      </c>
      <c r="KP1" s="1" t="s">
        <v>640</v>
      </c>
      <c r="KQ1" s="1" t="s">
        <v>641</v>
      </c>
      <c r="KR1" s="1" t="s">
        <v>642</v>
      </c>
      <c r="KS1" s="1" t="s">
        <v>643</v>
      </c>
      <c r="KT1" s="1" t="s">
        <v>644</v>
      </c>
      <c r="KU1" s="1" t="s">
        <v>645</v>
      </c>
      <c r="KV1" s="1" t="s">
        <v>646</v>
      </c>
      <c r="KW1" s="1" t="s">
        <v>647</v>
      </c>
      <c r="KX1" s="1" t="s">
        <v>648</v>
      </c>
      <c r="KY1" s="1" t="s">
        <v>649</v>
      </c>
      <c r="KZ1" s="1" t="s">
        <v>650</v>
      </c>
      <c r="LA1" s="1" t="s">
        <v>651</v>
      </c>
      <c r="LB1" s="1" t="s">
        <v>652</v>
      </c>
      <c r="LC1" s="1" t="s">
        <v>653</v>
      </c>
      <c r="LD1" s="1" t="s">
        <v>654</v>
      </c>
      <c r="LE1" s="1" t="s">
        <v>655</v>
      </c>
      <c r="LF1" s="1" t="s">
        <v>656</v>
      </c>
      <c r="LG1" s="1" t="s">
        <v>657</v>
      </c>
      <c r="LH1" s="1" t="s">
        <v>658</v>
      </c>
      <c r="LI1" s="1" t="s">
        <v>659</v>
      </c>
      <c r="LJ1" s="1" t="s">
        <v>660</v>
      </c>
      <c r="LK1" s="1" t="s">
        <v>661</v>
      </c>
      <c r="LL1" s="1" t="s">
        <v>662</v>
      </c>
      <c r="LM1" s="1" t="s">
        <v>663</v>
      </c>
      <c r="LN1" s="1" t="s">
        <v>664</v>
      </c>
      <c r="LO1" s="1" t="s">
        <v>665</v>
      </c>
      <c r="LP1" s="1" t="s">
        <v>666</v>
      </c>
      <c r="LQ1" s="1" t="s">
        <v>667</v>
      </c>
      <c r="LR1" s="1" t="s">
        <v>668</v>
      </c>
      <c r="LS1" s="1" t="s">
        <v>669</v>
      </c>
      <c r="LT1" s="1" t="s">
        <v>670</v>
      </c>
      <c r="LU1" s="1" t="s">
        <v>671</v>
      </c>
      <c r="LV1" s="1" t="s">
        <v>672</v>
      </c>
      <c r="LW1" s="1" t="s">
        <v>673</v>
      </c>
      <c r="LX1" s="1" t="s">
        <v>674</v>
      </c>
      <c r="LY1" s="1" t="s">
        <v>675</v>
      </c>
      <c r="LZ1" s="1" t="s">
        <v>676</v>
      </c>
      <c r="MA1" s="1" t="s">
        <v>677</v>
      </c>
      <c r="MB1" s="1" t="s">
        <v>678</v>
      </c>
      <c r="MC1" s="1" t="s">
        <v>679</v>
      </c>
      <c r="MD1" s="1" t="s">
        <v>680</v>
      </c>
      <c r="ME1" s="1" t="s">
        <v>681</v>
      </c>
      <c r="MF1" s="1" t="s">
        <v>682</v>
      </c>
      <c r="MG1" s="1" t="s">
        <v>683</v>
      </c>
      <c r="MH1" s="1" t="s">
        <v>684</v>
      </c>
      <c r="MI1" s="1" t="s">
        <v>685</v>
      </c>
      <c r="MJ1" s="1" t="s">
        <v>686</v>
      </c>
      <c r="MK1" s="1" t="s">
        <v>687</v>
      </c>
      <c r="ML1" s="1" t="s">
        <v>688</v>
      </c>
      <c r="MM1" s="1" t="s">
        <v>689</v>
      </c>
      <c r="MN1" s="1" t="s">
        <v>690</v>
      </c>
      <c r="MO1" s="1" t="s">
        <v>691</v>
      </c>
      <c r="MP1" s="1" t="s">
        <v>692</v>
      </c>
      <c r="MQ1" s="1" t="s">
        <v>693</v>
      </c>
      <c r="MR1" s="1" t="s">
        <v>694</v>
      </c>
      <c r="MS1" s="1" t="s">
        <v>695</v>
      </c>
      <c r="MT1" s="1" t="s">
        <v>696</v>
      </c>
      <c r="MU1" s="1" t="s">
        <v>697</v>
      </c>
      <c r="MV1" s="1" t="s">
        <v>698</v>
      </c>
      <c r="MW1" s="1" t="s">
        <v>699</v>
      </c>
      <c r="MX1" s="1" t="s">
        <v>700</v>
      </c>
      <c r="MY1" s="1" t="s">
        <v>701</v>
      </c>
      <c r="MZ1" s="1" t="s">
        <v>702</v>
      </c>
      <c r="NA1" s="1" t="s">
        <v>703</v>
      </c>
      <c r="NB1" s="1" t="s">
        <v>704</v>
      </c>
      <c r="NC1" s="1" t="s">
        <v>705</v>
      </c>
      <c r="ND1" s="1" t="s">
        <v>706</v>
      </c>
      <c r="NE1" s="1" t="s">
        <v>707</v>
      </c>
      <c r="NF1" s="1" t="s">
        <v>708</v>
      </c>
      <c r="NG1" s="1" t="s">
        <v>709</v>
      </c>
      <c r="NH1" s="1" t="s">
        <v>710</v>
      </c>
      <c r="NI1" s="1" t="s">
        <v>711</v>
      </c>
      <c r="NJ1" s="1" t="s">
        <v>712</v>
      </c>
      <c r="NK1" s="1" t="s">
        <v>713</v>
      </c>
      <c r="NL1" s="1" t="s">
        <v>714</v>
      </c>
      <c r="NM1" s="1" t="s">
        <v>715</v>
      </c>
      <c r="NN1" s="1" t="s">
        <v>716</v>
      </c>
      <c r="NO1" s="1" t="s">
        <v>717</v>
      </c>
      <c r="NP1" s="1" t="s">
        <v>718</v>
      </c>
      <c r="NQ1" s="1" t="s">
        <v>719</v>
      </c>
      <c r="NR1" s="1" t="s">
        <v>720</v>
      </c>
      <c r="NS1" s="1" t="s">
        <v>721</v>
      </c>
      <c r="NT1" s="1" t="s">
        <v>722</v>
      </c>
      <c r="NU1" s="1" t="s">
        <v>723</v>
      </c>
      <c r="NV1" s="1" t="s">
        <v>724</v>
      </c>
      <c r="NW1" s="1" t="s">
        <v>725</v>
      </c>
      <c r="NX1" s="1" t="s">
        <v>726</v>
      </c>
      <c r="NY1" s="1" t="s">
        <v>727</v>
      </c>
      <c r="NZ1" s="1" t="s">
        <v>728</v>
      </c>
      <c r="OA1" s="1" t="s">
        <v>729</v>
      </c>
      <c r="OB1" s="1" t="s">
        <v>730</v>
      </c>
      <c r="OC1" s="1" t="s">
        <v>731</v>
      </c>
      <c r="OD1" s="1" t="s">
        <v>732</v>
      </c>
      <c r="OE1" s="1" t="s">
        <v>733</v>
      </c>
      <c r="OF1" s="1" t="s">
        <v>734</v>
      </c>
      <c r="OG1" s="1" t="s">
        <v>735</v>
      </c>
      <c r="OH1" s="1" t="s">
        <v>736</v>
      </c>
      <c r="OI1" s="1" t="s">
        <v>737</v>
      </c>
      <c r="OJ1" s="1" t="s">
        <v>738</v>
      </c>
      <c r="OK1" s="1" t="s">
        <v>739</v>
      </c>
      <c r="OL1" s="1" t="s">
        <v>740</v>
      </c>
      <c r="OM1" s="1" t="s">
        <v>741</v>
      </c>
      <c r="ON1" s="1" t="s">
        <v>742</v>
      </c>
      <c r="OO1" s="1" t="s">
        <v>743</v>
      </c>
      <c r="OP1" s="1" t="s">
        <v>744</v>
      </c>
      <c r="OQ1" s="1" t="s">
        <v>745</v>
      </c>
      <c r="OR1" s="1" t="s">
        <v>746</v>
      </c>
      <c r="OS1" s="1" t="s">
        <v>747</v>
      </c>
      <c r="OT1" s="1" t="s">
        <v>748</v>
      </c>
      <c r="OU1" s="1" t="s">
        <v>749</v>
      </c>
      <c r="OV1" s="1" t="s">
        <v>750</v>
      </c>
      <c r="OW1" s="1" t="s">
        <v>751</v>
      </c>
      <c r="OX1" s="1" t="s">
        <v>752</v>
      </c>
      <c r="OY1" s="1" t="s">
        <v>753</v>
      </c>
      <c r="OZ1" s="1" t="s">
        <v>754</v>
      </c>
      <c r="PA1" s="1" t="s">
        <v>755</v>
      </c>
      <c r="PB1" s="1" t="s">
        <v>756</v>
      </c>
      <c r="PC1" s="1" t="s">
        <v>757</v>
      </c>
      <c r="PD1" s="1" t="s">
        <v>758</v>
      </c>
      <c r="PE1" s="1" t="s">
        <v>759</v>
      </c>
      <c r="PF1" s="1" t="s">
        <v>760</v>
      </c>
      <c r="PG1" s="1" t="s">
        <v>761</v>
      </c>
      <c r="PH1" s="1" t="s">
        <v>762</v>
      </c>
      <c r="PI1" s="1" t="s">
        <v>763</v>
      </c>
      <c r="PJ1" s="1" t="s">
        <v>764</v>
      </c>
      <c r="PK1" s="1" t="s">
        <v>765</v>
      </c>
      <c r="PL1" s="1" t="s">
        <v>766</v>
      </c>
      <c r="PM1" s="1" t="s">
        <v>767</v>
      </c>
      <c r="PN1" s="1" t="s">
        <v>768</v>
      </c>
      <c r="PO1" s="1" t="s">
        <v>769</v>
      </c>
      <c r="PP1" s="1" t="s">
        <v>770</v>
      </c>
      <c r="PQ1" s="1" t="s">
        <v>771</v>
      </c>
      <c r="PR1" s="1" t="s">
        <v>772</v>
      </c>
      <c r="PS1" s="1" t="s">
        <v>773</v>
      </c>
      <c r="PT1" s="1" t="s">
        <v>774</v>
      </c>
      <c r="PU1" s="1" t="s">
        <v>775</v>
      </c>
      <c r="PV1" s="1" t="s">
        <v>776</v>
      </c>
      <c r="PW1" s="1" t="s">
        <v>777</v>
      </c>
      <c r="PX1" s="1" t="s">
        <v>778</v>
      </c>
      <c r="PY1" s="1" t="s">
        <v>779</v>
      </c>
      <c r="PZ1" s="1" t="s">
        <v>780</v>
      </c>
      <c r="QA1" s="1" t="s">
        <v>781</v>
      </c>
      <c r="QB1" s="1" t="s">
        <v>782</v>
      </c>
      <c r="QC1" s="1" t="s">
        <v>783</v>
      </c>
      <c r="QD1" s="1" t="s">
        <v>784</v>
      </c>
      <c r="QE1" s="1" t="s">
        <v>785</v>
      </c>
      <c r="QF1" s="1" t="s">
        <v>786</v>
      </c>
      <c r="QG1" s="1" t="s">
        <v>787</v>
      </c>
      <c r="QH1" s="1" t="s">
        <v>788</v>
      </c>
      <c r="QI1" s="1" t="s">
        <v>789</v>
      </c>
      <c r="QJ1" s="1" t="s">
        <v>790</v>
      </c>
      <c r="QK1" s="1" t="s">
        <v>791</v>
      </c>
      <c r="QL1" s="1" t="s">
        <v>792</v>
      </c>
      <c r="QM1" s="1" t="s">
        <v>793</v>
      </c>
      <c r="QN1" s="1" t="s">
        <v>794</v>
      </c>
      <c r="QO1" s="1" t="s">
        <v>795</v>
      </c>
      <c r="QP1" s="1" t="s">
        <v>796</v>
      </c>
      <c r="QQ1" s="1" t="s">
        <v>797</v>
      </c>
      <c r="QR1" s="1" t="s">
        <v>798</v>
      </c>
      <c r="QS1" s="1" t="s">
        <v>799</v>
      </c>
      <c r="QT1" s="1" t="s">
        <v>800</v>
      </c>
      <c r="QU1" s="1" t="s">
        <v>801</v>
      </c>
      <c r="QV1" s="1" t="s">
        <v>802</v>
      </c>
      <c r="QW1" s="1" t="s">
        <v>803</v>
      </c>
      <c r="QX1" s="1" t="s">
        <v>804</v>
      </c>
      <c r="QY1" s="1" t="s">
        <v>805</v>
      </c>
      <c r="QZ1" s="1" t="s">
        <v>806</v>
      </c>
      <c r="RA1" s="1" t="s">
        <v>807</v>
      </c>
      <c r="RB1" s="1" t="s">
        <v>808</v>
      </c>
      <c r="RC1" s="1" t="s">
        <v>809</v>
      </c>
      <c r="RD1" s="1" t="s">
        <v>810</v>
      </c>
      <c r="RE1" s="1" t="s">
        <v>811</v>
      </c>
      <c r="RF1" s="1" t="s">
        <v>812</v>
      </c>
      <c r="RG1" s="1" t="s">
        <v>813</v>
      </c>
      <c r="RH1" s="1" t="s">
        <v>814</v>
      </c>
      <c r="RI1" s="1" t="s">
        <v>815</v>
      </c>
      <c r="RJ1" s="1" t="s">
        <v>816</v>
      </c>
      <c r="RK1" s="1" t="s">
        <v>817</v>
      </c>
      <c r="RL1" s="1" t="s">
        <v>818</v>
      </c>
      <c r="RM1" s="1" t="s">
        <v>819</v>
      </c>
      <c r="RN1" s="1" t="s">
        <v>820</v>
      </c>
      <c r="RO1" s="1" t="s">
        <v>821</v>
      </c>
      <c r="RP1" s="1" t="s">
        <v>822</v>
      </c>
      <c r="RQ1" s="1" t="s">
        <v>823</v>
      </c>
      <c r="RR1" s="1" t="s">
        <v>824</v>
      </c>
      <c r="RS1" s="1" t="s">
        <v>825</v>
      </c>
      <c r="RT1" s="1" t="s">
        <v>826</v>
      </c>
      <c r="RU1" s="1" t="s">
        <v>827</v>
      </c>
      <c r="RV1" s="1" t="s">
        <v>828</v>
      </c>
      <c r="RW1" s="1" t="s">
        <v>829</v>
      </c>
      <c r="RX1" s="1" t="s">
        <v>830</v>
      </c>
      <c r="RY1" s="1" t="s">
        <v>831</v>
      </c>
      <c r="RZ1" s="1" t="s">
        <v>832</v>
      </c>
      <c r="SA1" s="1" t="s">
        <v>833</v>
      </c>
      <c r="SB1" s="1" t="s">
        <v>834</v>
      </c>
      <c r="SC1" s="1" t="s">
        <v>835</v>
      </c>
      <c r="SD1" s="1" t="s">
        <v>836</v>
      </c>
      <c r="SE1" s="1" t="s">
        <v>837</v>
      </c>
      <c r="SF1" s="1" t="s">
        <v>838</v>
      </c>
      <c r="SG1" s="1" t="s">
        <v>839</v>
      </c>
      <c r="SH1" s="1" t="s">
        <v>840</v>
      </c>
      <c r="SI1" s="1" t="s">
        <v>841</v>
      </c>
      <c r="SJ1" s="1" t="s">
        <v>842</v>
      </c>
      <c r="SK1" s="1" t="s">
        <v>843</v>
      </c>
      <c r="SL1" s="1" t="s">
        <v>844</v>
      </c>
      <c r="SM1" s="1" t="s">
        <v>845</v>
      </c>
      <c r="SN1" s="1" t="s">
        <v>846</v>
      </c>
      <c r="SO1" s="1" t="s">
        <v>847</v>
      </c>
      <c r="SP1" s="1" t="s">
        <v>848</v>
      </c>
      <c r="SQ1" s="1" t="s">
        <v>849</v>
      </c>
      <c r="SR1" s="1" t="s">
        <v>850</v>
      </c>
      <c r="SS1" s="1" t="s">
        <v>851</v>
      </c>
      <c r="ST1" s="1" t="s">
        <v>852</v>
      </c>
      <c r="SU1" s="1" t="s">
        <v>853</v>
      </c>
      <c r="SV1" s="1" t="s">
        <v>854</v>
      </c>
      <c r="SW1" s="1" t="s">
        <v>855</v>
      </c>
      <c r="SX1" s="1" t="s">
        <v>856</v>
      </c>
      <c r="SY1" s="1" t="s">
        <v>857</v>
      </c>
      <c r="SZ1" s="1" t="s">
        <v>858</v>
      </c>
      <c r="TA1" s="1" t="s">
        <v>859</v>
      </c>
      <c r="TB1" s="1" t="s">
        <v>860</v>
      </c>
      <c r="TC1" s="1" t="s">
        <v>861</v>
      </c>
      <c r="TD1" s="1" t="s">
        <v>862</v>
      </c>
      <c r="TE1" s="1" t="s">
        <v>863</v>
      </c>
      <c r="TF1" s="1" t="s">
        <v>864</v>
      </c>
      <c r="TG1" s="1" t="s">
        <v>865</v>
      </c>
      <c r="TH1" s="1" t="s">
        <v>866</v>
      </c>
      <c r="TI1" s="1" t="s">
        <v>867</v>
      </c>
      <c r="TJ1" s="1" t="s">
        <v>868</v>
      </c>
      <c r="TK1" s="1" t="s">
        <v>869</v>
      </c>
      <c r="TL1" s="1" t="s">
        <v>870</v>
      </c>
      <c r="TM1" s="1" t="s">
        <v>871</v>
      </c>
      <c r="TN1" s="1" t="s">
        <v>872</v>
      </c>
      <c r="TO1" s="1" t="s">
        <v>873</v>
      </c>
      <c r="TP1" s="1" t="s">
        <v>874</v>
      </c>
      <c r="TQ1" s="1" t="s">
        <v>875</v>
      </c>
      <c r="TR1" s="1" t="s">
        <v>876</v>
      </c>
      <c r="TS1" s="1" t="s">
        <v>877</v>
      </c>
      <c r="TT1" s="1" t="s">
        <v>878</v>
      </c>
      <c r="TU1" s="1" t="s">
        <v>879</v>
      </c>
      <c r="TV1" s="1" t="s">
        <v>880</v>
      </c>
      <c r="TW1" s="1" t="s">
        <v>881</v>
      </c>
      <c r="TX1" s="1" t="s">
        <v>882</v>
      </c>
      <c r="TY1" s="1" t="s">
        <v>883</v>
      </c>
      <c r="TZ1" s="1" t="s">
        <v>884</v>
      </c>
      <c r="UA1" s="1" t="s">
        <v>885</v>
      </c>
      <c r="UB1" s="1" t="s">
        <v>886</v>
      </c>
      <c r="UC1" s="1" t="s">
        <v>887</v>
      </c>
      <c r="UD1" s="1" t="s">
        <v>888</v>
      </c>
      <c r="UE1" s="1" t="s">
        <v>889</v>
      </c>
      <c r="UF1" s="1" t="s">
        <v>890</v>
      </c>
      <c r="UG1" s="1" t="s">
        <v>891</v>
      </c>
      <c r="UH1" s="1" t="s">
        <v>892</v>
      </c>
      <c r="UI1" s="1" t="s">
        <v>893</v>
      </c>
      <c r="UJ1" s="1" t="s">
        <v>894</v>
      </c>
      <c r="UK1" s="1" t="s">
        <v>895</v>
      </c>
      <c r="UL1" s="1" t="s">
        <v>896</v>
      </c>
      <c r="UM1" s="1" t="s">
        <v>897</v>
      </c>
      <c r="UN1" s="1" t="s">
        <v>898</v>
      </c>
      <c r="UO1" s="1" t="s">
        <v>899</v>
      </c>
      <c r="UP1" s="1" t="s">
        <v>900</v>
      </c>
      <c r="UQ1" s="1" t="s">
        <v>901</v>
      </c>
      <c r="UR1" s="1" t="s">
        <v>902</v>
      </c>
      <c r="US1" s="1" t="s">
        <v>903</v>
      </c>
      <c r="UT1" s="1" t="s">
        <v>904</v>
      </c>
      <c r="UU1" s="1" t="s">
        <v>905</v>
      </c>
      <c r="UV1" s="1" t="s">
        <v>906</v>
      </c>
      <c r="UW1" s="1" t="s">
        <v>907</v>
      </c>
      <c r="UX1" s="1" t="s">
        <v>908</v>
      </c>
      <c r="UY1" s="1" t="s">
        <v>909</v>
      </c>
      <c r="UZ1" s="1" t="s">
        <v>910</v>
      </c>
      <c r="VA1" s="1" t="s">
        <v>911</v>
      </c>
      <c r="VB1" s="1" t="s">
        <v>912</v>
      </c>
      <c r="VC1" s="1" t="s">
        <v>913</v>
      </c>
      <c r="VD1" s="1" t="s">
        <v>914</v>
      </c>
      <c r="VE1" s="1" t="s">
        <v>915</v>
      </c>
      <c r="VF1" s="1" t="s">
        <v>916</v>
      </c>
      <c r="VG1" s="1" t="s">
        <v>917</v>
      </c>
      <c r="VH1" s="1" t="s">
        <v>918</v>
      </c>
      <c r="VI1" s="1" t="s">
        <v>919</v>
      </c>
      <c r="VJ1" s="1" t="s">
        <v>920</v>
      </c>
      <c r="VK1" s="1" t="s">
        <v>921</v>
      </c>
      <c r="VL1" s="1" t="s">
        <v>922</v>
      </c>
      <c r="VM1" s="1" t="s">
        <v>923</v>
      </c>
      <c r="VN1" s="1" t="s">
        <v>924</v>
      </c>
      <c r="VO1" s="1" t="s">
        <v>925</v>
      </c>
      <c r="VP1" s="1" t="s">
        <v>926</v>
      </c>
      <c r="VQ1" s="1" t="s">
        <v>927</v>
      </c>
      <c r="VR1" s="1" t="s">
        <v>928</v>
      </c>
      <c r="VS1" s="1" t="s">
        <v>929</v>
      </c>
      <c r="VT1" s="1" t="s">
        <v>930</v>
      </c>
      <c r="VU1" s="1" t="s">
        <v>931</v>
      </c>
      <c r="VV1" s="1" t="s">
        <v>932</v>
      </c>
      <c r="VW1" s="1" t="s">
        <v>933</v>
      </c>
      <c r="VX1" s="1" t="s">
        <v>934</v>
      </c>
      <c r="VY1" s="1" t="s">
        <v>935</v>
      </c>
      <c r="VZ1" s="1" t="s">
        <v>936</v>
      </c>
      <c r="WA1" s="1" t="s">
        <v>937</v>
      </c>
      <c r="WB1" s="1" t="s">
        <v>938</v>
      </c>
      <c r="WC1" s="1" t="s">
        <v>939</v>
      </c>
      <c r="WD1" s="1" t="s">
        <v>940</v>
      </c>
      <c r="WE1" s="1" t="s">
        <v>941</v>
      </c>
      <c r="WF1" s="1" t="s">
        <v>942</v>
      </c>
      <c r="WG1" s="1" t="s">
        <v>943</v>
      </c>
      <c r="WH1" s="1" t="s">
        <v>944</v>
      </c>
      <c r="WI1" s="1" t="s">
        <v>945</v>
      </c>
      <c r="WJ1" s="1" t="s">
        <v>946</v>
      </c>
      <c r="WK1" s="1" t="s">
        <v>947</v>
      </c>
      <c r="WL1" s="1" t="s">
        <v>948</v>
      </c>
      <c r="WM1" s="1" t="s">
        <v>949</v>
      </c>
      <c r="WN1" s="1" t="s">
        <v>950</v>
      </c>
      <c r="WO1" s="1" t="s">
        <v>951</v>
      </c>
      <c r="WP1" s="1" t="s">
        <v>952</v>
      </c>
      <c r="WQ1" s="1" t="s">
        <v>953</v>
      </c>
      <c r="WR1" s="1" t="s">
        <v>954</v>
      </c>
      <c r="WS1" s="1" t="s">
        <v>955</v>
      </c>
      <c r="WT1" s="1" t="s">
        <v>956</v>
      </c>
      <c r="WU1" s="1" t="s">
        <v>957</v>
      </c>
      <c r="WV1" s="1" t="s">
        <v>958</v>
      </c>
      <c r="WW1" s="1" t="s">
        <v>959</v>
      </c>
      <c r="WX1" s="1" t="s">
        <v>960</v>
      </c>
      <c r="WY1" s="1" t="s">
        <v>961</v>
      </c>
      <c r="WZ1" s="1" t="s">
        <v>962</v>
      </c>
      <c r="XA1" s="1" t="s">
        <v>963</v>
      </c>
      <c r="XB1" s="1" t="s">
        <v>964</v>
      </c>
      <c r="XC1" s="1" t="s">
        <v>965</v>
      </c>
      <c r="XD1" s="1" t="s">
        <v>966</v>
      </c>
      <c r="XE1" s="1" t="s">
        <v>967</v>
      </c>
      <c r="XF1" s="1" t="s">
        <v>968</v>
      </c>
      <c r="XG1" s="1" t="s">
        <v>969</v>
      </c>
      <c r="XH1" s="1" t="s">
        <v>970</v>
      </c>
      <c r="XI1" s="1" t="s">
        <v>971</v>
      </c>
      <c r="XJ1" s="1" t="s">
        <v>972</v>
      </c>
      <c r="XK1" s="1" t="s">
        <v>973</v>
      </c>
      <c r="XL1" s="1" t="s">
        <v>974</v>
      </c>
      <c r="XM1" s="1" t="s">
        <v>975</v>
      </c>
      <c r="XN1" s="1" t="s">
        <v>976</v>
      </c>
      <c r="XO1" s="1" t="s">
        <v>977</v>
      </c>
      <c r="XP1" s="1" t="s">
        <v>978</v>
      </c>
      <c r="XQ1" s="1" t="s">
        <v>979</v>
      </c>
      <c r="XR1" s="1" t="s">
        <v>980</v>
      </c>
      <c r="XS1" s="1" t="s">
        <v>981</v>
      </c>
      <c r="XT1" s="1" t="s">
        <v>982</v>
      </c>
      <c r="XU1" s="1" t="s">
        <v>983</v>
      </c>
      <c r="XV1" s="1" t="s">
        <v>984</v>
      </c>
      <c r="XW1" s="1" t="s">
        <v>985</v>
      </c>
      <c r="XX1" s="1" t="s">
        <v>986</v>
      </c>
      <c r="XY1" s="1" t="s">
        <v>987</v>
      </c>
      <c r="XZ1" s="1" t="s">
        <v>988</v>
      </c>
      <c r="YA1" s="1" t="s">
        <v>989</v>
      </c>
      <c r="YB1" s="1" t="s">
        <v>990</v>
      </c>
      <c r="YC1" s="1" t="s">
        <v>991</v>
      </c>
      <c r="YD1" s="1" t="s">
        <v>992</v>
      </c>
      <c r="YE1" s="1" t="s">
        <v>993</v>
      </c>
      <c r="YF1" s="1" t="s">
        <v>994</v>
      </c>
      <c r="YG1" s="1" t="s">
        <v>995</v>
      </c>
      <c r="YH1" s="1" t="s">
        <v>996</v>
      </c>
      <c r="YI1" s="1" t="s">
        <v>997</v>
      </c>
      <c r="YJ1" s="1" t="s">
        <v>998</v>
      </c>
      <c r="YK1" s="1" t="s">
        <v>999</v>
      </c>
      <c r="YL1" s="1" t="s">
        <v>1000</v>
      </c>
      <c r="YM1" s="1" t="s">
        <v>1001</v>
      </c>
      <c r="YN1" s="1" t="s">
        <v>1002</v>
      </c>
      <c r="YO1" s="1" t="s">
        <v>1003</v>
      </c>
      <c r="YP1" s="1" t="s">
        <v>1004</v>
      </c>
      <c r="YQ1" s="1" t="s">
        <v>1005</v>
      </c>
      <c r="YR1" s="1" t="s">
        <v>1006</v>
      </c>
      <c r="YS1" s="1" t="s">
        <v>1007</v>
      </c>
      <c r="YT1" s="1" t="s">
        <v>1008</v>
      </c>
      <c r="YU1" s="1" t="s">
        <v>1009</v>
      </c>
      <c r="YV1" s="1" t="s">
        <v>1010</v>
      </c>
      <c r="YW1" s="1" t="s">
        <v>1011</v>
      </c>
      <c r="YX1" s="1" t="s">
        <v>1012</v>
      </c>
      <c r="YY1" s="1" t="s">
        <v>1013</v>
      </c>
      <c r="YZ1" s="1" t="s">
        <v>1014</v>
      </c>
      <c r="ZA1" s="1" t="s">
        <v>1015</v>
      </c>
      <c r="ZB1" s="1" t="s">
        <v>1016</v>
      </c>
      <c r="ZC1" s="1" t="s">
        <v>1017</v>
      </c>
      <c r="ZD1" s="1" t="s">
        <v>1018</v>
      </c>
      <c r="ZE1" s="1" t="s">
        <v>1019</v>
      </c>
      <c r="ZF1" s="1" t="s">
        <v>1020</v>
      </c>
      <c r="ZG1" s="1" t="s">
        <v>1021</v>
      </c>
      <c r="ZH1" s="1" t="s">
        <v>1022</v>
      </c>
      <c r="ZI1" s="1" t="s">
        <v>1023</v>
      </c>
      <c r="ZJ1" s="1" t="s">
        <v>1024</v>
      </c>
      <c r="ZK1" s="1" t="s">
        <v>1025</v>
      </c>
      <c r="ZL1" s="1" t="s">
        <v>1026</v>
      </c>
      <c r="ZM1" s="1" t="s">
        <v>1027</v>
      </c>
      <c r="ZN1" s="1" t="s">
        <v>1028</v>
      </c>
      <c r="ZO1" s="1" t="s">
        <v>1029</v>
      </c>
      <c r="ZP1" s="1" t="s">
        <v>1030</v>
      </c>
      <c r="ZQ1" s="1" t="s">
        <v>1031</v>
      </c>
      <c r="ZR1" s="1" t="s">
        <v>1032</v>
      </c>
      <c r="ZS1" s="1" t="s">
        <v>1033</v>
      </c>
      <c r="ZT1" s="1" t="s">
        <v>1034</v>
      </c>
      <c r="ZU1" s="1" t="s">
        <v>1035</v>
      </c>
      <c r="ZV1" s="1" t="s">
        <v>1036</v>
      </c>
      <c r="ZW1" s="1" t="s">
        <v>1037</v>
      </c>
      <c r="ZX1" s="1" t="s">
        <v>1038</v>
      </c>
      <c r="ZY1" s="1" t="s">
        <v>1039</v>
      </c>
      <c r="ZZ1" s="1" t="s">
        <v>1040</v>
      </c>
      <c r="AAA1" s="1" t="s">
        <v>1041</v>
      </c>
      <c r="AAB1" s="1" t="s">
        <v>1042</v>
      </c>
      <c r="AAC1" s="1" t="s">
        <v>1043</v>
      </c>
      <c r="AAD1" s="1" t="s">
        <v>1044</v>
      </c>
      <c r="AAE1" s="1" t="s">
        <v>1045</v>
      </c>
      <c r="AAF1" s="1" t="s">
        <v>1046</v>
      </c>
      <c r="AAG1" s="1" t="s">
        <v>1047</v>
      </c>
      <c r="AAH1" s="1" t="s">
        <v>1048</v>
      </c>
      <c r="AAI1" s="1" t="s">
        <v>1049</v>
      </c>
      <c r="AAJ1" s="1" t="s">
        <v>1050</v>
      </c>
      <c r="AAK1" s="1" t="s">
        <v>1051</v>
      </c>
      <c r="AAL1" s="1" t="s">
        <v>1052</v>
      </c>
      <c r="AAM1" s="1" t="s">
        <v>1053</v>
      </c>
      <c r="AAN1" s="1" t="s">
        <v>1054</v>
      </c>
      <c r="AAO1" s="1" t="s">
        <v>1055</v>
      </c>
      <c r="AAP1" s="1" t="s">
        <v>1056</v>
      </c>
      <c r="AAQ1" s="1" t="s">
        <v>1057</v>
      </c>
      <c r="AAR1" s="1" t="s">
        <v>1058</v>
      </c>
      <c r="AAS1" s="1" t="s">
        <v>1059</v>
      </c>
      <c r="AAT1" s="1" t="s">
        <v>1060</v>
      </c>
      <c r="AAU1" s="1" t="s">
        <v>1061</v>
      </c>
      <c r="AAV1" s="1" t="s">
        <v>1062</v>
      </c>
      <c r="AAW1" s="1" t="s">
        <v>1063</v>
      </c>
      <c r="AAX1" s="1" t="s">
        <v>1064</v>
      </c>
      <c r="AAY1" s="1" t="s">
        <v>1065</v>
      </c>
      <c r="AAZ1" s="1" t="s">
        <v>1066</v>
      </c>
      <c r="ABA1" s="1" t="s">
        <v>1067</v>
      </c>
      <c r="ABB1" s="1" t="s">
        <v>1068</v>
      </c>
      <c r="ABC1" s="1" t="s">
        <v>1069</v>
      </c>
      <c r="ABD1" s="1" t="s">
        <v>1070</v>
      </c>
      <c r="ABE1" s="1" t="s">
        <v>1071</v>
      </c>
      <c r="ABF1" s="1" t="s">
        <v>1072</v>
      </c>
      <c r="ABG1" s="1" t="s">
        <v>1073</v>
      </c>
      <c r="ABH1" s="1" t="s">
        <v>1074</v>
      </c>
      <c r="ABI1" s="1" t="s">
        <v>1075</v>
      </c>
      <c r="ABJ1" s="1" t="s">
        <v>1076</v>
      </c>
      <c r="ABK1" s="1" t="s">
        <v>1077</v>
      </c>
      <c r="ABL1" s="1" t="s">
        <v>1078</v>
      </c>
      <c r="ABM1" s="1" t="s">
        <v>1079</v>
      </c>
      <c r="ABN1" s="1" t="s">
        <v>1080</v>
      </c>
      <c r="ABO1" s="1" t="s">
        <v>1081</v>
      </c>
      <c r="ABP1" s="1" t="s">
        <v>1082</v>
      </c>
      <c r="ABQ1" s="1" t="s">
        <v>1083</v>
      </c>
      <c r="ABR1" s="1" t="s">
        <v>1084</v>
      </c>
      <c r="ABS1" s="1" t="s">
        <v>1085</v>
      </c>
      <c r="ABT1" s="1" t="s">
        <v>1086</v>
      </c>
      <c r="ABU1" s="1" t="s">
        <v>1087</v>
      </c>
      <c r="ABV1" s="1" t="s">
        <v>1088</v>
      </c>
      <c r="ABW1" s="1" t="s">
        <v>1089</v>
      </c>
      <c r="ABX1" s="1" t="s">
        <v>1090</v>
      </c>
      <c r="ABY1" s="1" t="s">
        <v>1091</v>
      </c>
      <c r="ABZ1" s="1" t="s">
        <v>1092</v>
      </c>
      <c r="ACA1" s="1" t="s">
        <v>1093</v>
      </c>
      <c r="ACB1" s="1" t="s">
        <v>1094</v>
      </c>
      <c r="ACC1" s="1" t="s">
        <v>1095</v>
      </c>
      <c r="ACD1" s="1" t="s">
        <v>1096</v>
      </c>
      <c r="ACE1" s="1" t="s">
        <v>1097</v>
      </c>
      <c r="ACF1" s="1" t="s">
        <v>1098</v>
      </c>
      <c r="ACG1" s="1" t="s">
        <v>1099</v>
      </c>
      <c r="ACH1" s="1" t="s">
        <v>1100</v>
      </c>
      <c r="ACI1" s="1" t="s">
        <v>1101</v>
      </c>
      <c r="ACJ1" s="1" t="s">
        <v>1102</v>
      </c>
      <c r="ACK1" s="1" t="s">
        <v>1103</v>
      </c>
      <c r="ACL1" s="1" t="s">
        <v>1104</v>
      </c>
      <c r="ACM1" s="1" t="s">
        <v>1105</v>
      </c>
      <c r="ACN1" s="1" t="s">
        <v>1106</v>
      </c>
      <c r="ACO1" s="1" t="s">
        <v>1107</v>
      </c>
      <c r="ACP1" s="1" t="s">
        <v>1108</v>
      </c>
      <c r="ACQ1" s="1" t="s">
        <v>1109</v>
      </c>
      <c r="ACR1" s="1" t="s">
        <v>1110</v>
      </c>
      <c r="ACS1" s="1" t="s">
        <v>1111</v>
      </c>
      <c r="ACT1" s="1" t="s">
        <v>1112</v>
      </c>
      <c r="ACU1" s="1" t="s">
        <v>1113</v>
      </c>
      <c r="ACV1" s="1" t="s">
        <v>1114</v>
      </c>
      <c r="ACW1" s="1" t="s">
        <v>1115</v>
      </c>
      <c r="ACX1" s="1" t="s">
        <v>1116</v>
      </c>
      <c r="ACY1" s="1" t="s">
        <v>1117</v>
      </c>
      <c r="ACZ1" s="1" t="s">
        <v>1118</v>
      </c>
      <c r="ADA1" s="1" t="s">
        <v>1119</v>
      </c>
      <c r="ADB1" s="1" t="s">
        <v>1120</v>
      </c>
      <c r="ADC1" s="1" t="s">
        <v>1121</v>
      </c>
      <c r="ADD1" s="1" t="s">
        <v>1122</v>
      </c>
      <c r="ADE1" s="1" t="s">
        <v>1123</v>
      </c>
      <c r="ADF1" s="1" t="s">
        <v>1124</v>
      </c>
      <c r="ADG1" s="1" t="s">
        <v>1125</v>
      </c>
      <c r="ADH1" s="1" t="s">
        <v>1126</v>
      </c>
      <c r="ADI1" s="1" t="s">
        <v>1127</v>
      </c>
      <c r="ADJ1" s="1" t="s">
        <v>1128</v>
      </c>
      <c r="ADK1" s="1" t="s">
        <v>1129</v>
      </c>
      <c r="ADL1" s="1" t="s">
        <v>1130</v>
      </c>
      <c r="ADM1" s="1" t="s">
        <v>1131</v>
      </c>
      <c r="ADN1" s="1" t="s">
        <v>1132</v>
      </c>
      <c r="ADO1" s="1" t="s">
        <v>1133</v>
      </c>
      <c r="ADP1" s="1" t="s">
        <v>1134</v>
      </c>
      <c r="ADQ1" s="1" t="s">
        <v>1135</v>
      </c>
      <c r="ADR1" s="1" t="s">
        <v>1136</v>
      </c>
      <c r="ADS1" s="1" t="s">
        <v>1137</v>
      </c>
      <c r="ADT1" s="1" t="s">
        <v>1138</v>
      </c>
      <c r="ADU1" s="1" t="s">
        <v>1139</v>
      </c>
      <c r="ADV1" s="1" t="s">
        <v>1140</v>
      </c>
      <c r="ADW1" s="1" t="s">
        <v>1141</v>
      </c>
      <c r="ADX1" s="1" t="s">
        <v>1142</v>
      </c>
      <c r="ADY1" s="1" t="s">
        <v>1143</v>
      </c>
      <c r="ADZ1" s="1" t="s">
        <v>1144</v>
      </c>
      <c r="AEA1" s="1" t="s">
        <v>1145</v>
      </c>
      <c r="AEB1" s="1" t="s">
        <v>1146</v>
      </c>
      <c r="AEC1" s="1" t="s">
        <v>1147</v>
      </c>
      <c r="AED1" s="1" t="s">
        <v>1148</v>
      </c>
      <c r="AEE1" s="1" t="s">
        <v>1149</v>
      </c>
      <c r="AEF1" s="1" t="s">
        <v>1150</v>
      </c>
      <c r="AEG1" s="1" t="s">
        <v>1151</v>
      </c>
      <c r="AEH1" s="1" t="s">
        <v>1152</v>
      </c>
      <c r="AEI1" s="1" t="s">
        <v>1153</v>
      </c>
      <c r="AEJ1" s="1" t="s">
        <v>1154</v>
      </c>
      <c r="AEK1" s="1" t="s">
        <v>1155</v>
      </c>
      <c r="AEL1" s="1" t="s">
        <v>1156</v>
      </c>
      <c r="AEM1" s="1" t="s">
        <v>1157</v>
      </c>
      <c r="AEN1" s="1" t="s">
        <v>1158</v>
      </c>
      <c r="AEO1" s="1" t="s">
        <v>1159</v>
      </c>
      <c r="AEP1" s="1" t="s">
        <v>1160</v>
      </c>
      <c r="AEQ1" s="1" t="s">
        <v>1161</v>
      </c>
      <c r="AER1" s="1" t="s">
        <v>1162</v>
      </c>
      <c r="AES1" s="1" t="s">
        <v>1163</v>
      </c>
      <c r="AET1" s="1" t="s">
        <v>1164</v>
      </c>
      <c r="AEU1" s="1" t="s">
        <v>1165</v>
      </c>
      <c r="AEV1" s="1" t="s">
        <v>1166</v>
      </c>
      <c r="AEW1" s="1" t="s">
        <v>1167</v>
      </c>
      <c r="AEX1" s="1" t="s">
        <v>1168</v>
      </c>
      <c r="AEY1" s="1" t="s">
        <v>1169</v>
      </c>
      <c r="AEZ1" s="1" t="s">
        <v>1170</v>
      </c>
      <c r="AFA1" s="1" t="s">
        <v>1171</v>
      </c>
      <c r="AFB1" s="1" t="s">
        <v>1172</v>
      </c>
      <c r="AFC1" s="1" t="s">
        <v>1173</v>
      </c>
      <c r="AFD1" s="1" t="s">
        <v>1174</v>
      </c>
      <c r="AFE1" s="1" t="s">
        <v>1175</v>
      </c>
      <c r="AFF1" s="1" t="s">
        <v>1176</v>
      </c>
      <c r="AFG1" s="1" t="s">
        <v>1177</v>
      </c>
      <c r="AFH1" s="1" t="s">
        <v>1178</v>
      </c>
      <c r="AFI1" s="1" t="s">
        <v>1179</v>
      </c>
      <c r="AFJ1" s="1" t="s">
        <v>1180</v>
      </c>
      <c r="AFK1" s="1" t="s">
        <v>1181</v>
      </c>
      <c r="AFL1" s="1" t="s">
        <v>1182</v>
      </c>
      <c r="AFM1" s="1" t="s">
        <v>1183</v>
      </c>
      <c r="AFN1" s="1" t="s">
        <v>1184</v>
      </c>
      <c r="AFO1" s="1" t="s">
        <v>1185</v>
      </c>
      <c r="AFP1" s="1" t="s">
        <v>1186</v>
      </c>
      <c r="AFQ1" s="1" t="s">
        <v>1187</v>
      </c>
      <c r="AFR1" s="1" t="s">
        <v>1188</v>
      </c>
      <c r="AFS1" s="1" t="s">
        <v>1189</v>
      </c>
      <c r="AFT1" s="1" t="s">
        <v>1190</v>
      </c>
      <c r="AFU1" s="1" t="s">
        <v>1191</v>
      </c>
      <c r="AFV1" s="1" t="s">
        <v>1192</v>
      </c>
      <c r="AFW1" s="1" t="s">
        <v>1193</v>
      </c>
      <c r="AFX1" s="1" t="s">
        <v>1194</v>
      </c>
      <c r="AFY1" s="1" t="s">
        <v>1195</v>
      </c>
      <c r="AFZ1" s="1" t="s">
        <v>1196</v>
      </c>
      <c r="AGA1" s="1" t="s">
        <v>1197</v>
      </c>
      <c r="AGB1" s="1" t="s">
        <v>1198</v>
      </c>
      <c r="AGC1" s="1" t="s">
        <v>1199</v>
      </c>
      <c r="AGD1" s="1" t="s">
        <v>1200</v>
      </c>
      <c r="AGE1" s="1" t="s">
        <v>1201</v>
      </c>
      <c r="AGF1" s="1" t="s">
        <v>1202</v>
      </c>
      <c r="AGG1" s="1" t="s">
        <v>1203</v>
      </c>
      <c r="AGH1" s="1" t="s">
        <v>1204</v>
      </c>
      <c r="AGI1" s="1" t="s">
        <v>1205</v>
      </c>
      <c r="AGJ1" s="1" t="s">
        <v>1206</v>
      </c>
      <c r="AGK1" s="1" t="s">
        <v>1207</v>
      </c>
      <c r="AGL1" s="1" t="s">
        <v>1208</v>
      </c>
      <c r="AGM1" s="1" t="s">
        <v>1209</v>
      </c>
      <c r="AGN1" s="1" t="s">
        <v>1210</v>
      </c>
      <c r="AGO1" s="1" t="s">
        <v>1211</v>
      </c>
      <c r="AGP1" s="1" t="s">
        <v>1212</v>
      </c>
      <c r="AGQ1" s="1" t="s">
        <v>1213</v>
      </c>
      <c r="AGR1" s="1" t="s">
        <v>1214</v>
      </c>
      <c r="AGS1" s="1" t="s">
        <v>1215</v>
      </c>
      <c r="AGT1" s="1" t="s">
        <v>1216</v>
      </c>
      <c r="AGU1" s="1" t="s">
        <v>1217</v>
      </c>
      <c r="AGV1" s="1" t="s">
        <v>1218</v>
      </c>
      <c r="AGW1" s="1" t="s">
        <v>1219</v>
      </c>
      <c r="AGX1" s="1" t="s">
        <v>1220</v>
      </c>
      <c r="AGY1" s="1" t="s">
        <v>1221</v>
      </c>
      <c r="AGZ1" s="1" t="s">
        <v>1222</v>
      </c>
      <c r="AHA1" s="1" t="s">
        <v>1223</v>
      </c>
      <c r="AHB1" s="1" t="s">
        <v>1224</v>
      </c>
      <c r="AHC1" s="1" t="s">
        <v>1225</v>
      </c>
      <c r="AHD1" s="1" t="s">
        <v>1226</v>
      </c>
      <c r="AHE1" s="1" t="s">
        <v>1227</v>
      </c>
      <c r="AHF1" s="1" t="s">
        <v>1228</v>
      </c>
      <c r="AHG1" s="1" t="s">
        <v>1229</v>
      </c>
      <c r="AHH1" s="1" t="s">
        <v>1230</v>
      </c>
      <c r="AHI1" s="1" t="s">
        <v>1231</v>
      </c>
      <c r="AHJ1" s="1" t="s">
        <v>1232</v>
      </c>
      <c r="AHK1" s="1" t="s">
        <v>1233</v>
      </c>
      <c r="AHL1" s="1" t="s">
        <v>1234</v>
      </c>
      <c r="AHM1" s="1" t="s">
        <v>1235</v>
      </c>
      <c r="AHN1" s="1" t="s">
        <v>1236</v>
      </c>
      <c r="AHO1" s="1" t="s">
        <v>1237</v>
      </c>
      <c r="AHP1" s="1" t="s">
        <v>1238</v>
      </c>
      <c r="AHQ1" s="1" t="s">
        <v>1239</v>
      </c>
      <c r="AHR1" s="1" t="s">
        <v>1240</v>
      </c>
      <c r="AHS1" s="1" t="s">
        <v>1241</v>
      </c>
      <c r="AHT1" s="1" t="s">
        <v>1242</v>
      </c>
      <c r="AHU1" s="1" t="s">
        <v>1243</v>
      </c>
      <c r="AHV1" s="1" t="s">
        <v>1244</v>
      </c>
      <c r="AHW1" s="1" t="s">
        <v>1245</v>
      </c>
      <c r="AHX1" s="1" t="s">
        <v>1246</v>
      </c>
      <c r="AHY1" s="1" t="s">
        <v>1247</v>
      </c>
      <c r="AHZ1" s="1" t="s">
        <v>1248</v>
      </c>
      <c r="AIA1" s="1" t="s">
        <v>1249</v>
      </c>
      <c r="AIB1" s="1" t="s">
        <v>1250</v>
      </c>
      <c r="AIC1" s="1" t="s">
        <v>1251</v>
      </c>
      <c r="AID1" s="1" t="s">
        <v>1252</v>
      </c>
      <c r="AIE1" s="1" t="s">
        <v>1253</v>
      </c>
      <c r="AIF1" s="1" t="s">
        <v>1254</v>
      </c>
      <c r="AIG1" s="1" t="s">
        <v>1255</v>
      </c>
      <c r="AIH1" s="1" t="s">
        <v>1256</v>
      </c>
      <c r="AII1" s="1" t="s">
        <v>1257</v>
      </c>
      <c r="AIJ1" s="1" t="s">
        <v>1258</v>
      </c>
      <c r="AIK1" s="1" t="s">
        <v>1259</v>
      </c>
      <c r="AIL1" s="1" t="s">
        <v>1260</v>
      </c>
      <c r="AIM1" s="1" t="s">
        <v>1261</v>
      </c>
      <c r="AIN1" s="1" t="s">
        <v>1262</v>
      </c>
      <c r="AIO1" s="1" t="s">
        <v>1263</v>
      </c>
      <c r="AIP1" s="1" t="s">
        <v>1264</v>
      </c>
      <c r="AIQ1" s="1" t="s">
        <v>1265</v>
      </c>
      <c r="AIR1" s="1" t="s">
        <v>1266</v>
      </c>
      <c r="AIS1" s="1" t="s">
        <v>1267</v>
      </c>
      <c r="AIT1" s="1" t="s">
        <v>1268</v>
      </c>
      <c r="AIU1" s="1" t="s">
        <v>1269</v>
      </c>
      <c r="AIV1" s="1" t="s">
        <v>1270</v>
      </c>
      <c r="AIW1" s="1" t="s">
        <v>1271</v>
      </c>
      <c r="AIX1" s="1" t="s">
        <v>1272</v>
      </c>
      <c r="AIY1" s="1" t="s">
        <v>1273</v>
      </c>
      <c r="AIZ1" s="1" t="s">
        <v>1274</v>
      </c>
      <c r="AJA1" s="1" t="s">
        <v>1275</v>
      </c>
      <c r="AJB1" s="1" t="s">
        <v>1276</v>
      </c>
      <c r="AJC1" s="1" t="s">
        <v>1277</v>
      </c>
      <c r="AJD1" s="1" t="s">
        <v>1278</v>
      </c>
      <c r="AJE1" s="1" t="s">
        <v>1279</v>
      </c>
      <c r="AJF1" s="1" t="s">
        <v>1280</v>
      </c>
      <c r="AJG1" s="1" t="s">
        <v>1281</v>
      </c>
      <c r="AJH1" s="1" t="s">
        <v>1282</v>
      </c>
      <c r="AJI1" s="1" t="s">
        <v>1283</v>
      </c>
      <c r="AJJ1" s="1" t="s">
        <v>1284</v>
      </c>
      <c r="AJK1" s="1" t="s">
        <v>1285</v>
      </c>
      <c r="AJL1" s="1" t="s">
        <v>1286</v>
      </c>
      <c r="AJM1" s="1" t="s">
        <v>1287</v>
      </c>
      <c r="AJN1" s="1" t="s">
        <v>1288</v>
      </c>
      <c r="AJO1" s="1" t="s">
        <v>1289</v>
      </c>
      <c r="AJP1" s="1" t="s">
        <v>1290</v>
      </c>
      <c r="AJQ1" s="1" t="s">
        <v>1291</v>
      </c>
      <c r="AJR1" s="1" t="s">
        <v>1292</v>
      </c>
      <c r="AJS1" s="1" t="s">
        <v>1293</v>
      </c>
      <c r="AJT1" s="1" t="s">
        <v>1294</v>
      </c>
      <c r="AJU1" s="1" t="s">
        <v>1295</v>
      </c>
      <c r="AJV1" s="1" t="s">
        <v>1296</v>
      </c>
      <c r="AJW1" s="1" t="s">
        <v>1297</v>
      </c>
      <c r="AJX1" s="1" t="s">
        <v>1298</v>
      </c>
      <c r="AJY1" s="1" t="s">
        <v>1299</v>
      </c>
      <c r="AJZ1" s="1" t="s">
        <v>1300</v>
      </c>
      <c r="AKA1" s="1" t="s">
        <v>1301</v>
      </c>
      <c r="AKB1" s="1" t="s">
        <v>1302</v>
      </c>
      <c r="AKC1" s="1" t="s">
        <v>1303</v>
      </c>
      <c r="AKD1" s="1" t="s">
        <v>1304</v>
      </c>
      <c r="AKE1" s="1" t="s">
        <v>1305</v>
      </c>
      <c r="AKF1" s="1" t="s">
        <v>1306</v>
      </c>
      <c r="AKG1" s="1" t="s">
        <v>1307</v>
      </c>
      <c r="AKH1" s="1" t="s">
        <v>1308</v>
      </c>
      <c r="AKI1" s="1" t="s">
        <v>1309</v>
      </c>
      <c r="AKJ1" s="1" t="s">
        <v>1310</v>
      </c>
      <c r="AKK1" s="1" t="s">
        <v>1311</v>
      </c>
      <c r="AKL1" s="1" t="s">
        <v>1312</v>
      </c>
      <c r="AKM1" s="1" t="s">
        <v>1313</v>
      </c>
      <c r="AKN1" s="1" t="s">
        <v>1314</v>
      </c>
      <c r="AKO1" s="1" t="s">
        <v>1315</v>
      </c>
      <c r="AKP1" s="1" t="s">
        <v>1316</v>
      </c>
      <c r="AKQ1" s="1" t="s">
        <v>1317</v>
      </c>
      <c r="AKR1" s="1" t="s">
        <v>1318</v>
      </c>
      <c r="AKS1" s="1" t="s">
        <v>1319</v>
      </c>
      <c r="AKT1" s="1" t="s">
        <v>1320</v>
      </c>
      <c r="AKU1" s="1" t="s">
        <v>1321</v>
      </c>
      <c r="AKV1" s="1" t="s">
        <v>1322</v>
      </c>
      <c r="AKW1" s="1" t="s">
        <v>1323</v>
      </c>
      <c r="AKX1" s="1" t="s">
        <v>1324</v>
      </c>
      <c r="AKY1" s="1" t="s">
        <v>1325</v>
      </c>
      <c r="AKZ1" s="1" t="s">
        <v>1326</v>
      </c>
      <c r="ALA1" s="1" t="s">
        <v>1327</v>
      </c>
      <c r="ALB1" s="1" t="s">
        <v>1328</v>
      </c>
      <c r="ALC1" s="1" t="s">
        <v>1329</v>
      </c>
      <c r="ALD1" s="1" t="s">
        <v>1330</v>
      </c>
      <c r="ALE1" s="1" t="s">
        <v>1331</v>
      </c>
      <c r="ALF1" s="1" t="s">
        <v>1332</v>
      </c>
      <c r="ALG1" s="1" t="s">
        <v>1333</v>
      </c>
      <c r="ALH1" s="1" t="s">
        <v>1334</v>
      </c>
      <c r="ALI1" s="1" t="s">
        <v>1335</v>
      </c>
      <c r="ALJ1" s="1" t="s">
        <v>1336</v>
      </c>
      <c r="ALK1" s="1" t="s">
        <v>1337</v>
      </c>
      <c r="ALL1" s="1" t="s">
        <v>1338</v>
      </c>
      <c r="ALM1" s="1" t="s">
        <v>1339</v>
      </c>
      <c r="ALN1" s="1" t="s">
        <v>1340</v>
      </c>
      <c r="ALO1" s="1" t="s">
        <v>1341</v>
      </c>
      <c r="ALP1" s="1" t="s">
        <v>1342</v>
      </c>
      <c r="ALQ1" s="1" t="s">
        <v>1343</v>
      </c>
      <c r="ALR1" s="1" t="s">
        <v>1344</v>
      </c>
      <c r="ALS1" s="1" t="s">
        <v>1345</v>
      </c>
      <c r="ALT1" s="1" t="s">
        <v>1346</v>
      </c>
      <c r="ALU1" s="1" t="s">
        <v>1347</v>
      </c>
      <c r="ALV1" s="1" t="s">
        <v>1348</v>
      </c>
      <c r="ALW1" s="1" t="s">
        <v>1349</v>
      </c>
      <c r="ALX1" s="1" t="s">
        <v>1350</v>
      </c>
      <c r="ALY1" s="1" t="s">
        <v>1351</v>
      </c>
      <c r="ALZ1" s="1" t="s">
        <v>1352</v>
      </c>
      <c r="AMA1" s="1" t="s">
        <v>1353</v>
      </c>
      <c r="AMB1" s="1" t="s">
        <v>1354</v>
      </c>
      <c r="AMC1" s="1" t="s">
        <v>1355</v>
      </c>
      <c r="AMD1" s="1" t="s">
        <v>1356</v>
      </c>
      <c r="AME1" s="1" t="s">
        <v>1357</v>
      </c>
      <c r="AMF1" s="1" t="s">
        <v>1358</v>
      </c>
      <c r="AMG1" s="1" t="s">
        <v>1359</v>
      </c>
      <c r="AMH1" s="1" t="s">
        <v>1360</v>
      </c>
      <c r="AMI1" s="1" t="s">
        <v>1361</v>
      </c>
      <c r="AMJ1" s="1" t="s">
        <v>1362</v>
      </c>
      <c r="AMK1" s="1" t="s">
        <v>1363</v>
      </c>
    </row>
    <row r="2" spans="1:1025" x14ac:dyDescent="0.25">
      <c r="A2" s="1">
        <v>0</v>
      </c>
      <c r="B2">
        <v>1666</v>
      </c>
      <c r="C2">
        <v>1014</v>
      </c>
      <c r="D2">
        <v>1608</v>
      </c>
      <c r="E2">
        <v>2034</v>
      </c>
      <c r="F2">
        <v>910</v>
      </c>
      <c r="G2">
        <v>642</v>
      </c>
      <c r="H2">
        <v>924</v>
      </c>
      <c r="I2">
        <v>1175</v>
      </c>
      <c r="J2">
        <v>1400</v>
      </c>
      <c r="K2">
        <v>1053</v>
      </c>
      <c r="L2">
        <v>1721</v>
      </c>
      <c r="M2">
        <v>1727</v>
      </c>
      <c r="N2">
        <v>1722</v>
      </c>
      <c r="O2">
        <v>1288</v>
      </c>
      <c r="P2">
        <v>1624</v>
      </c>
      <c r="Q2">
        <v>2358</v>
      </c>
      <c r="R2">
        <v>955</v>
      </c>
      <c r="S2">
        <v>569</v>
      </c>
      <c r="T2">
        <v>934</v>
      </c>
      <c r="U2">
        <v>1060</v>
      </c>
      <c r="V2">
        <v>567</v>
      </c>
      <c r="W2">
        <v>371</v>
      </c>
      <c r="X2">
        <v>599</v>
      </c>
      <c r="Y2">
        <v>737</v>
      </c>
      <c r="Z2">
        <v>815</v>
      </c>
      <c r="AA2">
        <v>673</v>
      </c>
      <c r="AB2">
        <v>1052</v>
      </c>
      <c r="AC2">
        <v>1090</v>
      </c>
      <c r="AD2">
        <v>1087</v>
      </c>
      <c r="AE2">
        <v>773</v>
      </c>
      <c r="AF2">
        <v>1112</v>
      </c>
      <c r="AG2">
        <v>1379</v>
      </c>
      <c r="AH2">
        <v>1343</v>
      </c>
      <c r="AI2">
        <v>864</v>
      </c>
      <c r="AJ2">
        <v>1324</v>
      </c>
      <c r="AK2">
        <v>1615</v>
      </c>
      <c r="AL2">
        <v>926</v>
      </c>
      <c r="AM2">
        <v>697</v>
      </c>
      <c r="AN2">
        <v>1021</v>
      </c>
      <c r="AO2">
        <v>1093</v>
      </c>
      <c r="AP2">
        <v>1509</v>
      </c>
      <c r="AQ2">
        <v>1092</v>
      </c>
      <c r="AR2">
        <v>1897</v>
      </c>
      <c r="AS2">
        <v>1968</v>
      </c>
      <c r="AT2">
        <v>1700</v>
      </c>
      <c r="AU2">
        <v>1173</v>
      </c>
      <c r="AV2">
        <v>1487</v>
      </c>
      <c r="AW2">
        <v>2108</v>
      </c>
      <c r="AX2">
        <v>1791</v>
      </c>
      <c r="AY2">
        <v>1105</v>
      </c>
      <c r="AZ2">
        <v>1656</v>
      </c>
      <c r="BA2">
        <v>2037</v>
      </c>
      <c r="BB2">
        <v>1240</v>
      </c>
      <c r="BC2">
        <v>772</v>
      </c>
      <c r="BD2">
        <v>1135</v>
      </c>
      <c r="BE2">
        <v>1413</v>
      </c>
      <c r="BF2">
        <v>1640</v>
      </c>
      <c r="BG2">
        <v>1179</v>
      </c>
      <c r="BH2">
        <v>2002</v>
      </c>
      <c r="BI2">
        <v>2111</v>
      </c>
      <c r="BJ2">
        <v>2270</v>
      </c>
      <c r="BK2">
        <v>1402</v>
      </c>
      <c r="BL2">
        <v>2036</v>
      </c>
      <c r="BM2">
        <v>2991</v>
      </c>
      <c r="BN2">
        <v>813</v>
      </c>
      <c r="BO2">
        <v>483</v>
      </c>
      <c r="BP2">
        <v>890</v>
      </c>
      <c r="BQ2">
        <v>1107</v>
      </c>
      <c r="BR2">
        <v>570</v>
      </c>
      <c r="BS2">
        <v>376</v>
      </c>
      <c r="BT2">
        <v>614</v>
      </c>
      <c r="BU2">
        <v>663</v>
      </c>
      <c r="BV2">
        <v>751</v>
      </c>
      <c r="BW2">
        <v>670</v>
      </c>
      <c r="BX2">
        <v>1077</v>
      </c>
      <c r="BY2">
        <v>1044</v>
      </c>
      <c r="BZ2">
        <v>734</v>
      </c>
      <c r="CA2">
        <v>677</v>
      </c>
      <c r="CB2">
        <v>909</v>
      </c>
      <c r="CC2">
        <v>1273</v>
      </c>
      <c r="CD2">
        <v>533</v>
      </c>
      <c r="CE2">
        <v>398</v>
      </c>
      <c r="CF2">
        <v>594</v>
      </c>
      <c r="CG2">
        <v>697</v>
      </c>
      <c r="CH2">
        <v>412</v>
      </c>
      <c r="CI2">
        <v>322</v>
      </c>
      <c r="CJ2">
        <v>471</v>
      </c>
      <c r="CK2">
        <v>426</v>
      </c>
      <c r="CL2">
        <v>577</v>
      </c>
      <c r="CM2">
        <v>475</v>
      </c>
      <c r="CN2">
        <v>847</v>
      </c>
      <c r="CO2">
        <v>829</v>
      </c>
      <c r="CP2">
        <v>669</v>
      </c>
      <c r="CQ2">
        <v>488</v>
      </c>
      <c r="CR2">
        <v>712</v>
      </c>
      <c r="CS2">
        <v>870</v>
      </c>
      <c r="CT2">
        <v>795</v>
      </c>
      <c r="CU2">
        <v>537</v>
      </c>
      <c r="CV2">
        <v>957</v>
      </c>
      <c r="CW2">
        <v>1121</v>
      </c>
      <c r="CX2">
        <v>677</v>
      </c>
      <c r="CY2">
        <v>536</v>
      </c>
      <c r="CZ2">
        <v>807</v>
      </c>
      <c r="DA2">
        <v>919</v>
      </c>
      <c r="DB2">
        <v>993</v>
      </c>
      <c r="DC2">
        <v>858</v>
      </c>
      <c r="DD2">
        <v>1427</v>
      </c>
      <c r="DE2">
        <v>1373</v>
      </c>
      <c r="DF2">
        <v>1070</v>
      </c>
      <c r="DG2">
        <v>884</v>
      </c>
      <c r="DH2">
        <v>1313</v>
      </c>
      <c r="DI2">
        <v>1627</v>
      </c>
      <c r="DJ2">
        <v>966</v>
      </c>
      <c r="DK2">
        <v>668</v>
      </c>
      <c r="DL2">
        <v>961</v>
      </c>
      <c r="DM2">
        <v>1288</v>
      </c>
      <c r="DN2">
        <v>742</v>
      </c>
      <c r="DO2">
        <v>522</v>
      </c>
      <c r="DP2">
        <v>791</v>
      </c>
      <c r="DQ2">
        <v>904</v>
      </c>
      <c r="DR2">
        <v>1030</v>
      </c>
      <c r="DS2">
        <v>819</v>
      </c>
      <c r="DT2">
        <v>1344</v>
      </c>
      <c r="DU2">
        <v>1447</v>
      </c>
      <c r="DV2">
        <v>1243</v>
      </c>
      <c r="DW2">
        <v>908</v>
      </c>
      <c r="DX2">
        <v>1325</v>
      </c>
      <c r="DY2">
        <v>1852</v>
      </c>
      <c r="DZ2">
        <v>1433</v>
      </c>
      <c r="EA2">
        <v>804</v>
      </c>
      <c r="EB2">
        <v>1306</v>
      </c>
      <c r="EC2">
        <v>1659</v>
      </c>
      <c r="ED2">
        <v>843</v>
      </c>
      <c r="EE2">
        <v>576</v>
      </c>
      <c r="EF2">
        <v>812</v>
      </c>
      <c r="EG2">
        <v>1023</v>
      </c>
      <c r="EH2">
        <v>1330</v>
      </c>
      <c r="EI2">
        <v>1012</v>
      </c>
      <c r="EJ2">
        <v>1764</v>
      </c>
      <c r="EK2">
        <v>1727</v>
      </c>
      <c r="EL2">
        <v>1468</v>
      </c>
      <c r="EM2">
        <v>1048</v>
      </c>
      <c r="EN2">
        <v>1465</v>
      </c>
      <c r="EO2">
        <v>2107</v>
      </c>
      <c r="EP2">
        <v>994</v>
      </c>
      <c r="EQ2">
        <v>604</v>
      </c>
      <c r="ER2">
        <v>947</v>
      </c>
      <c r="ES2">
        <v>1176</v>
      </c>
      <c r="ET2">
        <v>658</v>
      </c>
      <c r="EU2">
        <v>492</v>
      </c>
      <c r="EV2">
        <v>681</v>
      </c>
      <c r="EW2">
        <v>811</v>
      </c>
      <c r="EX2">
        <v>906</v>
      </c>
      <c r="EY2">
        <v>825</v>
      </c>
      <c r="EZ2">
        <v>1345</v>
      </c>
      <c r="FA2">
        <v>1268</v>
      </c>
      <c r="FB2">
        <v>1079</v>
      </c>
      <c r="FC2">
        <v>863</v>
      </c>
      <c r="FD2">
        <v>1216</v>
      </c>
      <c r="FE2">
        <v>1461</v>
      </c>
      <c r="FF2">
        <v>1575</v>
      </c>
      <c r="FG2">
        <v>976</v>
      </c>
      <c r="FH2">
        <v>1558</v>
      </c>
      <c r="FI2">
        <v>1853</v>
      </c>
      <c r="FJ2">
        <v>1105</v>
      </c>
      <c r="FK2">
        <v>801</v>
      </c>
      <c r="FL2">
        <v>1263</v>
      </c>
      <c r="FM2">
        <v>1391</v>
      </c>
      <c r="FN2">
        <v>1924</v>
      </c>
      <c r="FO2">
        <v>1394</v>
      </c>
      <c r="FP2">
        <v>2732</v>
      </c>
      <c r="FQ2">
        <v>2568</v>
      </c>
      <c r="FR2">
        <v>2054</v>
      </c>
      <c r="FS2">
        <v>1472</v>
      </c>
      <c r="FT2">
        <v>2006</v>
      </c>
      <c r="FU2">
        <v>2700</v>
      </c>
      <c r="FV2">
        <v>1706</v>
      </c>
      <c r="FW2">
        <v>1017</v>
      </c>
      <c r="FX2">
        <v>1641</v>
      </c>
      <c r="FY2">
        <v>2181</v>
      </c>
      <c r="FZ2">
        <v>1229</v>
      </c>
      <c r="GA2">
        <v>797</v>
      </c>
      <c r="GB2">
        <v>905</v>
      </c>
      <c r="GC2">
        <v>1481</v>
      </c>
      <c r="GD2">
        <v>1542</v>
      </c>
      <c r="GE2">
        <v>1310</v>
      </c>
      <c r="GF2">
        <v>2239</v>
      </c>
      <c r="GG2">
        <v>2211</v>
      </c>
      <c r="GH2">
        <v>2207</v>
      </c>
      <c r="GI2">
        <v>1409</v>
      </c>
      <c r="GJ2">
        <v>2128</v>
      </c>
      <c r="GK2">
        <v>2993</v>
      </c>
      <c r="GL2">
        <v>1832</v>
      </c>
      <c r="GM2">
        <v>1084</v>
      </c>
      <c r="GN2">
        <v>1612</v>
      </c>
      <c r="GO2">
        <v>2201</v>
      </c>
      <c r="GP2">
        <v>1180</v>
      </c>
      <c r="GQ2">
        <v>785</v>
      </c>
      <c r="GR2">
        <v>1197</v>
      </c>
      <c r="GS2">
        <v>1368</v>
      </c>
      <c r="GT2">
        <v>1569</v>
      </c>
      <c r="GU2">
        <v>1157</v>
      </c>
      <c r="GV2">
        <v>1826</v>
      </c>
      <c r="GW2">
        <v>2059</v>
      </c>
      <c r="GX2">
        <v>2012</v>
      </c>
      <c r="GY2">
        <v>1314</v>
      </c>
      <c r="GZ2">
        <v>1639</v>
      </c>
      <c r="HA2">
        <v>2634</v>
      </c>
      <c r="HB2">
        <v>1227</v>
      </c>
      <c r="HC2">
        <v>735</v>
      </c>
      <c r="HD2">
        <v>1185</v>
      </c>
      <c r="HE2">
        <v>1411</v>
      </c>
      <c r="HF2">
        <v>680</v>
      </c>
      <c r="HG2">
        <v>508</v>
      </c>
      <c r="HH2">
        <v>805</v>
      </c>
      <c r="HI2">
        <v>867</v>
      </c>
      <c r="HJ2">
        <v>1107</v>
      </c>
      <c r="HK2">
        <v>896</v>
      </c>
      <c r="HL2">
        <v>1408</v>
      </c>
      <c r="HM2">
        <v>1464</v>
      </c>
      <c r="HN2">
        <v>1383</v>
      </c>
      <c r="HO2">
        <v>910</v>
      </c>
      <c r="HP2">
        <v>1227</v>
      </c>
      <c r="HQ2">
        <v>1716</v>
      </c>
      <c r="HR2">
        <v>1580</v>
      </c>
      <c r="HS2">
        <v>1028</v>
      </c>
      <c r="HT2">
        <v>1551</v>
      </c>
      <c r="HU2">
        <v>1959</v>
      </c>
      <c r="HV2">
        <v>1120</v>
      </c>
      <c r="HW2">
        <v>795</v>
      </c>
      <c r="HX2">
        <v>1296</v>
      </c>
      <c r="HY2">
        <v>1356</v>
      </c>
      <c r="HZ2">
        <v>1763</v>
      </c>
      <c r="IA2">
        <v>1326</v>
      </c>
      <c r="IB2">
        <v>2235</v>
      </c>
      <c r="IC2">
        <v>2455</v>
      </c>
      <c r="ID2">
        <v>2086</v>
      </c>
      <c r="IE2">
        <v>1487</v>
      </c>
      <c r="IF2">
        <v>1952</v>
      </c>
      <c r="IG2">
        <v>2756</v>
      </c>
      <c r="IH2">
        <v>2242</v>
      </c>
      <c r="II2">
        <v>1340</v>
      </c>
      <c r="IJ2">
        <v>2090</v>
      </c>
      <c r="IK2">
        <v>2692</v>
      </c>
      <c r="IL2">
        <v>1502</v>
      </c>
      <c r="IM2">
        <v>949</v>
      </c>
      <c r="IN2">
        <v>1441</v>
      </c>
      <c r="IO2">
        <v>1800</v>
      </c>
      <c r="IP2">
        <v>2036</v>
      </c>
      <c r="IQ2">
        <v>1454</v>
      </c>
      <c r="IR2">
        <v>2404</v>
      </c>
      <c r="IS2">
        <v>2528</v>
      </c>
      <c r="IT2">
        <v>2842</v>
      </c>
      <c r="IU2">
        <v>1851</v>
      </c>
      <c r="IV2">
        <v>2495</v>
      </c>
      <c r="IW2">
        <v>4027</v>
      </c>
      <c r="IX2">
        <v>1083</v>
      </c>
      <c r="IY2">
        <v>607</v>
      </c>
      <c r="IZ2">
        <v>989</v>
      </c>
      <c r="JA2">
        <v>1253</v>
      </c>
      <c r="JB2">
        <v>649</v>
      </c>
      <c r="JC2">
        <v>458</v>
      </c>
      <c r="JD2">
        <v>636</v>
      </c>
      <c r="JE2">
        <v>693</v>
      </c>
      <c r="JF2">
        <v>875</v>
      </c>
      <c r="JG2">
        <v>689</v>
      </c>
      <c r="JH2">
        <v>1164</v>
      </c>
      <c r="JI2">
        <v>1204</v>
      </c>
      <c r="JJ2">
        <v>1123</v>
      </c>
      <c r="JK2">
        <v>729</v>
      </c>
      <c r="JL2">
        <v>1208</v>
      </c>
      <c r="JM2">
        <v>1543</v>
      </c>
      <c r="JN2">
        <v>591</v>
      </c>
      <c r="JO2">
        <v>429</v>
      </c>
      <c r="JP2">
        <v>636</v>
      </c>
      <c r="JQ2">
        <v>729</v>
      </c>
      <c r="JR2">
        <v>383</v>
      </c>
      <c r="JS2">
        <v>337</v>
      </c>
      <c r="JT2">
        <v>450</v>
      </c>
      <c r="JU2">
        <v>514</v>
      </c>
      <c r="JV2">
        <v>557</v>
      </c>
      <c r="JW2">
        <v>496</v>
      </c>
      <c r="JX2">
        <v>762</v>
      </c>
      <c r="JY2">
        <v>762</v>
      </c>
      <c r="JZ2">
        <v>704</v>
      </c>
      <c r="KA2">
        <v>525</v>
      </c>
      <c r="KB2">
        <v>831</v>
      </c>
      <c r="KC2">
        <v>996</v>
      </c>
      <c r="KD2">
        <v>923</v>
      </c>
      <c r="KE2">
        <v>598</v>
      </c>
      <c r="KF2">
        <v>964</v>
      </c>
      <c r="KG2">
        <v>1070</v>
      </c>
      <c r="KH2">
        <v>651</v>
      </c>
      <c r="KI2">
        <v>498</v>
      </c>
      <c r="KJ2">
        <v>748</v>
      </c>
      <c r="KK2">
        <v>808</v>
      </c>
      <c r="KL2">
        <v>1123</v>
      </c>
      <c r="KM2">
        <v>765</v>
      </c>
      <c r="KN2">
        <v>1478</v>
      </c>
      <c r="KO2">
        <v>1529</v>
      </c>
      <c r="KP2">
        <v>1305</v>
      </c>
      <c r="KQ2">
        <v>856</v>
      </c>
      <c r="KR2">
        <v>1193</v>
      </c>
      <c r="KS2">
        <v>1524</v>
      </c>
      <c r="KT2">
        <v>1117</v>
      </c>
      <c r="KU2">
        <v>756</v>
      </c>
      <c r="KV2">
        <v>1070</v>
      </c>
      <c r="KW2">
        <v>1343</v>
      </c>
      <c r="KX2">
        <v>729</v>
      </c>
      <c r="KY2">
        <v>491</v>
      </c>
      <c r="KZ2">
        <v>776</v>
      </c>
      <c r="LA2">
        <v>961</v>
      </c>
      <c r="LB2">
        <v>1094</v>
      </c>
      <c r="LC2">
        <v>812</v>
      </c>
      <c r="LD2">
        <v>1376</v>
      </c>
      <c r="LE2">
        <v>1492</v>
      </c>
      <c r="LF2">
        <v>1439</v>
      </c>
      <c r="LG2">
        <v>1009</v>
      </c>
      <c r="LH2">
        <v>1447</v>
      </c>
      <c r="LI2">
        <v>1959</v>
      </c>
      <c r="LJ2">
        <v>614</v>
      </c>
      <c r="LK2">
        <v>424</v>
      </c>
      <c r="LL2">
        <v>649</v>
      </c>
      <c r="LM2">
        <v>761</v>
      </c>
      <c r="LN2">
        <v>346</v>
      </c>
      <c r="LO2">
        <v>301</v>
      </c>
      <c r="LP2">
        <v>479</v>
      </c>
      <c r="LQ2">
        <v>509</v>
      </c>
      <c r="LR2">
        <v>587</v>
      </c>
      <c r="LS2">
        <v>497</v>
      </c>
      <c r="LT2">
        <v>931</v>
      </c>
      <c r="LU2">
        <v>868</v>
      </c>
      <c r="LV2">
        <v>692</v>
      </c>
      <c r="LW2">
        <v>484</v>
      </c>
      <c r="LX2">
        <v>822</v>
      </c>
      <c r="LY2">
        <v>886</v>
      </c>
      <c r="LZ2">
        <v>375</v>
      </c>
      <c r="MA2">
        <v>325</v>
      </c>
      <c r="MB2">
        <v>463</v>
      </c>
      <c r="MC2">
        <v>525</v>
      </c>
      <c r="MD2">
        <v>269</v>
      </c>
      <c r="ME2">
        <v>279</v>
      </c>
      <c r="MF2">
        <v>363</v>
      </c>
      <c r="MG2">
        <v>375</v>
      </c>
      <c r="MH2">
        <v>495</v>
      </c>
      <c r="MI2">
        <v>407</v>
      </c>
      <c r="MJ2">
        <v>709</v>
      </c>
      <c r="MK2">
        <v>684</v>
      </c>
      <c r="ML2">
        <v>441</v>
      </c>
      <c r="MM2">
        <v>355</v>
      </c>
      <c r="MN2">
        <v>621</v>
      </c>
      <c r="MO2">
        <v>704</v>
      </c>
      <c r="MP2">
        <v>621</v>
      </c>
      <c r="MQ2">
        <v>413</v>
      </c>
      <c r="MR2">
        <v>666</v>
      </c>
      <c r="MS2">
        <v>720</v>
      </c>
      <c r="MT2">
        <v>510</v>
      </c>
      <c r="MU2">
        <v>409</v>
      </c>
      <c r="MV2">
        <v>607</v>
      </c>
      <c r="MW2">
        <v>679</v>
      </c>
      <c r="MX2">
        <v>764</v>
      </c>
      <c r="MY2">
        <v>679</v>
      </c>
      <c r="MZ2">
        <v>1159</v>
      </c>
      <c r="NA2">
        <v>1216</v>
      </c>
      <c r="NB2">
        <v>832</v>
      </c>
      <c r="NC2">
        <v>631</v>
      </c>
      <c r="ND2">
        <v>912</v>
      </c>
      <c r="NE2">
        <v>1157</v>
      </c>
      <c r="NF2">
        <v>702</v>
      </c>
      <c r="NG2">
        <v>434</v>
      </c>
      <c r="NH2">
        <v>779</v>
      </c>
      <c r="NI2">
        <v>852</v>
      </c>
      <c r="NJ2">
        <v>514</v>
      </c>
      <c r="NK2">
        <v>391</v>
      </c>
      <c r="NL2">
        <v>584</v>
      </c>
      <c r="NM2">
        <v>679</v>
      </c>
      <c r="NN2">
        <v>816</v>
      </c>
      <c r="NO2">
        <v>563</v>
      </c>
      <c r="NP2">
        <v>1080</v>
      </c>
      <c r="NQ2">
        <v>1132</v>
      </c>
      <c r="NR2">
        <v>900</v>
      </c>
      <c r="NS2">
        <v>673</v>
      </c>
      <c r="NT2">
        <v>1009</v>
      </c>
      <c r="NU2">
        <v>1271</v>
      </c>
      <c r="NV2">
        <v>976</v>
      </c>
      <c r="NW2">
        <v>568</v>
      </c>
      <c r="NX2">
        <v>904</v>
      </c>
      <c r="NY2">
        <v>1106</v>
      </c>
      <c r="NZ2">
        <v>553</v>
      </c>
      <c r="OA2">
        <v>418</v>
      </c>
      <c r="OB2">
        <v>553</v>
      </c>
      <c r="OC2">
        <v>670</v>
      </c>
      <c r="OD2">
        <v>956</v>
      </c>
      <c r="OE2">
        <v>754</v>
      </c>
      <c r="OF2">
        <v>1299</v>
      </c>
      <c r="OG2">
        <v>1233</v>
      </c>
      <c r="OH2">
        <v>1118</v>
      </c>
      <c r="OI2">
        <v>714</v>
      </c>
      <c r="OJ2">
        <v>1178</v>
      </c>
      <c r="OK2">
        <v>1469</v>
      </c>
      <c r="OL2">
        <v>697</v>
      </c>
      <c r="OM2">
        <v>469</v>
      </c>
      <c r="ON2">
        <v>731</v>
      </c>
      <c r="OO2">
        <v>833</v>
      </c>
      <c r="OP2">
        <v>536</v>
      </c>
      <c r="OQ2">
        <v>385</v>
      </c>
      <c r="OR2">
        <v>534</v>
      </c>
      <c r="OS2">
        <v>625</v>
      </c>
      <c r="OT2">
        <v>750</v>
      </c>
      <c r="OU2">
        <v>642</v>
      </c>
      <c r="OV2">
        <v>1018</v>
      </c>
      <c r="OW2">
        <v>1039</v>
      </c>
      <c r="OX2">
        <v>824</v>
      </c>
      <c r="OY2">
        <v>621</v>
      </c>
      <c r="OZ2">
        <v>938</v>
      </c>
      <c r="PA2">
        <v>1122</v>
      </c>
      <c r="PB2">
        <v>1112</v>
      </c>
      <c r="PC2">
        <v>664</v>
      </c>
      <c r="PD2">
        <v>1124</v>
      </c>
      <c r="PE2">
        <v>1291</v>
      </c>
      <c r="PF2">
        <v>781</v>
      </c>
      <c r="PG2">
        <v>641</v>
      </c>
      <c r="PH2">
        <v>834</v>
      </c>
      <c r="PI2">
        <v>957</v>
      </c>
      <c r="PJ2">
        <v>1439</v>
      </c>
      <c r="PK2">
        <v>1077</v>
      </c>
      <c r="PL2">
        <v>2011</v>
      </c>
      <c r="PM2">
        <v>1941</v>
      </c>
      <c r="PN2">
        <v>1560</v>
      </c>
      <c r="PO2">
        <v>1088</v>
      </c>
      <c r="PP2">
        <v>1550</v>
      </c>
      <c r="PQ2">
        <v>1873</v>
      </c>
      <c r="PR2">
        <v>1213</v>
      </c>
      <c r="PS2">
        <v>673</v>
      </c>
      <c r="PT2">
        <v>1173</v>
      </c>
      <c r="PU2">
        <v>1496</v>
      </c>
      <c r="PV2">
        <v>874</v>
      </c>
      <c r="PW2">
        <v>585</v>
      </c>
      <c r="PX2">
        <v>694</v>
      </c>
      <c r="PY2">
        <v>1024</v>
      </c>
      <c r="PZ2">
        <v>1187</v>
      </c>
      <c r="QA2">
        <v>1011</v>
      </c>
      <c r="QB2">
        <v>1598</v>
      </c>
      <c r="QC2">
        <v>1718</v>
      </c>
      <c r="QD2">
        <v>1496</v>
      </c>
      <c r="QE2">
        <v>950</v>
      </c>
      <c r="QF2">
        <v>1555</v>
      </c>
      <c r="QG2">
        <v>2034</v>
      </c>
      <c r="QH2">
        <v>1103</v>
      </c>
      <c r="QI2">
        <v>661</v>
      </c>
      <c r="QJ2">
        <v>1103</v>
      </c>
      <c r="QK2">
        <v>1329</v>
      </c>
      <c r="QL2">
        <v>724</v>
      </c>
      <c r="QM2">
        <v>483</v>
      </c>
      <c r="QN2">
        <v>636</v>
      </c>
      <c r="QO2">
        <v>821</v>
      </c>
      <c r="QP2">
        <v>1052</v>
      </c>
      <c r="QQ2">
        <v>790</v>
      </c>
      <c r="QR2">
        <v>1324</v>
      </c>
      <c r="QS2">
        <v>1439</v>
      </c>
      <c r="QT2">
        <v>1321</v>
      </c>
      <c r="QU2">
        <v>852</v>
      </c>
      <c r="QV2">
        <v>1263</v>
      </c>
      <c r="QW2">
        <v>1778</v>
      </c>
      <c r="QX2">
        <v>771</v>
      </c>
      <c r="QY2">
        <v>482</v>
      </c>
      <c r="QZ2">
        <v>873</v>
      </c>
      <c r="RA2">
        <v>960</v>
      </c>
      <c r="RB2">
        <v>475</v>
      </c>
      <c r="RC2">
        <v>375</v>
      </c>
      <c r="RD2">
        <v>567</v>
      </c>
      <c r="RE2">
        <v>578</v>
      </c>
      <c r="RF2">
        <v>768</v>
      </c>
      <c r="RG2">
        <v>599</v>
      </c>
      <c r="RH2">
        <v>1124</v>
      </c>
      <c r="RI2">
        <v>1033</v>
      </c>
      <c r="RJ2">
        <v>862</v>
      </c>
      <c r="RK2">
        <v>696</v>
      </c>
      <c r="RL2">
        <v>1024</v>
      </c>
      <c r="RM2">
        <v>1254</v>
      </c>
      <c r="RN2">
        <v>1049</v>
      </c>
      <c r="RO2">
        <v>706</v>
      </c>
      <c r="RP2">
        <v>1158</v>
      </c>
      <c r="RQ2">
        <v>1320</v>
      </c>
      <c r="RR2">
        <v>771</v>
      </c>
      <c r="RS2">
        <v>612</v>
      </c>
      <c r="RT2">
        <v>910</v>
      </c>
      <c r="RU2">
        <v>963</v>
      </c>
      <c r="RV2">
        <v>1305</v>
      </c>
      <c r="RW2">
        <v>1041</v>
      </c>
      <c r="RX2">
        <v>1830</v>
      </c>
      <c r="RY2">
        <v>1911</v>
      </c>
      <c r="RZ2">
        <v>1507</v>
      </c>
      <c r="SA2">
        <v>1089</v>
      </c>
      <c r="SB2">
        <v>1499</v>
      </c>
      <c r="SC2">
        <v>1939</v>
      </c>
      <c r="SD2">
        <v>1437</v>
      </c>
      <c r="SE2">
        <v>860</v>
      </c>
      <c r="SF2">
        <v>1415</v>
      </c>
      <c r="SG2">
        <v>1656</v>
      </c>
      <c r="SH2">
        <v>905</v>
      </c>
      <c r="SI2">
        <v>626</v>
      </c>
      <c r="SJ2">
        <v>916</v>
      </c>
      <c r="SK2">
        <v>1187</v>
      </c>
      <c r="SL2">
        <v>1414</v>
      </c>
      <c r="SM2">
        <v>1069</v>
      </c>
      <c r="SN2">
        <v>1778</v>
      </c>
      <c r="SO2">
        <v>1931</v>
      </c>
      <c r="SP2">
        <v>1797</v>
      </c>
      <c r="SQ2">
        <v>1235</v>
      </c>
      <c r="SR2">
        <v>1908</v>
      </c>
      <c r="SS2">
        <v>2616</v>
      </c>
      <c r="ST2">
        <v>1446</v>
      </c>
      <c r="SU2">
        <v>883</v>
      </c>
      <c r="SV2">
        <v>1246</v>
      </c>
      <c r="SW2">
        <v>1767</v>
      </c>
      <c r="SX2">
        <v>820</v>
      </c>
      <c r="SY2">
        <v>566</v>
      </c>
      <c r="SZ2">
        <v>723</v>
      </c>
      <c r="TA2">
        <v>915</v>
      </c>
      <c r="TB2">
        <v>1111</v>
      </c>
      <c r="TC2">
        <v>873</v>
      </c>
      <c r="TD2">
        <v>1547</v>
      </c>
      <c r="TE2">
        <v>1375</v>
      </c>
      <c r="TF2">
        <v>1588</v>
      </c>
      <c r="TG2">
        <v>1028</v>
      </c>
      <c r="TH2">
        <v>1391</v>
      </c>
      <c r="TI2">
        <v>2019</v>
      </c>
      <c r="TJ2">
        <v>892</v>
      </c>
      <c r="TK2">
        <v>558</v>
      </c>
      <c r="TL2">
        <v>798</v>
      </c>
      <c r="TM2">
        <v>1064</v>
      </c>
      <c r="TN2">
        <v>502</v>
      </c>
      <c r="TO2">
        <v>376</v>
      </c>
      <c r="TP2">
        <v>609</v>
      </c>
      <c r="TQ2">
        <v>652</v>
      </c>
      <c r="TR2">
        <v>714</v>
      </c>
      <c r="TS2">
        <v>600</v>
      </c>
      <c r="TT2">
        <v>1012</v>
      </c>
      <c r="TU2">
        <v>949</v>
      </c>
      <c r="TV2">
        <v>967</v>
      </c>
      <c r="TW2">
        <v>663</v>
      </c>
      <c r="TX2">
        <v>1089</v>
      </c>
      <c r="TY2">
        <v>1237</v>
      </c>
      <c r="TZ2">
        <v>1280</v>
      </c>
      <c r="UA2">
        <v>834</v>
      </c>
      <c r="UB2">
        <v>1366</v>
      </c>
      <c r="UC2">
        <v>1503</v>
      </c>
      <c r="UD2">
        <v>988</v>
      </c>
      <c r="UE2">
        <v>658</v>
      </c>
      <c r="UF2">
        <v>1082</v>
      </c>
      <c r="UG2">
        <v>1055</v>
      </c>
      <c r="UH2">
        <v>1461</v>
      </c>
      <c r="UI2">
        <v>1178</v>
      </c>
      <c r="UJ2">
        <v>2100</v>
      </c>
      <c r="UK2">
        <v>1957</v>
      </c>
      <c r="UL2">
        <v>1707</v>
      </c>
      <c r="UM2">
        <v>1147</v>
      </c>
      <c r="UN2">
        <v>1619</v>
      </c>
      <c r="UO2">
        <v>2099</v>
      </c>
      <c r="UP2">
        <v>1618</v>
      </c>
      <c r="UQ2">
        <v>974</v>
      </c>
      <c r="UR2">
        <v>1443</v>
      </c>
      <c r="US2">
        <v>1841</v>
      </c>
      <c r="UT2">
        <v>1072</v>
      </c>
      <c r="UU2">
        <v>671</v>
      </c>
      <c r="UV2">
        <v>977</v>
      </c>
      <c r="UW2">
        <v>1286</v>
      </c>
      <c r="UX2">
        <v>1490</v>
      </c>
      <c r="UY2">
        <v>1127</v>
      </c>
      <c r="UZ2">
        <v>1948</v>
      </c>
      <c r="VA2">
        <v>1902</v>
      </c>
      <c r="VB2">
        <v>2050</v>
      </c>
      <c r="VC2">
        <v>1304</v>
      </c>
      <c r="VD2">
        <v>2053</v>
      </c>
      <c r="VE2">
        <v>2586</v>
      </c>
      <c r="VF2">
        <v>1016</v>
      </c>
      <c r="VG2">
        <v>582</v>
      </c>
      <c r="VH2">
        <v>983</v>
      </c>
      <c r="VI2">
        <v>1177</v>
      </c>
      <c r="VJ2">
        <v>758</v>
      </c>
      <c r="VK2">
        <v>497</v>
      </c>
      <c r="VL2">
        <v>641</v>
      </c>
      <c r="VM2">
        <v>804</v>
      </c>
      <c r="VN2">
        <v>898</v>
      </c>
      <c r="VO2">
        <v>673</v>
      </c>
      <c r="VP2">
        <v>1220</v>
      </c>
      <c r="VQ2">
        <v>1032</v>
      </c>
      <c r="VR2">
        <v>1037</v>
      </c>
      <c r="VS2">
        <v>821</v>
      </c>
      <c r="VT2">
        <v>1192</v>
      </c>
      <c r="VU2">
        <v>1485</v>
      </c>
      <c r="VV2">
        <v>669</v>
      </c>
      <c r="VW2">
        <v>450</v>
      </c>
      <c r="VX2">
        <v>640</v>
      </c>
      <c r="VY2">
        <v>772</v>
      </c>
      <c r="VZ2">
        <v>479</v>
      </c>
      <c r="WA2">
        <v>375</v>
      </c>
      <c r="WB2">
        <v>522</v>
      </c>
      <c r="WC2">
        <v>580</v>
      </c>
      <c r="WD2">
        <v>637</v>
      </c>
      <c r="WE2">
        <v>553</v>
      </c>
      <c r="WF2">
        <v>994</v>
      </c>
      <c r="WG2">
        <v>828</v>
      </c>
      <c r="WH2">
        <v>736</v>
      </c>
      <c r="WI2">
        <v>594</v>
      </c>
      <c r="WJ2">
        <v>932</v>
      </c>
      <c r="WK2">
        <v>995</v>
      </c>
      <c r="WL2">
        <v>903</v>
      </c>
      <c r="WM2">
        <v>583</v>
      </c>
      <c r="WN2">
        <v>977</v>
      </c>
      <c r="WO2">
        <v>1113</v>
      </c>
      <c r="WP2">
        <v>813</v>
      </c>
      <c r="WQ2">
        <v>563</v>
      </c>
      <c r="WR2">
        <v>1053</v>
      </c>
      <c r="WS2">
        <v>971</v>
      </c>
      <c r="WT2">
        <v>1216</v>
      </c>
      <c r="WU2">
        <v>944</v>
      </c>
      <c r="WV2">
        <v>1589</v>
      </c>
      <c r="WW2">
        <v>1579</v>
      </c>
      <c r="WX2">
        <v>1299</v>
      </c>
      <c r="WY2">
        <v>1001</v>
      </c>
      <c r="WZ2">
        <v>1379</v>
      </c>
      <c r="XA2">
        <v>1665</v>
      </c>
      <c r="XB2">
        <v>1090</v>
      </c>
      <c r="XC2">
        <v>683</v>
      </c>
      <c r="XD2">
        <v>1043</v>
      </c>
      <c r="XE2">
        <v>1393</v>
      </c>
      <c r="XF2">
        <v>879</v>
      </c>
      <c r="XG2">
        <v>573</v>
      </c>
      <c r="XH2">
        <v>845</v>
      </c>
      <c r="XI2">
        <v>1047</v>
      </c>
      <c r="XJ2">
        <v>1143</v>
      </c>
      <c r="XK2">
        <v>844</v>
      </c>
      <c r="XL2">
        <v>1605</v>
      </c>
      <c r="XM2">
        <v>1515</v>
      </c>
      <c r="XN2">
        <v>1456</v>
      </c>
      <c r="XO2">
        <v>988</v>
      </c>
      <c r="XP2">
        <v>1540</v>
      </c>
      <c r="XQ2">
        <v>1971</v>
      </c>
      <c r="XR2">
        <v>1552</v>
      </c>
      <c r="XS2">
        <v>977</v>
      </c>
      <c r="XT2">
        <v>1301</v>
      </c>
      <c r="XU2">
        <v>1841</v>
      </c>
      <c r="XV2">
        <v>955</v>
      </c>
      <c r="XW2">
        <v>658</v>
      </c>
      <c r="XX2">
        <v>874</v>
      </c>
      <c r="XY2">
        <v>1109</v>
      </c>
      <c r="XZ2">
        <v>1402</v>
      </c>
      <c r="YA2">
        <v>1140</v>
      </c>
      <c r="YB2">
        <v>1852</v>
      </c>
      <c r="YC2">
        <v>1695</v>
      </c>
      <c r="YD2">
        <v>1820</v>
      </c>
      <c r="YE2">
        <v>1190</v>
      </c>
      <c r="YF2">
        <v>1655</v>
      </c>
      <c r="YG2">
        <v>2278</v>
      </c>
      <c r="YH2">
        <v>1181</v>
      </c>
      <c r="YI2">
        <v>792</v>
      </c>
      <c r="YJ2">
        <v>1063</v>
      </c>
      <c r="YK2">
        <v>1300</v>
      </c>
      <c r="YL2">
        <v>819</v>
      </c>
      <c r="YM2">
        <v>643</v>
      </c>
      <c r="YN2">
        <v>692</v>
      </c>
      <c r="YO2">
        <v>967</v>
      </c>
      <c r="YP2">
        <v>1101</v>
      </c>
      <c r="YQ2">
        <v>949</v>
      </c>
      <c r="YR2">
        <v>1619</v>
      </c>
      <c r="YS2">
        <v>1470</v>
      </c>
      <c r="YT2">
        <v>1280</v>
      </c>
      <c r="YU2">
        <v>982</v>
      </c>
      <c r="YV2">
        <v>1465</v>
      </c>
      <c r="YW2">
        <v>1755</v>
      </c>
      <c r="YX2">
        <v>1754</v>
      </c>
      <c r="YY2">
        <v>1180</v>
      </c>
      <c r="YZ2">
        <v>1816</v>
      </c>
      <c r="ZA2">
        <v>2141</v>
      </c>
      <c r="ZB2">
        <v>1433</v>
      </c>
      <c r="ZC2">
        <v>1057</v>
      </c>
      <c r="ZD2">
        <v>1741</v>
      </c>
      <c r="ZE2">
        <v>1682</v>
      </c>
      <c r="ZF2">
        <v>2410</v>
      </c>
      <c r="ZG2">
        <v>1906</v>
      </c>
      <c r="ZH2">
        <v>3147</v>
      </c>
      <c r="ZI2">
        <v>3042</v>
      </c>
      <c r="ZJ2">
        <v>2481</v>
      </c>
      <c r="ZK2">
        <v>1809</v>
      </c>
      <c r="ZL2">
        <v>2499</v>
      </c>
      <c r="ZM2">
        <v>3085</v>
      </c>
      <c r="ZN2">
        <v>2010</v>
      </c>
      <c r="ZO2">
        <v>1241</v>
      </c>
      <c r="ZP2">
        <v>1835</v>
      </c>
      <c r="ZQ2">
        <v>2544</v>
      </c>
      <c r="ZR2">
        <v>1454</v>
      </c>
      <c r="ZS2">
        <v>993</v>
      </c>
      <c r="ZT2">
        <v>1037</v>
      </c>
      <c r="ZU2">
        <v>1796</v>
      </c>
      <c r="ZV2">
        <v>1883</v>
      </c>
      <c r="ZW2">
        <v>1460</v>
      </c>
      <c r="ZX2">
        <v>2718</v>
      </c>
      <c r="ZY2">
        <v>2730</v>
      </c>
      <c r="ZZ2">
        <v>2674</v>
      </c>
      <c r="AAA2">
        <v>1719</v>
      </c>
      <c r="AAB2">
        <v>2684</v>
      </c>
      <c r="AAC2">
        <v>3411</v>
      </c>
      <c r="AAD2">
        <v>1765</v>
      </c>
      <c r="AAE2">
        <v>1031</v>
      </c>
      <c r="AAF2">
        <v>1401</v>
      </c>
      <c r="AAG2">
        <v>2006</v>
      </c>
      <c r="AAH2">
        <v>956</v>
      </c>
      <c r="AAI2">
        <v>734</v>
      </c>
      <c r="AAJ2">
        <v>875</v>
      </c>
      <c r="AAK2">
        <v>1168</v>
      </c>
      <c r="AAL2">
        <v>1540</v>
      </c>
      <c r="AAM2">
        <v>1163</v>
      </c>
      <c r="AAN2">
        <v>1776</v>
      </c>
      <c r="AAO2">
        <v>1942</v>
      </c>
      <c r="AAP2">
        <v>2155</v>
      </c>
      <c r="AAQ2">
        <v>1311</v>
      </c>
      <c r="AAR2">
        <v>1867</v>
      </c>
      <c r="AAS2">
        <v>2654</v>
      </c>
      <c r="AAT2">
        <v>1147</v>
      </c>
      <c r="AAU2">
        <v>749</v>
      </c>
      <c r="AAV2">
        <v>1157</v>
      </c>
      <c r="AAW2">
        <v>1464</v>
      </c>
      <c r="AAX2">
        <v>784</v>
      </c>
      <c r="AAY2">
        <v>525</v>
      </c>
      <c r="AAZ2">
        <v>745</v>
      </c>
      <c r="ABA2">
        <v>952</v>
      </c>
      <c r="ABB2">
        <v>1044</v>
      </c>
      <c r="ABC2">
        <v>884</v>
      </c>
      <c r="ABD2">
        <v>1438</v>
      </c>
      <c r="ABE2">
        <v>1295</v>
      </c>
      <c r="ABF2">
        <v>1394</v>
      </c>
      <c r="ABG2">
        <v>1022</v>
      </c>
      <c r="ABH2">
        <v>1360</v>
      </c>
      <c r="ABI2">
        <v>1830</v>
      </c>
      <c r="ABJ2">
        <v>1704</v>
      </c>
      <c r="ABK2">
        <v>1047</v>
      </c>
      <c r="ABL2">
        <v>1655</v>
      </c>
      <c r="ABM2">
        <v>2030</v>
      </c>
      <c r="ABN2">
        <v>1513</v>
      </c>
      <c r="ABO2">
        <v>1137</v>
      </c>
      <c r="ABP2">
        <v>2142</v>
      </c>
      <c r="ABQ2">
        <v>1713</v>
      </c>
      <c r="ABR2">
        <v>1997</v>
      </c>
      <c r="ABS2">
        <v>1534</v>
      </c>
      <c r="ABT2">
        <v>2682</v>
      </c>
      <c r="ABU2">
        <v>2629</v>
      </c>
      <c r="ABV2">
        <v>2286</v>
      </c>
      <c r="ABW2">
        <v>1646</v>
      </c>
      <c r="ABX2">
        <v>2380</v>
      </c>
      <c r="ABY2">
        <v>2895</v>
      </c>
      <c r="ABZ2">
        <v>2184</v>
      </c>
      <c r="ACA2">
        <v>1263</v>
      </c>
      <c r="ACB2">
        <v>1926</v>
      </c>
      <c r="ACC2">
        <v>2777</v>
      </c>
      <c r="ACD2">
        <v>1485</v>
      </c>
      <c r="ACE2">
        <v>1002</v>
      </c>
      <c r="ACF2">
        <v>1355</v>
      </c>
      <c r="ACG2">
        <v>1764</v>
      </c>
      <c r="ACH2">
        <v>1958</v>
      </c>
      <c r="ACI2">
        <v>1528</v>
      </c>
      <c r="ACJ2">
        <v>2670</v>
      </c>
      <c r="ACK2">
        <v>2743</v>
      </c>
      <c r="ACL2">
        <v>2931</v>
      </c>
      <c r="ACM2">
        <v>1917</v>
      </c>
      <c r="ACN2">
        <v>2703</v>
      </c>
      <c r="ACO2">
        <v>3846</v>
      </c>
      <c r="ACP2">
        <v>2096</v>
      </c>
      <c r="ACQ2">
        <v>1181</v>
      </c>
      <c r="ACR2">
        <v>1730</v>
      </c>
      <c r="ACS2">
        <v>2442</v>
      </c>
      <c r="ACT2">
        <v>1173</v>
      </c>
      <c r="ACU2">
        <v>803</v>
      </c>
      <c r="ACV2">
        <v>1018</v>
      </c>
      <c r="ACW2">
        <v>1394</v>
      </c>
      <c r="ACX2">
        <v>1763</v>
      </c>
      <c r="ACY2">
        <v>1251</v>
      </c>
      <c r="ACZ2">
        <v>2182</v>
      </c>
      <c r="ADA2">
        <v>2142</v>
      </c>
      <c r="ADB2">
        <v>2390</v>
      </c>
      <c r="ADC2">
        <v>1495</v>
      </c>
      <c r="ADD2">
        <v>2138</v>
      </c>
      <c r="ADE2">
        <v>2990</v>
      </c>
      <c r="ADF2">
        <v>1097</v>
      </c>
      <c r="ADG2">
        <v>740</v>
      </c>
      <c r="ADH2">
        <v>1067</v>
      </c>
      <c r="ADI2">
        <v>1443</v>
      </c>
      <c r="ADJ2">
        <v>751</v>
      </c>
      <c r="ADK2">
        <v>552</v>
      </c>
      <c r="ADL2">
        <v>723</v>
      </c>
      <c r="ADM2">
        <v>901</v>
      </c>
      <c r="ADN2">
        <v>1014</v>
      </c>
      <c r="ADO2">
        <v>784</v>
      </c>
      <c r="ADP2">
        <v>1209</v>
      </c>
      <c r="ADQ2">
        <v>1284</v>
      </c>
      <c r="ADR2">
        <v>1264</v>
      </c>
      <c r="ADS2">
        <v>919</v>
      </c>
      <c r="ADT2">
        <v>1237</v>
      </c>
      <c r="ADU2">
        <v>1734</v>
      </c>
      <c r="ADV2">
        <v>1613</v>
      </c>
      <c r="ADW2">
        <v>1028</v>
      </c>
      <c r="ADX2">
        <v>1602</v>
      </c>
      <c r="ADY2">
        <v>2165</v>
      </c>
      <c r="ADZ2">
        <v>1206</v>
      </c>
      <c r="AEA2">
        <v>815</v>
      </c>
      <c r="AEB2">
        <v>1230</v>
      </c>
      <c r="AEC2">
        <v>1406</v>
      </c>
      <c r="AED2">
        <v>1800</v>
      </c>
      <c r="AEE2">
        <v>1349</v>
      </c>
      <c r="AEF2">
        <v>2249</v>
      </c>
      <c r="AEG2">
        <v>2426</v>
      </c>
      <c r="AEH2">
        <v>1935</v>
      </c>
      <c r="AEI2">
        <v>1446</v>
      </c>
      <c r="AEJ2">
        <v>1913</v>
      </c>
      <c r="AEK2">
        <v>2590</v>
      </c>
      <c r="AEL2">
        <v>2258</v>
      </c>
      <c r="AEM2">
        <v>1415</v>
      </c>
      <c r="AEN2">
        <v>2141</v>
      </c>
      <c r="AEO2">
        <v>2864</v>
      </c>
      <c r="AEP2">
        <v>1555</v>
      </c>
      <c r="AEQ2">
        <v>942</v>
      </c>
      <c r="AER2">
        <v>1420</v>
      </c>
      <c r="AES2">
        <v>1811</v>
      </c>
      <c r="AET2">
        <v>1984</v>
      </c>
      <c r="AEU2">
        <v>1569</v>
      </c>
      <c r="AEV2">
        <v>2269</v>
      </c>
      <c r="AEW2">
        <v>3789</v>
      </c>
      <c r="AEX2">
        <v>2836</v>
      </c>
      <c r="AEY2">
        <v>1857</v>
      </c>
      <c r="AEZ2">
        <v>2662</v>
      </c>
      <c r="AFA2">
        <v>4037</v>
      </c>
      <c r="AFB2">
        <v>1347</v>
      </c>
      <c r="AFC2">
        <v>818</v>
      </c>
      <c r="AFD2">
        <v>1289</v>
      </c>
      <c r="AFE2">
        <v>1602</v>
      </c>
      <c r="AFF2">
        <v>789</v>
      </c>
      <c r="AFG2">
        <v>523</v>
      </c>
      <c r="AFH2">
        <v>781</v>
      </c>
      <c r="AFI2">
        <v>964</v>
      </c>
      <c r="AFJ2">
        <v>1214</v>
      </c>
      <c r="AFK2">
        <v>921</v>
      </c>
      <c r="AFL2">
        <v>1569</v>
      </c>
      <c r="AFM2">
        <v>1705</v>
      </c>
      <c r="AFN2">
        <v>1382</v>
      </c>
      <c r="AFO2">
        <v>1069</v>
      </c>
      <c r="AFP2">
        <v>1459</v>
      </c>
      <c r="AFQ2">
        <v>1923</v>
      </c>
      <c r="AFR2">
        <v>787</v>
      </c>
      <c r="AFS2">
        <v>472</v>
      </c>
      <c r="AFT2">
        <v>827</v>
      </c>
      <c r="AFU2">
        <v>1009</v>
      </c>
      <c r="AFV2">
        <v>489</v>
      </c>
      <c r="AFW2">
        <v>405</v>
      </c>
      <c r="AFX2">
        <v>643</v>
      </c>
      <c r="AFY2">
        <v>610</v>
      </c>
      <c r="AFZ2">
        <v>787</v>
      </c>
      <c r="AGA2">
        <v>625</v>
      </c>
      <c r="AGB2">
        <v>1058</v>
      </c>
      <c r="AGC2">
        <v>1007</v>
      </c>
      <c r="AGD2">
        <v>879</v>
      </c>
      <c r="AGE2">
        <v>740</v>
      </c>
      <c r="AGF2">
        <v>990</v>
      </c>
      <c r="AGG2">
        <v>1180</v>
      </c>
      <c r="AGH2">
        <v>1177</v>
      </c>
      <c r="AGI2">
        <v>778</v>
      </c>
      <c r="AGJ2">
        <v>1208</v>
      </c>
      <c r="AGK2">
        <v>1386</v>
      </c>
      <c r="AGL2">
        <v>892</v>
      </c>
      <c r="AGM2">
        <v>606</v>
      </c>
      <c r="AGN2">
        <v>1081</v>
      </c>
      <c r="AGO2">
        <v>1111</v>
      </c>
      <c r="AGP2">
        <v>1364</v>
      </c>
      <c r="AGQ2">
        <v>1136</v>
      </c>
      <c r="AGR2">
        <v>1744</v>
      </c>
      <c r="AGS2">
        <v>1889</v>
      </c>
      <c r="AGT2">
        <v>1515</v>
      </c>
      <c r="AGU2">
        <v>1025</v>
      </c>
      <c r="AGV2">
        <v>1420</v>
      </c>
      <c r="AGW2">
        <v>1957</v>
      </c>
      <c r="AGX2">
        <v>1408</v>
      </c>
      <c r="AGY2">
        <v>932</v>
      </c>
      <c r="AGZ2">
        <v>1503</v>
      </c>
      <c r="AHA2">
        <v>1847</v>
      </c>
      <c r="AHB2">
        <v>1035</v>
      </c>
      <c r="AHC2">
        <v>674</v>
      </c>
      <c r="AHD2">
        <v>982</v>
      </c>
      <c r="AHE2">
        <v>1278</v>
      </c>
      <c r="AHF2">
        <v>1376</v>
      </c>
      <c r="AHG2">
        <v>1056</v>
      </c>
      <c r="AHH2">
        <v>1877</v>
      </c>
      <c r="AHI2">
        <v>1903</v>
      </c>
      <c r="AHJ2">
        <v>1821</v>
      </c>
      <c r="AHK2">
        <v>1289</v>
      </c>
      <c r="AHL2">
        <v>1913</v>
      </c>
      <c r="AHM2">
        <v>2570</v>
      </c>
      <c r="AHN2">
        <v>1832</v>
      </c>
      <c r="AHO2">
        <v>1147</v>
      </c>
      <c r="AHP2">
        <v>1660</v>
      </c>
      <c r="AHQ2">
        <v>2327</v>
      </c>
      <c r="AHR2">
        <v>1111</v>
      </c>
      <c r="AHS2">
        <v>741</v>
      </c>
      <c r="AHT2">
        <v>1029</v>
      </c>
      <c r="AHU2">
        <v>1347</v>
      </c>
      <c r="AHV2">
        <v>1756</v>
      </c>
      <c r="AHW2">
        <v>1227</v>
      </c>
      <c r="AHX2">
        <v>2325</v>
      </c>
      <c r="AHY2">
        <v>2174</v>
      </c>
      <c r="AHZ2">
        <v>2116</v>
      </c>
      <c r="AIA2">
        <v>1414</v>
      </c>
      <c r="AIB2">
        <v>1988</v>
      </c>
      <c r="AIC2">
        <v>2746</v>
      </c>
      <c r="AID2">
        <v>1351</v>
      </c>
      <c r="AIE2">
        <v>820</v>
      </c>
      <c r="AIF2">
        <v>1265</v>
      </c>
      <c r="AIG2">
        <v>1565</v>
      </c>
      <c r="AIH2">
        <v>867</v>
      </c>
      <c r="AII2">
        <v>649</v>
      </c>
      <c r="AIJ2">
        <v>886</v>
      </c>
      <c r="AIK2">
        <v>1101</v>
      </c>
      <c r="AIL2">
        <v>1215</v>
      </c>
      <c r="AIM2">
        <v>943</v>
      </c>
      <c r="AIN2">
        <v>1560</v>
      </c>
      <c r="AIO2">
        <v>1522</v>
      </c>
      <c r="AIP2">
        <v>1527</v>
      </c>
      <c r="AIQ2">
        <v>1065</v>
      </c>
      <c r="AIR2">
        <v>1606</v>
      </c>
      <c r="AIS2">
        <v>1961</v>
      </c>
      <c r="AIT2">
        <v>1986</v>
      </c>
      <c r="AIU2">
        <v>1188</v>
      </c>
      <c r="AIV2">
        <v>1986</v>
      </c>
      <c r="AIW2">
        <v>2403</v>
      </c>
      <c r="AIX2">
        <v>1433</v>
      </c>
      <c r="AIY2">
        <v>1083</v>
      </c>
      <c r="AIZ2">
        <v>1353</v>
      </c>
      <c r="AJA2">
        <v>1748</v>
      </c>
      <c r="AJB2">
        <v>2357</v>
      </c>
      <c r="AJC2">
        <v>1734</v>
      </c>
      <c r="AJD2">
        <v>3411</v>
      </c>
      <c r="AJE2">
        <v>3343</v>
      </c>
      <c r="AJF2">
        <v>2727</v>
      </c>
      <c r="AJG2">
        <v>1897</v>
      </c>
      <c r="AJH2">
        <v>2765</v>
      </c>
      <c r="AJI2">
        <v>3463</v>
      </c>
      <c r="AJJ2">
        <v>2275</v>
      </c>
      <c r="AJK2">
        <v>1313</v>
      </c>
      <c r="AJL2">
        <v>2179</v>
      </c>
      <c r="AJM2">
        <v>3083</v>
      </c>
      <c r="AJN2">
        <v>1631</v>
      </c>
      <c r="AJO2">
        <v>1119</v>
      </c>
      <c r="AJP2">
        <v>1295</v>
      </c>
      <c r="AJQ2">
        <v>1945</v>
      </c>
      <c r="AJR2">
        <v>2159</v>
      </c>
      <c r="AJS2">
        <v>1523</v>
      </c>
      <c r="AJT2">
        <v>2864</v>
      </c>
      <c r="AJU2">
        <v>2978</v>
      </c>
      <c r="AJV2">
        <v>2937</v>
      </c>
      <c r="AJW2">
        <v>1958</v>
      </c>
      <c r="AJX2">
        <v>3063</v>
      </c>
      <c r="AJY2">
        <v>4286</v>
      </c>
      <c r="AJZ2">
        <v>2472</v>
      </c>
      <c r="AKA2">
        <v>1402</v>
      </c>
      <c r="AKB2">
        <v>2175</v>
      </c>
      <c r="AKC2">
        <v>3014</v>
      </c>
      <c r="AKD2">
        <v>1442</v>
      </c>
      <c r="AKE2">
        <v>974</v>
      </c>
      <c r="AKF2">
        <v>1221</v>
      </c>
      <c r="AKG2">
        <v>1735</v>
      </c>
      <c r="AKH2">
        <v>2158</v>
      </c>
      <c r="AKI2">
        <v>1586</v>
      </c>
      <c r="AKJ2">
        <v>2550</v>
      </c>
      <c r="AKK2">
        <v>2882</v>
      </c>
      <c r="AKL2">
        <v>2923</v>
      </c>
      <c r="AKM2">
        <v>1814</v>
      </c>
      <c r="AKN2">
        <v>2581</v>
      </c>
      <c r="AKO2">
        <v>3781</v>
      </c>
      <c r="AKP2">
        <v>1607</v>
      </c>
      <c r="AKQ2">
        <v>1027</v>
      </c>
      <c r="AKR2">
        <v>1560</v>
      </c>
      <c r="AKS2">
        <v>1896</v>
      </c>
      <c r="AKT2">
        <v>973</v>
      </c>
      <c r="AKU2">
        <v>667</v>
      </c>
      <c r="AKV2">
        <v>1032</v>
      </c>
      <c r="AKW2">
        <v>1222</v>
      </c>
      <c r="AKX2">
        <v>1330</v>
      </c>
      <c r="AKY2">
        <v>1054</v>
      </c>
      <c r="AKZ2">
        <v>1745</v>
      </c>
      <c r="ALA2">
        <v>1771</v>
      </c>
      <c r="ALB2">
        <v>1732</v>
      </c>
      <c r="ALC2">
        <v>1208</v>
      </c>
      <c r="ALD2">
        <v>1907</v>
      </c>
      <c r="ALE2">
        <v>2493</v>
      </c>
      <c r="ALF2">
        <v>2226</v>
      </c>
      <c r="ALG2">
        <v>1425</v>
      </c>
      <c r="ALH2">
        <v>2131</v>
      </c>
      <c r="ALI2">
        <v>2666</v>
      </c>
      <c r="ALJ2">
        <v>1535</v>
      </c>
      <c r="ALK2">
        <v>1054</v>
      </c>
      <c r="ALL2">
        <v>1435</v>
      </c>
      <c r="ALM2">
        <v>1813</v>
      </c>
      <c r="ALN2">
        <v>2390</v>
      </c>
      <c r="ALO2">
        <v>1820</v>
      </c>
      <c r="ALP2">
        <v>3231</v>
      </c>
      <c r="ALQ2">
        <v>3462</v>
      </c>
      <c r="ALR2">
        <v>2843</v>
      </c>
      <c r="ALS2">
        <v>2050</v>
      </c>
      <c r="ALT2">
        <v>2687</v>
      </c>
      <c r="ALU2">
        <v>3887</v>
      </c>
      <c r="ALV2">
        <v>3079</v>
      </c>
      <c r="ALW2">
        <v>1822</v>
      </c>
      <c r="ALX2">
        <v>2770</v>
      </c>
      <c r="ALY2">
        <v>3837</v>
      </c>
      <c r="ALZ2">
        <v>2038</v>
      </c>
      <c r="AMA2">
        <v>1271</v>
      </c>
      <c r="AMB2">
        <v>1889</v>
      </c>
      <c r="AMC2">
        <v>2367</v>
      </c>
      <c r="AMD2">
        <v>2851</v>
      </c>
      <c r="AME2">
        <v>2019</v>
      </c>
      <c r="AMF2">
        <v>3578</v>
      </c>
      <c r="AMG2">
        <v>3727</v>
      </c>
      <c r="AMH2">
        <v>3965</v>
      </c>
      <c r="AMI2">
        <v>2634</v>
      </c>
      <c r="AMJ2">
        <v>3935</v>
      </c>
      <c r="AMK2">
        <v>5600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8"/>
  <sheetViews>
    <sheetView workbookViewId="0">
      <selection activeCell="T84" sqref="T84"/>
    </sheetView>
  </sheetViews>
  <sheetFormatPr defaultRowHeight="15" x14ac:dyDescent="0.25"/>
  <sheetData>
    <row r="1" spans="1:18" x14ac:dyDescent="0.25">
      <c r="B1" s="1" t="s">
        <v>144</v>
      </c>
      <c r="C1" s="1" t="s">
        <v>145</v>
      </c>
      <c r="D1" s="1" t="s">
        <v>146</v>
      </c>
      <c r="E1" s="1" t="s">
        <v>147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272</v>
      </c>
      <c r="K1" s="1" t="s">
        <v>273</v>
      </c>
      <c r="L1" s="1" t="s">
        <v>274</v>
      </c>
      <c r="M1" s="1" t="s">
        <v>275</v>
      </c>
      <c r="N1" s="1" t="s">
        <v>336</v>
      </c>
      <c r="O1" s="1" t="s">
        <v>337</v>
      </c>
      <c r="P1" s="1" t="s">
        <v>338</v>
      </c>
      <c r="Q1" s="1" t="s">
        <v>339</v>
      </c>
    </row>
    <row r="2" spans="1:18" x14ac:dyDescent="0.25">
      <c r="A2" s="1">
        <v>0</v>
      </c>
      <c r="B2">
        <v>83945</v>
      </c>
      <c r="C2">
        <v>58617</v>
      </c>
      <c r="D2">
        <v>89898</v>
      </c>
      <c r="E2">
        <v>104655</v>
      </c>
      <c r="F2">
        <v>55890</v>
      </c>
      <c r="G2">
        <v>41435</v>
      </c>
      <c r="H2">
        <v>65572</v>
      </c>
      <c r="I2">
        <v>71382</v>
      </c>
      <c r="J2">
        <v>89655</v>
      </c>
      <c r="K2">
        <v>64737</v>
      </c>
      <c r="L2">
        <v>97681</v>
      </c>
      <c r="M2">
        <v>109135</v>
      </c>
      <c r="N2">
        <v>108615</v>
      </c>
      <c r="O2">
        <v>74140</v>
      </c>
      <c r="P2">
        <v>113928</v>
      </c>
      <c r="Q2">
        <v>137291</v>
      </c>
    </row>
    <row r="4" spans="1:18" x14ac:dyDescent="0.25">
      <c r="A4" s="4" t="s">
        <v>1375</v>
      </c>
      <c r="B4" s="4">
        <v>0</v>
      </c>
      <c r="C4" s="5">
        <v>0</v>
      </c>
      <c r="E4" s="5">
        <v>0</v>
      </c>
      <c r="F4" s="5">
        <v>0.03</v>
      </c>
      <c r="G4" s="5">
        <v>0.1</v>
      </c>
      <c r="H4" s="5">
        <v>0.3</v>
      </c>
      <c r="I4" s="5">
        <v>0.9</v>
      </c>
      <c r="J4" s="5">
        <v>2.7</v>
      </c>
      <c r="K4" s="5">
        <v>5.4</v>
      </c>
      <c r="L4" s="5">
        <v>9</v>
      </c>
      <c r="M4" s="5">
        <v>18</v>
      </c>
      <c r="P4" s="4" t="s">
        <v>1596</v>
      </c>
      <c r="Q4" s="4" t="s">
        <v>1597</v>
      </c>
    </row>
    <row r="5" spans="1:18" x14ac:dyDescent="0.25">
      <c r="A5" s="1" t="s">
        <v>144</v>
      </c>
      <c r="B5">
        <v>83945</v>
      </c>
      <c r="C5">
        <f>B5/1366576*100</f>
        <v>6.1427245905094194</v>
      </c>
      <c r="E5">
        <v>6.1427245905094194</v>
      </c>
      <c r="F5">
        <v>6.2705874589068067</v>
      </c>
      <c r="G5">
        <v>6.0733692395230507</v>
      </c>
      <c r="H5">
        <v>6.0683533785982862</v>
      </c>
      <c r="I5">
        <v>6.1111792509378748</v>
      </c>
      <c r="J5">
        <v>6.177211374418623</v>
      </c>
      <c r="K5">
        <v>6.1553215128054628</v>
      </c>
      <c r="L5">
        <v>6.0817168589114958</v>
      </c>
      <c r="M5">
        <v>6.1278559402949417</v>
      </c>
      <c r="P5" t="s">
        <v>1743</v>
      </c>
      <c r="Q5">
        <v>6.1427245905094203</v>
      </c>
      <c r="R5">
        <f>Q5/6.14272459050942/16*100</f>
        <v>6.25</v>
      </c>
    </row>
    <row r="6" spans="1:18" x14ac:dyDescent="0.25">
      <c r="A6" s="1" t="s">
        <v>145</v>
      </c>
      <c r="B6">
        <v>58617</v>
      </c>
      <c r="C6">
        <f t="shared" ref="C6:C20" si="0">B6/1366576*100</f>
        <v>4.2893333411387289</v>
      </c>
      <c r="E6">
        <v>4.2893333411387289</v>
      </c>
      <c r="F6">
        <v>4.2951925348589386</v>
      </c>
      <c r="G6">
        <v>4.1588116244351694</v>
      </c>
      <c r="H6">
        <v>4.1453854818264686</v>
      </c>
      <c r="I6">
        <v>4.1512544503078219</v>
      </c>
      <c r="J6">
        <v>4.1767777118142426</v>
      </c>
      <c r="K6">
        <v>4.181694065412664</v>
      </c>
      <c r="L6">
        <v>4.1541500228305708</v>
      </c>
      <c r="M6">
        <v>4.2143864360100247</v>
      </c>
      <c r="P6" t="s">
        <v>1744</v>
      </c>
      <c r="Q6">
        <v>6.2705874589068067</v>
      </c>
      <c r="R6">
        <f t="shared" ref="R6:R13" si="1">Q6/6.14272459050942/16*100</f>
        <v>6.3800958419523397</v>
      </c>
    </row>
    <row r="7" spans="1:18" x14ac:dyDescent="0.25">
      <c r="A7" s="1" t="s">
        <v>146</v>
      </c>
      <c r="B7">
        <v>89898</v>
      </c>
      <c r="C7">
        <f t="shared" si="0"/>
        <v>6.5783388556509115</v>
      </c>
      <c r="E7">
        <v>6.5783388556509115</v>
      </c>
      <c r="F7">
        <v>6.7049080549706739</v>
      </c>
      <c r="G7">
        <v>7.1786786226600467</v>
      </c>
      <c r="H7">
        <v>7.1678623218126569</v>
      </c>
      <c r="I7">
        <v>7.1766269438567276</v>
      </c>
      <c r="J7">
        <v>7.1130287619852863</v>
      </c>
      <c r="K7">
        <v>7.174986172163349</v>
      </c>
      <c r="L7">
        <v>7.1150583368067499</v>
      </c>
      <c r="M7">
        <v>6.9473061552400406</v>
      </c>
      <c r="P7" t="s">
        <v>1745</v>
      </c>
      <c r="Q7">
        <v>6.0733692395230507</v>
      </c>
      <c r="R7">
        <f t="shared" si="1"/>
        <v>6.1794334399535789</v>
      </c>
    </row>
    <row r="8" spans="1:18" x14ac:dyDescent="0.25">
      <c r="A8" s="1" t="s">
        <v>147</v>
      </c>
      <c r="B8">
        <v>104655</v>
      </c>
      <c r="C8">
        <f t="shared" si="0"/>
        <v>7.6581909824261514</v>
      </c>
      <c r="E8">
        <v>7.6581909824261514</v>
      </c>
      <c r="F8">
        <v>7.5605685961003699</v>
      </c>
      <c r="G8">
        <v>6.8309390166116142</v>
      </c>
      <c r="H8">
        <v>6.8320105385172631</v>
      </c>
      <c r="I8">
        <v>6.838225233378104</v>
      </c>
      <c r="J8">
        <v>7.0072128985763298</v>
      </c>
      <c r="K8">
        <v>6.9006161951976885</v>
      </c>
      <c r="L8">
        <v>6.8944973349592971</v>
      </c>
      <c r="M8">
        <v>7.1831046265603176</v>
      </c>
      <c r="P8" t="s">
        <v>1746</v>
      </c>
      <c r="Q8">
        <v>6.0683533785982862</v>
      </c>
      <c r="R8">
        <f t="shared" si="1"/>
        <v>6.1743299829585814</v>
      </c>
    </row>
    <row r="9" spans="1:18" x14ac:dyDescent="0.25">
      <c r="A9" s="1" t="s">
        <v>208</v>
      </c>
      <c r="B9">
        <v>55890</v>
      </c>
      <c r="C9">
        <f t="shared" si="0"/>
        <v>4.0897835173455412</v>
      </c>
      <c r="E9">
        <v>4.0897835173455412</v>
      </c>
      <c r="F9">
        <v>4.1600057970252511</v>
      </c>
      <c r="G9">
        <v>4.055944950811476</v>
      </c>
      <c r="H9">
        <v>4.0558246986230264</v>
      </c>
      <c r="I9">
        <v>4.0710690495531416</v>
      </c>
      <c r="J9">
        <v>4.0746781290705139</v>
      </c>
      <c r="K9">
        <v>4.0827025338200214</v>
      </c>
      <c r="L9">
        <v>4.0568166113684079</v>
      </c>
      <c r="M9">
        <v>4.0591966038781822</v>
      </c>
      <c r="P9" t="s">
        <v>1747</v>
      </c>
      <c r="Q9">
        <v>6.1111792509378748</v>
      </c>
      <c r="R9">
        <f t="shared" si="1"/>
        <v>6.2179037584353409</v>
      </c>
    </row>
    <row r="10" spans="1:18" x14ac:dyDescent="0.25">
      <c r="A10" s="1" t="s">
        <v>209</v>
      </c>
      <c r="B10">
        <v>41435</v>
      </c>
      <c r="C10">
        <f t="shared" si="0"/>
        <v>3.032030417627706</v>
      </c>
      <c r="E10">
        <v>3.032030417627706</v>
      </c>
      <c r="F10">
        <v>3.0105235213686647</v>
      </c>
      <c r="G10">
        <v>2.9931995962040587</v>
      </c>
      <c r="H10">
        <v>2.9930524285003761</v>
      </c>
      <c r="I10">
        <v>2.987546969129256</v>
      </c>
      <c r="J10">
        <v>2.9523517154946797</v>
      </c>
      <c r="K10">
        <v>2.9814045773671998</v>
      </c>
      <c r="L10">
        <v>2.9894094897782062</v>
      </c>
      <c r="M10">
        <v>2.9646720434669982</v>
      </c>
      <c r="P10" t="s">
        <v>1748</v>
      </c>
      <c r="Q10">
        <v>6.177211374418623</v>
      </c>
      <c r="R10">
        <f t="shared" si="1"/>
        <v>6.285089054743807</v>
      </c>
    </row>
    <row r="11" spans="1:18" x14ac:dyDescent="0.25">
      <c r="A11" s="1" t="s">
        <v>210</v>
      </c>
      <c r="B11">
        <v>65572</v>
      </c>
      <c r="C11">
        <f t="shared" si="0"/>
        <v>4.7982695437355849</v>
      </c>
      <c r="E11">
        <v>4.7982695437355849</v>
      </c>
      <c r="F11">
        <v>4.7957989001588395</v>
      </c>
      <c r="G11">
        <v>5.2141007042277634</v>
      </c>
      <c r="H11">
        <v>5.2037297841290693</v>
      </c>
      <c r="I11">
        <v>5.1894216472873831</v>
      </c>
      <c r="J11">
        <v>5.0760339762649034</v>
      </c>
      <c r="K11">
        <v>5.1692837594160599</v>
      </c>
      <c r="L11">
        <v>5.1576072235262123</v>
      </c>
      <c r="M11">
        <v>4.9921219487246944</v>
      </c>
      <c r="P11" t="s">
        <v>1749</v>
      </c>
      <c r="Q11">
        <v>6.1553215128054628</v>
      </c>
      <c r="R11">
        <f t="shared" si="1"/>
        <v>6.2628169126240669</v>
      </c>
    </row>
    <row r="12" spans="1:18" x14ac:dyDescent="0.25">
      <c r="A12" s="1" t="s">
        <v>211</v>
      </c>
      <c r="B12">
        <v>71382</v>
      </c>
      <c r="C12">
        <f t="shared" si="0"/>
        <v>5.2234197000386366</v>
      </c>
      <c r="E12">
        <v>5.2234197000386366</v>
      </c>
      <c r="F12">
        <v>5.107995134367104</v>
      </c>
      <c r="G12">
        <v>4.7499624662985216</v>
      </c>
      <c r="H12">
        <v>4.7521901308004155</v>
      </c>
      <c r="I12">
        <v>4.7382531151483223</v>
      </c>
      <c r="J12">
        <v>4.7931011416188971</v>
      </c>
      <c r="K12">
        <v>4.7507984711569016</v>
      </c>
      <c r="L12">
        <v>4.7738922198058793</v>
      </c>
      <c r="M12">
        <v>4.9092694285579128</v>
      </c>
      <c r="P12" t="s">
        <v>1750</v>
      </c>
      <c r="Q12">
        <v>6.0817168589114958</v>
      </c>
      <c r="R12">
        <f t="shared" si="1"/>
        <v>6.1879268406276688</v>
      </c>
    </row>
    <row r="13" spans="1:18" x14ac:dyDescent="0.25">
      <c r="A13" s="1" t="s">
        <v>272</v>
      </c>
      <c r="B13">
        <v>89655</v>
      </c>
      <c r="C13">
        <f t="shared" si="0"/>
        <v>6.560557188184192</v>
      </c>
      <c r="E13">
        <v>6.560557188184192</v>
      </c>
      <c r="F13">
        <v>6.670208990524193</v>
      </c>
      <c r="G13">
        <v>7.2755362993698851</v>
      </c>
      <c r="H13">
        <v>7.2912431802315574</v>
      </c>
      <c r="I13">
        <v>7.300304517528633</v>
      </c>
      <c r="J13">
        <v>7.2219173942559678</v>
      </c>
      <c r="K13">
        <v>7.2786182656116001</v>
      </c>
      <c r="L13">
        <v>7.2179396322122207</v>
      </c>
      <c r="M13">
        <v>6.9764248872976955</v>
      </c>
      <c r="P13" t="s">
        <v>1751</v>
      </c>
      <c r="Q13">
        <v>6.1278559402949417</v>
      </c>
      <c r="R13">
        <f t="shared" si="1"/>
        <v>6.2348716864200506</v>
      </c>
    </row>
    <row r="14" spans="1:18" x14ac:dyDescent="0.25">
      <c r="A14" s="1" t="s">
        <v>273</v>
      </c>
      <c r="B14">
        <v>64737</v>
      </c>
      <c r="C14">
        <f t="shared" si="0"/>
        <v>4.7371679291894484</v>
      </c>
      <c r="E14">
        <v>4.7371679291894484</v>
      </c>
      <c r="F14">
        <v>4.7092044733802334</v>
      </c>
      <c r="G14">
        <v>5.1324583700334534</v>
      </c>
      <c r="H14">
        <v>5.116785632248158</v>
      </c>
      <c r="I14">
        <v>5.1069778520722284</v>
      </c>
      <c r="J14">
        <v>4.9984521932346251</v>
      </c>
      <c r="K14">
        <v>5.0843192072962022</v>
      </c>
      <c r="L14">
        <v>5.0837412063607186</v>
      </c>
      <c r="M14">
        <v>4.9427167820773432</v>
      </c>
    </row>
    <row r="15" spans="1:18" x14ac:dyDescent="0.25">
      <c r="A15" s="1" t="s">
        <v>274</v>
      </c>
      <c r="B15">
        <v>97681</v>
      </c>
      <c r="C15">
        <f t="shared" si="0"/>
        <v>7.1478644436899232</v>
      </c>
      <c r="E15">
        <v>7.1478644436899232</v>
      </c>
      <c r="F15">
        <v>7.2565244286521517</v>
      </c>
      <c r="G15">
        <v>9.0644150410924187</v>
      </c>
      <c r="H15">
        <v>9.1120309316280466</v>
      </c>
      <c r="I15">
        <v>9.0731266060067011</v>
      </c>
      <c r="J15">
        <v>8.7894156208178771</v>
      </c>
      <c r="K15">
        <v>8.9284593221715483</v>
      </c>
      <c r="L15">
        <v>8.9269941370210137</v>
      </c>
      <c r="M15">
        <v>8.2318086599721827</v>
      </c>
      <c r="P15" t="s">
        <v>1752</v>
      </c>
      <c r="Q15">
        <v>4.2893333411387298</v>
      </c>
      <c r="R15">
        <f>Q15/4.28933334113873/16*100</f>
        <v>6.25</v>
      </c>
    </row>
    <row r="16" spans="1:18" x14ac:dyDescent="0.25">
      <c r="A16" s="1" t="s">
        <v>275</v>
      </c>
      <c r="B16">
        <v>109135</v>
      </c>
      <c r="C16">
        <f t="shared" si="0"/>
        <v>7.9860176089730821</v>
      </c>
      <c r="E16">
        <v>7.9860176089730821</v>
      </c>
      <c r="F16">
        <v>7.9801242124350953</v>
      </c>
      <c r="G16">
        <v>7.8898381806328981</v>
      </c>
      <c r="H16">
        <v>7.8763694771109947</v>
      </c>
      <c r="I16">
        <v>7.8907104032889173</v>
      </c>
      <c r="J16">
        <v>7.8809828780492683</v>
      </c>
      <c r="K16">
        <v>7.865724877278427</v>
      </c>
      <c r="L16">
        <v>7.9300466893461392</v>
      </c>
      <c r="M16">
        <v>7.9986439638428024</v>
      </c>
      <c r="P16" t="s">
        <v>1753</v>
      </c>
      <c r="Q16">
        <v>4.2951925348589386</v>
      </c>
      <c r="R16">
        <f t="shared" ref="R16:R23" si="2">Q16/4.28933334113873/16*100</f>
        <v>6.2585374480924774</v>
      </c>
    </row>
    <row r="17" spans="1:18" x14ac:dyDescent="0.25">
      <c r="A17" s="1" t="s">
        <v>336</v>
      </c>
      <c r="B17">
        <v>108615</v>
      </c>
      <c r="C17">
        <f t="shared" si="0"/>
        <v>7.9479663041060284</v>
      </c>
      <c r="E17">
        <v>7.9479663041060284</v>
      </c>
      <c r="F17">
        <v>8.1347887371808412</v>
      </c>
      <c r="G17">
        <v>7.4041169378915921</v>
      </c>
      <c r="H17">
        <v>7.4177829172047325</v>
      </c>
      <c r="I17">
        <v>7.4415161583474623</v>
      </c>
      <c r="J17">
        <v>7.608426671234743</v>
      </c>
      <c r="K17">
        <v>7.5016719604068056</v>
      </c>
      <c r="L17">
        <v>7.4839881966502642</v>
      </c>
      <c r="M17">
        <v>7.7162690481723448</v>
      </c>
      <c r="P17" t="s">
        <v>1754</v>
      </c>
      <c r="Q17">
        <v>4.1588116244351694</v>
      </c>
      <c r="R17">
        <f t="shared" si="2"/>
        <v>6.0598164296131189</v>
      </c>
    </row>
    <row r="18" spans="1:18" x14ac:dyDescent="0.25">
      <c r="A18" s="1" t="s">
        <v>337</v>
      </c>
      <c r="B18">
        <v>74140</v>
      </c>
      <c r="C18">
        <f t="shared" si="0"/>
        <v>5.4252379670065913</v>
      </c>
      <c r="E18">
        <v>5.4252379670065913</v>
      </c>
      <c r="F18">
        <v>5.3047480238389042</v>
      </c>
      <c r="G18">
        <v>4.9352302586698347</v>
      </c>
      <c r="H18">
        <v>4.9347059341344979</v>
      </c>
      <c r="I18">
        <v>4.9228546502697448</v>
      </c>
      <c r="J18">
        <v>4.9770071623828995</v>
      </c>
      <c r="K18">
        <v>4.9320687972679984</v>
      </c>
      <c r="L18">
        <v>4.9670532201054964</v>
      </c>
      <c r="M18">
        <v>5.1154080901378132</v>
      </c>
      <c r="P18" t="s">
        <v>1755</v>
      </c>
      <c r="Q18">
        <v>4.1453854818264686</v>
      </c>
      <c r="R18">
        <f t="shared" si="2"/>
        <v>6.0402531584400512</v>
      </c>
    </row>
    <row r="19" spans="1:18" x14ac:dyDescent="0.25">
      <c r="A19" s="1" t="s">
        <v>338</v>
      </c>
      <c r="B19">
        <v>113928</v>
      </c>
      <c r="C19">
        <f t="shared" si="0"/>
        <v>8.33674819402653</v>
      </c>
      <c r="E19">
        <v>8.33674819402653</v>
      </c>
      <c r="F19">
        <v>8.287171772900173</v>
      </c>
      <c r="G19">
        <v>8.300162192451193</v>
      </c>
      <c r="H19">
        <v>8.2683103910837019</v>
      </c>
      <c r="I19">
        <v>8.2635231854461697</v>
      </c>
      <c r="J19">
        <v>8.2565074085422516</v>
      </c>
      <c r="K19">
        <v>8.2600642891017841</v>
      </c>
      <c r="L19">
        <v>8.3011435186055333</v>
      </c>
      <c r="M19">
        <v>8.3723615450839262</v>
      </c>
      <c r="P19" t="s">
        <v>1756</v>
      </c>
      <c r="Q19">
        <v>4.1512544503078219</v>
      </c>
      <c r="R19">
        <f t="shared" si="2"/>
        <v>6.048804849365224</v>
      </c>
    </row>
    <row r="20" spans="1:18" x14ac:dyDescent="0.25">
      <c r="A20" s="1" t="s">
        <v>339</v>
      </c>
      <c r="B20">
        <v>137291</v>
      </c>
      <c r="C20">
        <f t="shared" si="0"/>
        <v>10.046349416351525</v>
      </c>
      <c r="E20">
        <v>10.046349416351525</v>
      </c>
      <c r="F20">
        <v>9.751649363331758</v>
      </c>
      <c r="G20">
        <v>8.7432364990870255</v>
      </c>
      <c r="H20">
        <v>8.764362773550749</v>
      </c>
      <c r="I20">
        <v>8.7374099674415149</v>
      </c>
      <c r="J20">
        <v>8.8968949622388891</v>
      </c>
      <c r="K20">
        <v>8.7522659935262865</v>
      </c>
      <c r="L20">
        <v>8.8659453017117951</v>
      </c>
      <c r="M20">
        <v>9.2484538406827799</v>
      </c>
      <c r="P20" t="s">
        <v>1757</v>
      </c>
      <c r="Q20">
        <v>4.1767777118142426</v>
      </c>
      <c r="R20">
        <f t="shared" si="2"/>
        <v>6.0859948674235493</v>
      </c>
    </row>
    <row r="21" spans="1:18" x14ac:dyDescent="0.25">
      <c r="B21">
        <f>SUM(B5:B20)</f>
        <v>1366576</v>
      </c>
      <c r="C21">
        <f>SUM(C5:C20)</f>
        <v>100</v>
      </c>
      <c r="P21" t="s">
        <v>1758</v>
      </c>
      <c r="Q21">
        <v>4.181694065412664</v>
      </c>
      <c r="R21">
        <f t="shared" si="2"/>
        <v>6.0931585004514215</v>
      </c>
    </row>
    <row r="22" spans="1:18" x14ac:dyDescent="0.25">
      <c r="P22" t="s">
        <v>1759</v>
      </c>
      <c r="Q22">
        <v>4.1541500228305708</v>
      </c>
      <c r="R22">
        <f t="shared" si="2"/>
        <v>6.0530239964512313</v>
      </c>
    </row>
    <row r="23" spans="1:18" x14ac:dyDescent="0.25">
      <c r="P23" t="s">
        <v>1760</v>
      </c>
      <c r="Q23">
        <v>4.2143864360100247</v>
      </c>
      <c r="R23">
        <f t="shared" si="2"/>
        <v>6.1407946480722693</v>
      </c>
    </row>
    <row r="25" spans="1:18" x14ac:dyDescent="0.25">
      <c r="P25" t="s">
        <v>1761</v>
      </c>
      <c r="Q25">
        <v>6.5783388556509097</v>
      </c>
      <c r="R25">
        <f>Q25/6.57833885565091/16*100</f>
        <v>6.25</v>
      </c>
    </row>
    <row r="26" spans="1:18" x14ac:dyDescent="0.25">
      <c r="P26" t="s">
        <v>1762</v>
      </c>
      <c r="Q26">
        <v>6.7049080549706739</v>
      </c>
      <c r="R26">
        <f t="shared" ref="R26:R33" si="3">Q26/6.57833885565091/16*100</f>
        <v>6.3702518619224051</v>
      </c>
    </row>
    <row r="27" spans="1:18" x14ac:dyDescent="0.25">
      <c r="P27" t="s">
        <v>1763</v>
      </c>
      <c r="Q27">
        <v>7.1786786226600467</v>
      </c>
      <c r="R27">
        <f t="shared" si="3"/>
        <v>6.8203755349397914</v>
      </c>
    </row>
    <row r="28" spans="1:18" x14ac:dyDescent="0.25">
      <c r="P28" t="s">
        <v>1764</v>
      </c>
      <c r="Q28">
        <v>7.1678623218126569</v>
      </c>
      <c r="R28">
        <f t="shared" si="3"/>
        <v>6.8100990986266758</v>
      </c>
    </row>
    <row r="29" spans="1:18" x14ac:dyDescent="0.25">
      <c r="P29" t="s">
        <v>1765</v>
      </c>
      <c r="Q29">
        <v>7.1766269438567276</v>
      </c>
      <c r="R29">
        <f t="shared" si="3"/>
        <v>6.8184262597804963</v>
      </c>
    </row>
    <row r="30" spans="1:18" x14ac:dyDescent="0.25">
      <c r="P30" t="s">
        <v>1766</v>
      </c>
      <c r="Q30">
        <v>7.1130287619852863</v>
      </c>
      <c r="R30">
        <f t="shared" si="3"/>
        <v>6.7580023981615316</v>
      </c>
    </row>
    <row r="31" spans="1:18" x14ac:dyDescent="0.25">
      <c r="P31" t="s">
        <v>1767</v>
      </c>
      <c r="Q31">
        <v>7.174986172163349</v>
      </c>
      <c r="R31">
        <f t="shared" si="3"/>
        <v>6.8168673824850829</v>
      </c>
    </row>
    <row r="32" spans="1:18" x14ac:dyDescent="0.25">
      <c r="P32" t="s">
        <v>1768</v>
      </c>
      <c r="Q32">
        <v>7.1150583368067499</v>
      </c>
      <c r="R32">
        <f t="shared" si="3"/>
        <v>6.7599306725956252</v>
      </c>
    </row>
    <row r="33" spans="16:18" x14ac:dyDescent="0.25">
      <c r="P33" t="s">
        <v>1769</v>
      </c>
      <c r="Q33">
        <v>6.9473061552400406</v>
      </c>
      <c r="R33">
        <f t="shared" si="3"/>
        <v>6.6005513584863662</v>
      </c>
    </row>
    <row r="35" spans="16:18" x14ac:dyDescent="0.25">
      <c r="P35" t="s">
        <v>1770</v>
      </c>
      <c r="Q35">
        <v>7.6581909824261496</v>
      </c>
      <c r="R35">
        <f>Q35/7.65819098242615/16*100</f>
        <v>6.25</v>
      </c>
    </row>
    <row r="36" spans="16:18" x14ac:dyDescent="0.25">
      <c r="P36" t="s">
        <v>1771</v>
      </c>
      <c r="Q36">
        <v>7.5605685961003699</v>
      </c>
      <c r="R36">
        <f t="shared" ref="R36:R43" si="4">Q36/7.65819098242615/16*100</f>
        <v>6.1703284540779588</v>
      </c>
    </row>
    <row r="37" spans="16:18" x14ac:dyDescent="0.25">
      <c r="P37" t="s">
        <v>1772</v>
      </c>
      <c r="Q37">
        <v>6.8309390166116142</v>
      </c>
      <c r="R37">
        <f t="shared" si="4"/>
        <v>5.5748634307755456</v>
      </c>
    </row>
    <row r="38" spans="16:18" x14ac:dyDescent="0.25">
      <c r="P38" t="s">
        <v>1773</v>
      </c>
      <c r="Q38">
        <v>6.8320105385172631</v>
      </c>
      <c r="R38">
        <f t="shared" si="4"/>
        <v>5.5757379208379731</v>
      </c>
    </row>
    <row r="39" spans="16:18" x14ac:dyDescent="0.25">
      <c r="P39" t="s">
        <v>1774</v>
      </c>
      <c r="Q39">
        <v>6.838225233378104</v>
      </c>
      <c r="R39">
        <f t="shared" si="4"/>
        <v>5.5808098553156311</v>
      </c>
    </row>
    <row r="40" spans="16:18" x14ac:dyDescent="0.25">
      <c r="P40" t="s">
        <v>1775</v>
      </c>
      <c r="Q40">
        <v>7.0072128985763298</v>
      </c>
      <c r="R40">
        <f t="shared" si="4"/>
        <v>5.7187240063093308</v>
      </c>
    </row>
    <row r="41" spans="16:18" x14ac:dyDescent="0.25">
      <c r="P41" t="s">
        <v>1776</v>
      </c>
      <c r="Q41">
        <v>6.9006161951976885</v>
      </c>
      <c r="R41">
        <f t="shared" si="4"/>
        <v>5.6317283440641148</v>
      </c>
    </row>
    <row r="42" spans="16:18" x14ac:dyDescent="0.25">
      <c r="P42" t="s">
        <v>1777</v>
      </c>
      <c r="Q42">
        <v>6.8944973349592971</v>
      </c>
      <c r="R42">
        <f t="shared" si="4"/>
        <v>5.6267346221031831</v>
      </c>
    </row>
    <row r="43" spans="16:18" x14ac:dyDescent="0.25">
      <c r="P43" t="s">
        <v>1778</v>
      </c>
      <c r="Q43">
        <v>7.1831046265603176</v>
      </c>
      <c r="R43">
        <f t="shared" si="4"/>
        <v>5.862272698477315</v>
      </c>
    </row>
    <row r="45" spans="16:18" x14ac:dyDescent="0.25">
      <c r="P45" t="s">
        <v>1779</v>
      </c>
      <c r="Q45">
        <v>4.0897835173455404</v>
      </c>
      <c r="R45">
        <f>Q45/4.08978351734554/16*100</f>
        <v>6.25</v>
      </c>
    </row>
    <row r="46" spans="16:18" x14ac:dyDescent="0.25">
      <c r="P46" t="s">
        <v>1780</v>
      </c>
      <c r="Q46">
        <v>4.1600057970252511</v>
      </c>
      <c r="R46">
        <f t="shared" ref="R46:R53" si="5">Q46/4.08978351734554/16*100</f>
        <v>6.35731356467568</v>
      </c>
    </row>
    <row r="47" spans="16:18" x14ac:dyDescent="0.25">
      <c r="P47" t="s">
        <v>1781</v>
      </c>
      <c r="Q47">
        <v>4.055944950811476</v>
      </c>
      <c r="R47">
        <f t="shared" si="5"/>
        <v>6.1982879619566837</v>
      </c>
    </row>
    <row r="48" spans="16:18" x14ac:dyDescent="0.25">
      <c r="P48" t="s">
        <v>1782</v>
      </c>
      <c r="Q48">
        <v>4.0558246986230264</v>
      </c>
      <c r="R48">
        <f t="shared" si="5"/>
        <v>6.1981041927731502</v>
      </c>
    </row>
    <row r="49" spans="16:18" x14ac:dyDescent="0.25">
      <c r="P49" t="s">
        <v>1783</v>
      </c>
      <c r="Q49">
        <v>4.0710690495531416</v>
      </c>
      <c r="R49">
        <f t="shared" si="5"/>
        <v>6.2214005831344323</v>
      </c>
    </row>
    <row r="50" spans="16:18" x14ac:dyDescent="0.25">
      <c r="P50" t="s">
        <v>1784</v>
      </c>
      <c r="Q50">
        <v>4.0746781290705139</v>
      </c>
      <c r="R50">
        <f t="shared" si="5"/>
        <v>6.2269159721245613</v>
      </c>
    </row>
    <row r="51" spans="16:18" x14ac:dyDescent="0.25">
      <c r="P51" t="s">
        <v>1785</v>
      </c>
      <c r="Q51">
        <v>4.0827025338200214</v>
      </c>
      <c r="R51">
        <f t="shared" si="5"/>
        <v>6.2391788533924117</v>
      </c>
    </row>
    <row r="52" spans="16:18" x14ac:dyDescent="0.25">
      <c r="P52" t="s">
        <v>1786</v>
      </c>
      <c r="Q52">
        <v>4.0568166113684079</v>
      </c>
      <c r="R52">
        <f t="shared" si="5"/>
        <v>6.1996200320913779</v>
      </c>
    </row>
    <row r="53" spans="16:18" x14ac:dyDescent="0.25">
      <c r="P53" t="s">
        <v>1787</v>
      </c>
      <c r="Q53">
        <v>4.0591966038781822</v>
      </c>
      <c r="R53">
        <f t="shared" si="5"/>
        <v>6.2032571324716308</v>
      </c>
    </row>
    <row r="55" spans="16:18" x14ac:dyDescent="0.25">
      <c r="P55" t="s">
        <v>1788</v>
      </c>
      <c r="Q55">
        <v>3.03203041762771</v>
      </c>
      <c r="R55">
        <f>Q55/3.03203041762771/16*100</f>
        <v>6.25</v>
      </c>
    </row>
    <row r="56" spans="16:18" x14ac:dyDescent="0.25">
      <c r="P56" t="s">
        <v>1789</v>
      </c>
      <c r="Q56">
        <v>3.0105235213686647</v>
      </c>
      <c r="R56">
        <f t="shared" ref="R56:R63" si="6">Q56/3.03203041762771/16*100</f>
        <v>6.2056672977825196</v>
      </c>
    </row>
    <row r="57" spans="16:18" x14ac:dyDescent="0.25">
      <c r="P57" t="s">
        <v>1790</v>
      </c>
      <c r="Q57">
        <v>2.9931995962040587</v>
      </c>
      <c r="R57">
        <f t="shared" si="6"/>
        <v>6.1699570583174737</v>
      </c>
    </row>
    <row r="58" spans="16:18" x14ac:dyDescent="0.25">
      <c r="P58" t="s">
        <v>1791</v>
      </c>
      <c r="Q58">
        <v>2.9930524285003761</v>
      </c>
      <c r="R58">
        <f t="shared" si="6"/>
        <v>6.1696536978555638</v>
      </c>
    </row>
    <row r="59" spans="16:18" x14ac:dyDescent="0.25">
      <c r="P59" t="s">
        <v>1792</v>
      </c>
      <c r="Q59">
        <v>2.987546969129256</v>
      </c>
      <c r="R59">
        <f t="shared" si="6"/>
        <v>6.1583051570000862</v>
      </c>
    </row>
    <row r="60" spans="16:18" x14ac:dyDescent="0.25">
      <c r="P60" t="s">
        <v>1793</v>
      </c>
      <c r="Q60">
        <v>2.9523517154946797</v>
      </c>
      <c r="R60">
        <f t="shared" si="6"/>
        <v>6.0857563019697292</v>
      </c>
    </row>
    <row r="61" spans="16:18" x14ac:dyDescent="0.25">
      <c r="P61" t="s">
        <v>1794</v>
      </c>
      <c r="Q61">
        <v>2.9814045773671998</v>
      </c>
      <c r="R61">
        <f t="shared" si="6"/>
        <v>6.1456436915049979</v>
      </c>
    </row>
    <row r="62" spans="16:18" x14ac:dyDescent="0.25">
      <c r="P62" t="s">
        <v>1795</v>
      </c>
      <c r="Q62">
        <v>2.9894094897782062</v>
      </c>
      <c r="R62">
        <f t="shared" si="6"/>
        <v>6.162144417314976</v>
      </c>
    </row>
    <row r="63" spans="16:18" x14ac:dyDescent="0.25">
      <c r="P63" t="s">
        <v>1796</v>
      </c>
      <c r="Q63">
        <v>2.9646720434669982</v>
      </c>
      <c r="R63">
        <f t="shared" si="6"/>
        <v>6.1111525016184256</v>
      </c>
    </row>
    <row r="65" spans="1:18" x14ac:dyDescent="0.25">
      <c r="P65" t="s">
        <v>1797</v>
      </c>
      <c r="Q65">
        <v>4.7982695437355796</v>
      </c>
      <c r="R65">
        <f>Q65/4.79826954373558/16*100</f>
        <v>6.25</v>
      </c>
    </row>
    <row r="66" spans="1:18" x14ac:dyDescent="0.25">
      <c r="P66" t="s">
        <v>1798</v>
      </c>
      <c r="Q66">
        <v>4.7957989001588395</v>
      </c>
      <c r="R66">
        <f t="shared" ref="R66:R69" si="7">Q66/4.79826954373558/16*100</f>
        <v>6.2467818559974848</v>
      </c>
    </row>
    <row r="67" spans="1:18" x14ac:dyDescent="0.25">
      <c r="P67" t="s">
        <v>1799</v>
      </c>
      <c r="Q67">
        <v>5.2141007042277634</v>
      </c>
      <c r="R67">
        <f t="shared" si="7"/>
        <v>6.7916420918806493</v>
      </c>
    </row>
    <row r="68" spans="1:18" x14ac:dyDescent="0.25">
      <c r="P68" t="s">
        <v>1800</v>
      </c>
      <c r="Q68">
        <v>5.2037297841290693</v>
      </c>
      <c r="R68">
        <f t="shared" si="7"/>
        <v>6.7781334196341181</v>
      </c>
    </row>
    <row r="69" spans="1:18" x14ac:dyDescent="0.25">
      <c r="A69" t="s">
        <v>1596</v>
      </c>
      <c r="B69" t="s">
        <v>1597</v>
      </c>
      <c r="P69" t="s">
        <v>1801</v>
      </c>
      <c r="Q69">
        <v>5.1894216472873831</v>
      </c>
      <c r="R69">
        <f t="shared" si="7"/>
        <v>6.7594963142265474</v>
      </c>
    </row>
    <row r="70" spans="1:18" x14ac:dyDescent="0.25">
      <c r="A70" t="s">
        <v>1743</v>
      </c>
      <c r="B70">
        <v>6.25</v>
      </c>
      <c r="P70" t="s">
        <v>1802</v>
      </c>
      <c r="Q70">
        <v>5.0760339762649034</v>
      </c>
      <c r="R70">
        <f>Q70/4.79826954373558/16*100</f>
        <v>6.6118028723656757</v>
      </c>
    </row>
    <row r="71" spans="1:18" x14ac:dyDescent="0.25">
      <c r="A71" t="s">
        <v>1744</v>
      </c>
      <c r="B71">
        <v>6.3800958419523397</v>
      </c>
      <c r="P71" t="s">
        <v>1803</v>
      </c>
      <c r="Q71">
        <v>5.1692837594160599</v>
      </c>
      <c r="R71">
        <f>Q71/4.79826954373558/16*100</f>
        <v>6.7332656495986933</v>
      </c>
    </row>
    <row r="72" spans="1:18" x14ac:dyDescent="0.25">
      <c r="A72" t="s">
        <v>1745</v>
      </c>
      <c r="B72">
        <v>6.1794334399535789</v>
      </c>
      <c r="P72" t="s">
        <v>1804</v>
      </c>
      <c r="Q72">
        <v>5.1576072235262123</v>
      </c>
      <c r="R72">
        <f>Q72/4.79826954373558/16*100</f>
        <v>6.7180563436923952</v>
      </c>
    </row>
    <row r="73" spans="1:18" x14ac:dyDescent="0.25">
      <c r="A73" t="s">
        <v>1746</v>
      </c>
      <c r="B73">
        <v>6.1743299829585814</v>
      </c>
      <c r="P73" t="s">
        <v>1805</v>
      </c>
      <c r="Q73">
        <v>4.9921219487246944</v>
      </c>
      <c r="R73">
        <f>Q73/4.79826954373558/16*100</f>
        <v>6.5025030159599417</v>
      </c>
    </row>
    <row r="74" spans="1:18" x14ac:dyDescent="0.25">
      <c r="A74" t="s">
        <v>1747</v>
      </c>
      <c r="B74">
        <v>6.2179037584353409</v>
      </c>
    </row>
    <row r="75" spans="1:18" x14ac:dyDescent="0.25">
      <c r="A75" t="s">
        <v>1748</v>
      </c>
      <c r="B75">
        <v>6.285089054743807</v>
      </c>
      <c r="P75" t="s">
        <v>1806</v>
      </c>
      <c r="Q75">
        <v>5.2234197000386402</v>
      </c>
      <c r="R75">
        <f>Q75/5.22341970003864/16*100</f>
        <v>6.25</v>
      </c>
    </row>
    <row r="76" spans="1:18" x14ac:dyDescent="0.25">
      <c r="A76" t="s">
        <v>1749</v>
      </c>
      <c r="B76">
        <v>6.2628169126240669</v>
      </c>
      <c r="P76" t="s">
        <v>1807</v>
      </c>
      <c r="Q76">
        <v>5.107995134367104</v>
      </c>
      <c r="R76">
        <f t="shared" ref="R76:R83" si="8">Q76/5.22341970003864/16*100</f>
        <v>6.1118905665493886</v>
      </c>
    </row>
    <row r="77" spans="1:18" x14ac:dyDescent="0.25">
      <c r="A77" t="s">
        <v>1750</v>
      </c>
      <c r="B77">
        <v>6.1879268406276688</v>
      </c>
      <c r="P77" t="s">
        <v>1808</v>
      </c>
      <c r="Q77">
        <v>4.7499624662985216</v>
      </c>
      <c r="R77">
        <f t="shared" si="8"/>
        <v>5.6834922558771508</v>
      </c>
    </row>
    <row r="78" spans="1:18" x14ac:dyDescent="0.25">
      <c r="A78" t="s">
        <v>1751</v>
      </c>
      <c r="B78">
        <v>6.2348716864200506</v>
      </c>
      <c r="P78" t="s">
        <v>1809</v>
      </c>
      <c r="Q78">
        <v>4.7521901308004155</v>
      </c>
      <c r="R78">
        <f t="shared" si="8"/>
        <v>5.686157732506711</v>
      </c>
    </row>
    <row r="79" spans="1:18" x14ac:dyDescent="0.25">
      <c r="P79" t="s">
        <v>1810</v>
      </c>
      <c r="Q79">
        <v>4.7382531151483223</v>
      </c>
      <c r="R79">
        <f t="shared" si="8"/>
        <v>5.6694816174656504</v>
      </c>
    </row>
    <row r="80" spans="1:18" x14ac:dyDescent="0.25">
      <c r="A80" t="s">
        <v>1752</v>
      </c>
      <c r="B80">
        <v>6.25</v>
      </c>
      <c r="P80" t="s">
        <v>1811</v>
      </c>
      <c r="Q80">
        <v>4.7931011416188971</v>
      </c>
      <c r="R80">
        <f t="shared" si="8"/>
        <v>5.7351091536635472</v>
      </c>
    </row>
    <row r="81" spans="1:18" x14ac:dyDescent="0.25">
      <c r="A81" t="s">
        <v>1753</v>
      </c>
      <c r="B81">
        <v>6.2585374480924774</v>
      </c>
      <c r="P81" t="s">
        <v>1812</v>
      </c>
      <c r="Q81">
        <v>4.7507984711569016</v>
      </c>
      <c r="R81">
        <f t="shared" si="8"/>
        <v>5.6844925642316246</v>
      </c>
    </row>
    <row r="82" spans="1:18" x14ac:dyDescent="0.25">
      <c r="A82" t="s">
        <v>1754</v>
      </c>
      <c r="B82">
        <v>6.0598164296131189</v>
      </c>
      <c r="P82" t="s">
        <v>1813</v>
      </c>
      <c r="Q82">
        <v>4.7738922198058793</v>
      </c>
      <c r="R82">
        <f t="shared" si="8"/>
        <v>5.7121250229166973</v>
      </c>
    </row>
    <row r="83" spans="1:18" x14ac:dyDescent="0.25">
      <c r="A83" t="s">
        <v>1755</v>
      </c>
      <c r="B83">
        <v>6.0402531584400512</v>
      </c>
      <c r="P83" t="s">
        <v>1814</v>
      </c>
      <c r="Q83">
        <v>4.9092694285579128</v>
      </c>
      <c r="R83">
        <f t="shared" si="8"/>
        <v>5.8741084750015355</v>
      </c>
    </row>
    <row r="84" spans="1:18" x14ac:dyDescent="0.25">
      <c r="A84" t="s">
        <v>1756</v>
      </c>
      <c r="B84">
        <v>6.048804849365224</v>
      </c>
    </row>
    <row r="85" spans="1:18" x14ac:dyDescent="0.25">
      <c r="A85" t="s">
        <v>1757</v>
      </c>
      <c r="B85">
        <v>6.0859948674235493</v>
      </c>
      <c r="P85" t="s">
        <v>1815</v>
      </c>
      <c r="Q85">
        <v>6.5605571881841902</v>
      </c>
      <c r="R85">
        <f>Q85/6.56055718818419/16*100</f>
        <v>6.25</v>
      </c>
    </row>
    <row r="86" spans="1:18" x14ac:dyDescent="0.25">
      <c r="A86" t="s">
        <v>1758</v>
      </c>
      <c r="B86">
        <v>6.0931585004514215</v>
      </c>
      <c r="P86" t="s">
        <v>1816</v>
      </c>
      <c r="Q86">
        <v>6.670208990524193</v>
      </c>
      <c r="R86">
        <f t="shared" ref="R86:R93" si="9">Q86/6.56055718818419/16*100</f>
        <v>6.3544612134254859</v>
      </c>
    </row>
    <row r="87" spans="1:18" x14ac:dyDescent="0.25">
      <c r="A87" t="s">
        <v>1759</v>
      </c>
      <c r="B87">
        <v>6.0530239964512313</v>
      </c>
      <c r="P87" t="s">
        <v>1817</v>
      </c>
      <c r="Q87">
        <v>7.2755362993698851</v>
      </c>
      <c r="R87">
        <f t="shared" si="9"/>
        <v>6.9311341349113986</v>
      </c>
    </row>
    <row r="88" spans="1:18" x14ac:dyDescent="0.25">
      <c r="A88" t="s">
        <v>1760</v>
      </c>
      <c r="B88">
        <v>6.1407946480722693</v>
      </c>
      <c r="P88" t="s">
        <v>1818</v>
      </c>
      <c r="Q88">
        <v>7.2912431802315574</v>
      </c>
      <c r="R88">
        <f t="shared" si="9"/>
        <v>6.9460974989321036</v>
      </c>
    </row>
    <row r="89" spans="1:18" x14ac:dyDescent="0.25">
      <c r="P89" t="s">
        <v>1819</v>
      </c>
      <c r="Q89">
        <v>7.300304517528633</v>
      </c>
      <c r="R89">
        <f t="shared" si="9"/>
        <v>6.9547298995776945</v>
      </c>
    </row>
    <row r="90" spans="1:18" x14ac:dyDescent="0.25">
      <c r="A90" t="s">
        <v>1761</v>
      </c>
      <c r="B90">
        <v>6.25</v>
      </c>
      <c r="P90" t="s">
        <v>1820</v>
      </c>
      <c r="Q90">
        <v>7.2219173942559678</v>
      </c>
      <c r="R90">
        <f t="shared" si="9"/>
        <v>6.8800533886654023</v>
      </c>
    </row>
    <row r="91" spans="1:18" x14ac:dyDescent="0.25">
      <c r="A91" t="s">
        <v>1762</v>
      </c>
      <c r="B91">
        <v>6.3702518619224051</v>
      </c>
      <c r="P91" t="s">
        <v>1821</v>
      </c>
      <c r="Q91">
        <v>7.2786182656116001</v>
      </c>
      <c r="R91">
        <f t="shared" si="9"/>
        <v>6.934070210073644</v>
      </c>
    </row>
    <row r="92" spans="1:18" x14ac:dyDescent="0.25">
      <c r="A92" t="s">
        <v>1763</v>
      </c>
      <c r="B92">
        <v>6.8203755349397914</v>
      </c>
      <c r="P92" t="s">
        <v>1822</v>
      </c>
      <c r="Q92">
        <v>7.2179396322122207</v>
      </c>
      <c r="R92">
        <f t="shared" si="9"/>
        <v>6.8762639219996435</v>
      </c>
    </row>
    <row r="93" spans="1:18" x14ac:dyDescent="0.25">
      <c r="A93" t="s">
        <v>1764</v>
      </c>
      <c r="B93">
        <v>6.8100990986266758</v>
      </c>
      <c r="P93" t="s">
        <v>1823</v>
      </c>
      <c r="Q93">
        <v>6.9764248872976955</v>
      </c>
      <c r="R93">
        <f t="shared" si="9"/>
        <v>6.6461817639728249</v>
      </c>
    </row>
    <row r="94" spans="1:18" x14ac:dyDescent="0.25">
      <c r="A94" t="s">
        <v>1765</v>
      </c>
      <c r="B94">
        <v>6.8184262597804963</v>
      </c>
    </row>
    <row r="95" spans="1:18" x14ac:dyDescent="0.25">
      <c r="A95" t="s">
        <v>1766</v>
      </c>
      <c r="B95">
        <v>6.7580023981615316</v>
      </c>
      <c r="P95" t="s">
        <v>1824</v>
      </c>
      <c r="Q95">
        <v>4.7371679291894502</v>
      </c>
      <c r="R95">
        <f>Q95/4.73716792918945/16*100</f>
        <v>6.25</v>
      </c>
    </row>
    <row r="96" spans="1:18" x14ac:dyDescent="0.25">
      <c r="A96" t="s">
        <v>1767</v>
      </c>
      <c r="B96">
        <v>6.8168673824850829</v>
      </c>
      <c r="P96" t="s">
        <v>1825</v>
      </c>
      <c r="Q96">
        <v>4.7092044733802334</v>
      </c>
      <c r="R96">
        <f t="shared" ref="R96:R103" si="10">Q96/4.73716792918945/16*100</f>
        <v>6.213106311319323</v>
      </c>
    </row>
    <row r="97" spans="1:18" x14ac:dyDescent="0.25">
      <c r="A97" t="s">
        <v>1768</v>
      </c>
      <c r="B97">
        <v>6.7599306725956252</v>
      </c>
      <c r="P97" t="s">
        <v>1826</v>
      </c>
      <c r="Q97">
        <v>5.1324583700334534</v>
      </c>
      <c r="R97">
        <f t="shared" si="10"/>
        <v>6.7715279027901687</v>
      </c>
    </row>
    <row r="98" spans="1:18" x14ac:dyDescent="0.25">
      <c r="A98" t="s">
        <v>1769</v>
      </c>
      <c r="B98">
        <v>6.6005513584863662</v>
      </c>
      <c r="P98" t="s">
        <v>1827</v>
      </c>
      <c r="Q98">
        <v>5.116785632248158</v>
      </c>
      <c r="R98">
        <f t="shared" si="10"/>
        <v>6.7508500183194666</v>
      </c>
    </row>
    <row r="99" spans="1:18" x14ac:dyDescent="0.25">
      <c r="P99" t="s">
        <v>1828</v>
      </c>
      <c r="Q99">
        <v>5.1069778520722284</v>
      </c>
      <c r="R99">
        <f t="shared" si="10"/>
        <v>6.7379100873278182</v>
      </c>
    </row>
    <row r="100" spans="1:18" x14ac:dyDescent="0.25">
      <c r="A100" t="s">
        <v>1770</v>
      </c>
      <c r="B100">
        <v>6.25</v>
      </c>
      <c r="P100" t="s">
        <v>1829</v>
      </c>
      <c r="Q100">
        <v>4.9984521932346251</v>
      </c>
      <c r="R100">
        <f t="shared" si="10"/>
        <v>6.5947263585949685</v>
      </c>
    </row>
    <row r="101" spans="1:18" x14ac:dyDescent="0.25">
      <c r="A101" t="s">
        <v>1771</v>
      </c>
      <c r="B101">
        <v>6.1703284540779588</v>
      </c>
      <c r="P101" t="s">
        <v>1830</v>
      </c>
      <c r="Q101">
        <v>5.0843192072962022</v>
      </c>
      <c r="R101">
        <f t="shared" si="10"/>
        <v>6.7080153206725033</v>
      </c>
    </row>
    <row r="102" spans="1:18" x14ac:dyDescent="0.25">
      <c r="A102" t="s">
        <v>1772</v>
      </c>
      <c r="B102">
        <v>5.5748634307755456</v>
      </c>
      <c r="P102" t="s">
        <v>1831</v>
      </c>
      <c r="Q102">
        <v>5.0837412063607186</v>
      </c>
      <c r="R102">
        <f t="shared" si="10"/>
        <v>6.7072527330039264</v>
      </c>
    </row>
    <row r="103" spans="1:18" x14ac:dyDescent="0.25">
      <c r="A103" t="s">
        <v>1773</v>
      </c>
      <c r="B103">
        <v>5.5757379208379731</v>
      </c>
      <c r="P103" t="s">
        <v>1832</v>
      </c>
      <c r="Q103">
        <v>4.9427167820773432</v>
      </c>
      <c r="R103">
        <f t="shared" si="10"/>
        <v>6.5211916380741739</v>
      </c>
    </row>
    <row r="104" spans="1:18" x14ac:dyDescent="0.25">
      <c r="A104" t="s">
        <v>1774</v>
      </c>
      <c r="B104">
        <v>5.5808098553156311</v>
      </c>
    </row>
    <row r="105" spans="1:18" x14ac:dyDescent="0.25">
      <c r="A105" t="s">
        <v>1775</v>
      </c>
      <c r="B105">
        <v>5.7187240063093308</v>
      </c>
      <c r="P105" t="s">
        <v>1833</v>
      </c>
      <c r="Q105">
        <v>7.1478644436899197</v>
      </c>
      <c r="R105">
        <f>Q105/7.14786444368992/16*100</f>
        <v>6.25</v>
      </c>
    </row>
    <row r="106" spans="1:18" x14ac:dyDescent="0.25">
      <c r="A106" t="s">
        <v>1776</v>
      </c>
      <c r="B106">
        <v>5.6317283440641148</v>
      </c>
      <c r="P106" t="s">
        <v>1834</v>
      </c>
      <c r="Q106">
        <v>7.2565244286521517</v>
      </c>
      <c r="R106">
        <f t="shared" ref="R106:R113" si="11">Q106/7.14786444368992/16*100</f>
        <v>6.3450108821122759</v>
      </c>
    </row>
    <row r="107" spans="1:18" x14ac:dyDescent="0.25">
      <c r="A107" t="s">
        <v>1777</v>
      </c>
      <c r="B107">
        <v>5.6267346221031831</v>
      </c>
      <c r="P107" t="s">
        <v>1835</v>
      </c>
      <c r="Q107">
        <v>9.0644150410924187</v>
      </c>
      <c r="R107">
        <f t="shared" si="11"/>
        <v>7.9258069949605856</v>
      </c>
    </row>
    <row r="108" spans="1:18" x14ac:dyDescent="0.25">
      <c r="A108" t="s">
        <v>1778</v>
      </c>
      <c r="B108">
        <v>5.862272698477315</v>
      </c>
      <c r="P108" t="s">
        <v>1836</v>
      </c>
      <c r="Q108">
        <v>9.1120309316280466</v>
      </c>
      <c r="R108">
        <f t="shared" si="11"/>
        <v>7.9674417123215715</v>
      </c>
    </row>
    <row r="109" spans="1:18" x14ac:dyDescent="0.25">
      <c r="P109" t="s">
        <v>1837</v>
      </c>
      <c r="Q109">
        <v>9.0731266060067011</v>
      </c>
      <c r="R109">
        <f t="shared" si="11"/>
        <v>7.9334242743792416</v>
      </c>
    </row>
    <row r="110" spans="1:18" x14ac:dyDescent="0.25">
      <c r="A110" t="s">
        <v>1779</v>
      </c>
      <c r="B110">
        <v>6.25</v>
      </c>
      <c r="P110" t="s">
        <v>1838</v>
      </c>
      <c r="Q110">
        <v>8.7894156208178771</v>
      </c>
      <c r="R110">
        <f t="shared" si="11"/>
        <v>7.6853510671438254</v>
      </c>
    </row>
    <row r="111" spans="1:18" x14ac:dyDescent="0.25">
      <c r="A111" t="s">
        <v>1780</v>
      </c>
      <c r="B111">
        <v>6.35731356467568</v>
      </c>
      <c r="P111" t="s">
        <v>1839</v>
      </c>
      <c r="Q111">
        <v>8.9284593221715483</v>
      </c>
      <c r="R111">
        <f t="shared" si="11"/>
        <v>7.8069290769545194</v>
      </c>
    </row>
    <row r="112" spans="1:18" x14ac:dyDescent="0.25">
      <c r="A112" t="s">
        <v>1781</v>
      </c>
      <c r="B112">
        <v>6.1982879619566837</v>
      </c>
      <c r="P112" t="s">
        <v>1840</v>
      </c>
      <c r="Q112">
        <v>8.9269941370210137</v>
      </c>
      <c r="R112">
        <f t="shared" si="11"/>
        <v>7.8056479380545056</v>
      </c>
    </row>
    <row r="113" spans="1:18" x14ac:dyDescent="0.25">
      <c r="A113" t="s">
        <v>1782</v>
      </c>
      <c r="B113">
        <v>6.1981041927731502</v>
      </c>
      <c r="P113" t="s">
        <v>1841</v>
      </c>
      <c r="Q113">
        <v>8.2318086599721827</v>
      </c>
      <c r="R113">
        <f t="shared" si="11"/>
        <v>7.1977867697595688</v>
      </c>
    </row>
    <row r="114" spans="1:18" x14ac:dyDescent="0.25">
      <c r="A114" t="s">
        <v>1783</v>
      </c>
      <c r="B114">
        <v>6.2214005831344323</v>
      </c>
    </row>
    <row r="115" spans="1:18" x14ac:dyDescent="0.25">
      <c r="A115" t="s">
        <v>1784</v>
      </c>
      <c r="B115">
        <v>6.2269159721245613</v>
      </c>
      <c r="P115" t="s">
        <v>1842</v>
      </c>
      <c r="Q115">
        <v>7.9860176089730803</v>
      </c>
      <c r="R115">
        <f>Q115/7.98601760897308/16*100</f>
        <v>6.25</v>
      </c>
    </row>
    <row r="116" spans="1:18" x14ac:dyDescent="0.25">
      <c r="A116" t="s">
        <v>1785</v>
      </c>
      <c r="B116">
        <v>6.2391788533924117</v>
      </c>
      <c r="P116" t="s">
        <v>1843</v>
      </c>
      <c r="Q116">
        <v>7.9801242124350953</v>
      </c>
      <c r="R116">
        <f t="shared" ref="R116:R123" si="12">Q116/7.98601760897308/16*100</f>
        <v>6.2453877226214702</v>
      </c>
    </row>
    <row r="117" spans="1:18" x14ac:dyDescent="0.25">
      <c r="A117" t="s">
        <v>1786</v>
      </c>
      <c r="B117">
        <v>6.1996200320913779</v>
      </c>
      <c r="P117" t="s">
        <v>1844</v>
      </c>
      <c r="Q117">
        <v>7.8898381806328981</v>
      </c>
      <c r="R117">
        <f t="shared" si="12"/>
        <v>6.1747282617495456</v>
      </c>
    </row>
    <row r="118" spans="1:18" x14ac:dyDescent="0.25">
      <c r="A118" t="s">
        <v>1787</v>
      </c>
      <c r="B118">
        <v>6.2032571324716308</v>
      </c>
      <c r="P118" t="s">
        <v>1845</v>
      </c>
      <c r="Q118">
        <v>7.8763694771109947</v>
      </c>
      <c r="R118">
        <f t="shared" si="12"/>
        <v>6.1641874138409065</v>
      </c>
    </row>
    <row r="119" spans="1:18" x14ac:dyDescent="0.25">
      <c r="P119" t="s">
        <v>1846</v>
      </c>
      <c r="Q119">
        <v>7.8907104032889173</v>
      </c>
      <c r="R119">
        <f t="shared" si="12"/>
        <v>6.1754108787768356</v>
      </c>
    </row>
    <row r="120" spans="1:18" x14ac:dyDescent="0.25">
      <c r="A120" t="s">
        <v>1788</v>
      </c>
      <c r="B120">
        <v>6.25</v>
      </c>
      <c r="P120" t="s">
        <v>1847</v>
      </c>
      <c r="Q120">
        <v>7.8809828780492683</v>
      </c>
      <c r="R120">
        <f t="shared" si="12"/>
        <v>6.1677979438041532</v>
      </c>
    </row>
    <row r="121" spans="1:18" x14ac:dyDescent="0.25">
      <c r="A121" t="s">
        <v>1789</v>
      </c>
      <c r="B121">
        <v>6.2056672977825196</v>
      </c>
      <c r="P121" t="s">
        <v>1848</v>
      </c>
      <c r="Q121">
        <v>7.865724877278427</v>
      </c>
      <c r="R121">
        <f t="shared" si="12"/>
        <v>6.1558567599141245</v>
      </c>
    </row>
    <row r="122" spans="1:18" x14ac:dyDescent="0.25">
      <c r="A122" t="s">
        <v>1790</v>
      </c>
      <c r="B122">
        <v>6.1699570583174737</v>
      </c>
      <c r="P122" t="s">
        <v>1849</v>
      </c>
      <c r="Q122">
        <v>7.9300466893461392</v>
      </c>
      <c r="R122">
        <f t="shared" si="12"/>
        <v>6.206196158736824</v>
      </c>
    </row>
    <row r="123" spans="1:18" x14ac:dyDescent="0.25">
      <c r="A123" t="s">
        <v>1791</v>
      </c>
      <c r="B123">
        <v>6.1696536978555638</v>
      </c>
      <c r="P123" t="s">
        <v>1850</v>
      </c>
      <c r="Q123">
        <v>7.9986439638428024</v>
      </c>
      <c r="R123">
        <f t="shared" si="12"/>
        <v>6.2598816108102611</v>
      </c>
    </row>
    <row r="124" spans="1:18" x14ac:dyDescent="0.25">
      <c r="A124" t="s">
        <v>1792</v>
      </c>
      <c r="B124">
        <v>6.1583051570000862</v>
      </c>
    </row>
    <row r="125" spans="1:18" x14ac:dyDescent="0.25">
      <c r="A125" t="s">
        <v>1793</v>
      </c>
      <c r="B125">
        <v>6.0857563019697292</v>
      </c>
      <c r="P125" t="s">
        <v>1851</v>
      </c>
      <c r="Q125">
        <v>7.9479663041060302</v>
      </c>
      <c r="R125">
        <f>Q125/7.94796630410603/16*100</f>
        <v>6.25</v>
      </c>
    </row>
    <row r="126" spans="1:18" x14ac:dyDescent="0.25">
      <c r="A126" t="s">
        <v>1794</v>
      </c>
      <c r="B126">
        <v>6.1456436915049979</v>
      </c>
      <c r="P126" t="s">
        <v>1852</v>
      </c>
      <c r="Q126">
        <v>8.1347887371808412</v>
      </c>
      <c r="R126">
        <f t="shared" ref="R126:R133" si="13">Q126/7.94796630410603/16*100</f>
        <v>6.3969105632864034</v>
      </c>
    </row>
    <row r="127" spans="1:18" x14ac:dyDescent="0.25">
      <c r="A127" t="s">
        <v>1795</v>
      </c>
      <c r="B127">
        <v>6.162144417314976</v>
      </c>
      <c r="P127" t="s">
        <v>1853</v>
      </c>
      <c r="Q127">
        <v>7.4041169378915921</v>
      </c>
      <c r="R127">
        <f t="shared" si="13"/>
        <v>5.8223360657575718</v>
      </c>
    </row>
    <row r="128" spans="1:18" x14ac:dyDescent="0.25">
      <c r="A128" t="s">
        <v>1796</v>
      </c>
      <c r="B128">
        <v>6.1111525016184256</v>
      </c>
      <c r="P128" t="s">
        <v>1854</v>
      </c>
      <c r="Q128">
        <v>7.4177829172047325</v>
      </c>
      <c r="R128">
        <f t="shared" si="13"/>
        <v>5.8330825092424918</v>
      </c>
    </row>
    <row r="129" spans="1:18" x14ac:dyDescent="0.25">
      <c r="P129" t="s">
        <v>1855</v>
      </c>
      <c r="Q129">
        <v>7.4415161583474623</v>
      </c>
      <c r="R129">
        <f t="shared" si="13"/>
        <v>5.8517454918806333</v>
      </c>
    </row>
    <row r="130" spans="1:18" x14ac:dyDescent="0.25">
      <c r="A130" t="s">
        <v>1797</v>
      </c>
      <c r="B130">
        <v>6.25</v>
      </c>
      <c r="P130" t="s">
        <v>1856</v>
      </c>
      <c r="Q130">
        <v>7.608426671234743</v>
      </c>
      <c r="R130">
        <f t="shared" si="13"/>
        <v>5.9829980243689223</v>
      </c>
    </row>
    <row r="131" spans="1:18" x14ac:dyDescent="0.25">
      <c r="A131" t="s">
        <v>1798</v>
      </c>
      <c r="B131">
        <v>6.2467818559974848</v>
      </c>
      <c r="P131" t="s">
        <v>1857</v>
      </c>
      <c r="Q131">
        <v>7.5016719604068056</v>
      </c>
      <c r="R131">
        <f t="shared" si="13"/>
        <v>5.8990498900732451</v>
      </c>
    </row>
    <row r="132" spans="1:18" x14ac:dyDescent="0.25">
      <c r="A132" t="s">
        <v>1799</v>
      </c>
      <c r="B132">
        <v>6.7916420918806493</v>
      </c>
      <c r="P132" t="s">
        <v>1858</v>
      </c>
      <c r="Q132">
        <v>7.4839881966502642</v>
      </c>
      <c r="R132">
        <f t="shared" si="13"/>
        <v>5.8851440027997564</v>
      </c>
    </row>
    <row r="133" spans="1:18" x14ac:dyDescent="0.25">
      <c r="A133" t="s">
        <v>1800</v>
      </c>
      <c r="B133">
        <v>6.7781334196341181</v>
      </c>
      <c r="P133" t="s">
        <v>1859</v>
      </c>
      <c r="Q133">
        <v>7.7162690481723448</v>
      </c>
      <c r="R133">
        <f t="shared" si="13"/>
        <v>6.0678014608796946</v>
      </c>
    </row>
    <row r="134" spans="1:18" x14ac:dyDescent="0.25">
      <c r="A134" t="s">
        <v>1801</v>
      </c>
      <c r="B134">
        <v>6.7594963142265474</v>
      </c>
    </row>
    <row r="135" spans="1:18" x14ac:dyDescent="0.25">
      <c r="A135" t="s">
        <v>1802</v>
      </c>
      <c r="B135">
        <v>6.6118028723656757</v>
      </c>
      <c r="P135" t="s">
        <v>1860</v>
      </c>
      <c r="Q135">
        <v>5.4252379670065896</v>
      </c>
      <c r="R135">
        <f>Q135/5.42523796700659/16*100</f>
        <v>6.25</v>
      </c>
    </row>
    <row r="136" spans="1:18" x14ac:dyDescent="0.25">
      <c r="A136" t="s">
        <v>1803</v>
      </c>
      <c r="B136">
        <v>6.7332656495986933</v>
      </c>
      <c r="P136" t="s">
        <v>1861</v>
      </c>
      <c r="Q136">
        <v>5.3047480238389042</v>
      </c>
      <c r="R136">
        <f t="shared" ref="R136:R143" si="14">Q136/5.42523796700659/16*100</f>
        <v>6.1111927901821534</v>
      </c>
    </row>
    <row r="137" spans="1:18" x14ac:dyDescent="0.25">
      <c r="A137" t="s">
        <v>1804</v>
      </c>
      <c r="B137">
        <v>6.7180563436923952</v>
      </c>
      <c r="P137" t="s">
        <v>1862</v>
      </c>
      <c r="Q137">
        <v>4.9352302586698347</v>
      </c>
      <c r="R137">
        <f t="shared" si="14"/>
        <v>5.6854997521344677</v>
      </c>
    </row>
    <row r="138" spans="1:18" x14ac:dyDescent="0.25">
      <c r="A138" t="s">
        <v>1805</v>
      </c>
      <c r="B138">
        <v>6.5025030159599417</v>
      </c>
      <c r="P138" t="s">
        <v>1863</v>
      </c>
      <c r="Q138">
        <v>4.9347059341344979</v>
      </c>
      <c r="R138">
        <f t="shared" si="14"/>
        <v>5.6848957181057695</v>
      </c>
    </row>
    <row r="139" spans="1:18" x14ac:dyDescent="0.25">
      <c r="P139" t="s">
        <v>1864</v>
      </c>
      <c r="Q139">
        <v>4.9228546502697448</v>
      </c>
      <c r="R139">
        <f t="shared" si="14"/>
        <v>5.6712427641514616</v>
      </c>
    </row>
    <row r="140" spans="1:18" x14ac:dyDescent="0.25">
      <c r="A140" t="s">
        <v>1806</v>
      </c>
      <c r="B140">
        <v>6.25</v>
      </c>
      <c r="P140" t="s">
        <v>1865</v>
      </c>
      <c r="Q140">
        <v>4.9770071623828995</v>
      </c>
      <c r="R140">
        <f t="shared" si="14"/>
        <v>5.7336277144090371</v>
      </c>
    </row>
    <row r="141" spans="1:18" x14ac:dyDescent="0.25">
      <c r="A141" t="s">
        <v>1807</v>
      </c>
      <c r="B141">
        <v>6.1118905665493886</v>
      </c>
      <c r="P141" t="s">
        <v>1866</v>
      </c>
      <c r="Q141">
        <v>4.9320687972679984</v>
      </c>
      <c r="R141">
        <f t="shared" si="14"/>
        <v>5.681857675255694</v>
      </c>
    </row>
    <row r="142" spans="1:18" x14ac:dyDescent="0.25">
      <c r="A142" t="s">
        <v>1808</v>
      </c>
      <c r="B142">
        <v>5.6834922558771508</v>
      </c>
      <c r="P142" t="s">
        <v>1867</v>
      </c>
      <c r="Q142">
        <v>4.9670532201054964</v>
      </c>
      <c r="R142">
        <f t="shared" si="14"/>
        <v>5.7221605419804522</v>
      </c>
    </row>
    <row r="143" spans="1:18" x14ac:dyDescent="0.25">
      <c r="A143" t="s">
        <v>1809</v>
      </c>
      <c r="B143">
        <v>5.686157732506711</v>
      </c>
      <c r="P143" t="s">
        <v>1868</v>
      </c>
      <c r="Q143">
        <v>5.1154080901378132</v>
      </c>
      <c r="R143">
        <f t="shared" si="14"/>
        <v>5.8930687939946171</v>
      </c>
    </row>
    <row r="144" spans="1:18" x14ac:dyDescent="0.25">
      <c r="A144" t="s">
        <v>1810</v>
      </c>
      <c r="B144">
        <v>5.6694816174656504</v>
      </c>
    </row>
    <row r="145" spans="1:18" x14ac:dyDescent="0.25">
      <c r="A145" t="s">
        <v>1811</v>
      </c>
      <c r="B145">
        <v>5.7351091536635472</v>
      </c>
      <c r="P145" t="s">
        <v>1869</v>
      </c>
      <c r="Q145">
        <v>8.33674819402653</v>
      </c>
      <c r="R145">
        <f>Q145/8.33674819402653/16*100</f>
        <v>6.25</v>
      </c>
    </row>
    <row r="146" spans="1:18" x14ac:dyDescent="0.25">
      <c r="A146" t="s">
        <v>1812</v>
      </c>
      <c r="B146">
        <v>5.6844925642316246</v>
      </c>
      <c r="P146" t="s">
        <v>1870</v>
      </c>
      <c r="Q146">
        <v>8.287171772900173</v>
      </c>
      <c r="R146">
        <f t="shared" ref="R146:R153" si="15">Q146/8.33674819402653/16*100</f>
        <v>6.2128329146055119</v>
      </c>
    </row>
    <row r="147" spans="1:18" x14ac:dyDescent="0.25">
      <c r="A147" t="s">
        <v>1813</v>
      </c>
      <c r="B147">
        <v>5.7121250229166973</v>
      </c>
      <c r="P147" t="s">
        <v>1871</v>
      </c>
      <c r="Q147">
        <v>8.300162192451193</v>
      </c>
      <c r="R147">
        <f t="shared" si="15"/>
        <v>6.2225717384615624</v>
      </c>
    </row>
    <row r="148" spans="1:18" x14ac:dyDescent="0.25">
      <c r="A148" t="s">
        <v>1814</v>
      </c>
      <c r="B148">
        <v>5.8741084750015355</v>
      </c>
      <c r="P148" t="s">
        <v>1872</v>
      </c>
      <c r="Q148">
        <v>8.2683103910837019</v>
      </c>
      <c r="R148">
        <f t="shared" si="15"/>
        <v>6.1986926726779208</v>
      </c>
    </row>
    <row r="149" spans="1:18" x14ac:dyDescent="0.25">
      <c r="P149" t="s">
        <v>1873</v>
      </c>
      <c r="Q149">
        <v>8.2635231854461697</v>
      </c>
      <c r="R149">
        <f t="shared" si="15"/>
        <v>6.1951037391347414</v>
      </c>
    </row>
    <row r="150" spans="1:18" x14ac:dyDescent="0.25">
      <c r="A150" t="s">
        <v>1815</v>
      </c>
      <c r="B150">
        <v>6.25</v>
      </c>
      <c r="P150" t="s">
        <v>1874</v>
      </c>
      <c r="Q150">
        <v>8.2565074085422516</v>
      </c>
      <c r="R150">
        <f t="shared" si="15"/>
        <v>6.1898440617846555</v>
      </c>
    </row>
    <row r="151" spans="1:18" x14ac:dyDescent="0.25">
      <c r="A151" t="s">
        <v>1816</v>
      </c>
      <c r="B151">
        <v>6.3544612134254859</v>
      </c>
      <c r="P151" t="s">
        <v>1875</v>
      </c>
      <c r="Q151">
        <v>8.2600642891017841</v>
      </c>
      <c r="R151">
        <f t="shared" si="15"/>
        <v>6.192510629489437</v>
      </c>
    </row>
    <row r="152" spans="1:18" x14ac:dyDescent="0.25">
      <c r="A152" t="s">
        <v>1817</v>
      </c>
      <c r="B152">
        <v>6.9311341349113986</v>
      </c>
      <c r="P152" t="s">
        <v>1876</v>
      </c>
      <c r="Q152">
        <v>8.3011435186055333</v>
      </c>
      <c r="R152">
        <f t="shared" si="15"/>
        <v>6.2233074316025672</v>
      </c>
    </row>
    <row r="153" spans="1:18" x14ac:dyDescent="0.25">
      <c r="A153" t="s">
        <v>1818</v>
      </c>
      <c r="B153">
        <v>6.9460974989321036</v>
      </c>
      <c r="P153" t="s">
        <v>1877</v>
      </c>
      <c r="Q153">
        <v>8.3723615450839262</v>
      </c>
      <c r="R153">
        <f t="shared" si="15"/>
        <v>6.2766990724594764</v>
      </c>
    </row>
    <row r="154" spans="1:18" x14ac:dyDescent="0.25">
      <c r="A154" t="s">
        <v>1819</v>
      </c>
      <c r="B154">
        <v>6.9547298995776945</v>
      </c>
    </row>
    <row r="155" spans="1:18" x14ac:dyDescent="0.25">
      <c r="A155" t="s">
        <v>1820</v>
      </c>
      <c r="B155">
        <v>6.8800533886654023</v>
      </c>
      <c r="P155" t="s">
        <v>1878</v>
      </c>
      <c r="Q155">
        <v>10.0463494163515</v>
      </c>
      <c r="R155">
        <f>Q155/10.0463494163515/16*100</f>
        <v>6.25</v>
      </c>
    </row>
    <row r="156" spans="1:18" x14ac:dyDescent="0.25">
      <c r="A156" t="s">
        <v>1821</v>
      </c>
      <c r="B156">
        <v>6.934070210073644</v>
      </c>
      <c r="P156" t="s">
        <v>1879</v>
      </c>
      <c r="Q156">
        <v>9.751649363331758</v>
      </c>
      <c r="R156">
        <f t="shared" ref="R156:R163" si="16">Q156/10.0463494163515/16*100</f>
        <v>6.0666622267412338</v>
      </c>
    </row>
    <row r="157" spans="1:18" x14ac:dyDescent="0.25">
      <c r="A157" t="s">
        <v>1822</v>
      </c>
      <c r="B157">
        <v>6.8762639219996435</v>
      </c>
      <c r="P157" t="s">
        <v>1880</v>
      </c>
      <c r="Q157">
        <v>8.7432364990870255</v>
      </c>
      <c r="R157">
        <f t="shared" si="16"/>
        <v>5.4393119186510672</v>
      </c>
    </row>
    <row r="158" spans="1:18" x14ac:dyDescent="0.25">
      <c r="A158" t="s">
        <v>1823</v>
      </c>
      <c r="B158">
        <v>6.6461817639728249</v>
      </c>
      <c r="P158" t="s">
        <v>1881</v>
      </c>
      <c r="Q158">
        <v>8.764362773550749</v>
      </c>
      <c r="R158">
        <f t="shared" si="16"/>
        <v>5.4524549231322137</v>
      </c>
    </row>
    <row r="159" spans="1:18" x14ac:dyDescent="0.25">
      <c r="P159" t="s">
        <v>1882</v>
      </c>
      <c r="Q159">
        <v>8.7374099674415149</v>
      </c>
      <c r="R159">
        <f t="shared" si="16"/>
        <v>5.4356871370239057</v>
      </c>
    </row>
    <row r="160" spans="1:18" x14ac:dyDescent="0.25">
      <c r="A160" t="s">
        <v>1824</v>
      </c>
      <c r="B160">
        <v>6.25</v>
      </c>
      <c r="P160" t="s">
        <v>1883</v>
      </c>
      <c r="Q160">
        <v>8.8968949622388891</v>
      </c>
      <c r="R160">
        <f t="shared" si="16"/>
        <v>5.5349053879699879</v>
      </c>
    </row>
    <row r="161" spans="1:18" x14ac:dyDescent="0.25">
      <c r="A161" t="s">
        <v>1825</v>
      </c>
      <c r="B161">
        <v>6.213106311319323</v>
      </c>
      <c r="P161" t="s">
        <v>1884</v>
      </c>
      <c r="Q161">
        <v>8.7522659935262865</v>
      </c>
      <c r="R161">
        <f t="shared" si="16"/>
        <v>5.4449293163650596</v>
      </c>
    </row>
    <row r="162" spans="1:18" x14ac:dyDescent="0.25">
      <c r="A162" t="s">
        <v>1826</v>
      </c>
      <c r="B162">
        <v>6.7715279027901687</v>
      </c>
      <c r="P162" t="s">
        <v>1885</v>
      </c>
      <c r="Q162">
        <v>8.8659453017117951</v>
      </c>
      <c r="R162">
        <f t="shared" si="16"/>
        <v>5.51565109267547</v>
      </c>
    </row>
    <row r="163" spans="1:18" x14ac:dyDescent="0.25">
      <c r="A163" t="s">
        <v>1827</v>
      </c>
      <c r="B163">
        <v>6.7508500183194666</v>
      </c>
      <c r="P163" t="s">
        <v>1886</v>
      </c>
      <c r="Q163">
        <v>9.2484538406827799</v>
      </c>
      <c r="R163">
        <f t="shared" si="16"/>
        <v>5.7536159761860484</v>
      </c>
    </row>
    <row r="164" spans="1:18" x14ac:dyDescent="0.25">
      <c r="A164" t="s">
        <v>1828</v>
      </c>
      <c r="B164">
        <v>6.7379100873278182</v>
      </c>
    </row>
    <row r="165" spans="1:18" x14ac:dyDescent="0.25">
      <c r="A165" t="s">
        <v>1829</v>
      </c>
      <c r="B165">
        <v>6.5947263585949685</v>
      </c>
    </row>
    <row r="166" spans="1:18" x14ac:dyDescent="0.25">
      <c r="A166" t="s">
        <v>1830</v>
      </c>
      <c r="B166">
        <v>6.7080153206725033</v>
      </c>
    </row>
    <row r="167" spans="1:18" x14ac:dyDescent="0.25">
      <c r="A167" t="s">
        <v>1831</v>
      </c>
      <c r="B167">
        <v>6.7072527330039264</v>
      </c>
    </row>
    <row r="168" spans="1:18" x14ac:dyDescent="0.25">
      <c r="A168" t="s">
        <v>1832</v>
      </c>
      <c r="B168">
        <v>6.5211916380741739</v>
      </c>
    </row>
    <row r="170" spans="1:18" x14ac:dyDescent="0.25">
      <c r="A170" t="s">
        <v>1833</v>
      </c>
      <c r="B170">
        <v>6.25</v>
      </c>
    </row>
    <row r="171" spans="1:18" x14ac:dyDescent="0.25">
      <c r="A171" t="s">
        <v>1834</v>
      </c>
      <c r="B171">
        <v>6.3450108821122759</v>
      </c>
    </row>
    <row r="172" spans="1:18" x14ac:dyDescent="0.25">
      <c r="A172" t="s">
        <v>1835</v>
      </c>
      <c r="B172">
        <v>7.9258069949605856</v>
      </c>
    </row>
    <row r="173" spans="1:18" x14ac:dyDescent="0.25">
      <c r="A173" t="s">
        <v>1836</v>
      </c>
      <c r="B173">
        <v>7.9674417123215715</v>
      </c>
    </row>
    <row r="174" spans="1:18" x14ac:dyDescent="0.25">
      <c r="A174" t="s">
        <v>1837</v>
      </c>
      <c r="B174">
        <v>7.9334242743792416</v>
      </c>
    </row>
    <row r="175" spans="1:18" x14ac:dyDescent="0.25">
      <c r="A175" t="s">
        <v>1838</v>
      </c>
      <c r="B175">
        <v>7.6853510671438254</v>
      </c>
    </row>
    <row r="176" spans="1:18" x14ac:dyDescent="0.25">
      <c r="A176" t="s">
        <v>1839</v>
      </c>
      <c r="B176">
        <v>7.8069290769545194</v>
      </c>
    </row>
    <row r="177" spans="1:2" x14ac:dyDescent="0.25">
      <c r="A177" t="s">
        <v>1840</v>
      </c>
      <c r="B177">
        <v>7.8056479380545056</v>
      </c>
    </row>
    <row r="178" spans="1:2" x14ac:dyDescent="0.25">
      <c r="A178" t="s">
        <v>1841</v>
      </c>
      <c r="B178">
        <v>7.1977867697595688</v>
      </c>
    </row>
    <row r="180" spans="1:2" x14ac:dyDescent="0.25">
      <c r="A180" t="s">
        <v>1842</v>
      </c>
      <c r="B180">
        <v>6.25</v>
      </c>
    </row>
    <row r="181" spans="1:2" x14ac:dyDescent="0.25">
      <c r="A181" t="s">
        <v>1843</v>
      </c>
      <c r="B181">
        <v>6.2453877226214702</v>
      </c>
    </row>
    <row r="182" spans="1:2" x14ac:dyDescent="0.25">
      <c r="A182" t="s">
        <v>1844</v>
      </c>
      <c r="B182">
        <v>6.1747282617495456</v>
      </c>
    </row>
    <row r="183" spans="1:2" x14ac:dyDescent="0.25">
      <c r="A183" t="s">
        <v>1845</v>
      </c>
      <c r="B183">
        <v>6.1641874138409065</v>
      </c>
    </row>
    <row r="184" spans="1:2" x14ac:dyDescent="0.25">
      <c r="A184" t="s">
        <v>1846</v>
      </c>
      <c r="B184">
        <v>6.1754108787768356</v>
      </c>
    </row>
    <row r="185" spans="1:2" x14ac:dyDescent="0.25">
      <c r="A185" t="s">
        <v>1847</v>
      </c>
      <c r="B185">
        <v>6.1677979438041532</v>
      </c>
    </row>
    <row r="186" spans="1:2" x14ac:dyDescent="0.25">
      <c r="A186" t="s">
        <v>1848</v>
      </c>
      <c r="B186">
        <v>6.1558567599141245</v>
      </c>
    </row>
    <row r="187" spans="1:2" x14ac:dyDescent="0.25">
      <c r="A187" t="s">
        <v>1849</v>
      </c>
      <c r="B187">
        <v>6.206196158736824</v>
      </c>
    </row>
    <row r="188" spans="1:2" x14ac:dyDescent="0.25">
      <c r="A188" t="s">
        <v>1850</v>
      </c>
      <c r="B188">
        <v>6.2598816108102611</v>
      </c>
    </row>
    <row r="190" spans="1:2" x14ac:dyDescent="0.25">
      <c r="A190" t="s">
        <v>1851</v>
      </c>
      <c r="B190">
        <v>6.25</v>
      </c>
    </row>
    <row r="191" spans="1:2" x14ac:dyDescent="0.25">
      <c r="A191" t="s">
        <v>1852</v>
      </c>
      <c r="B191">
        <v>6.3969105632864034</v>
      </c>
    </row>
    <row r="192" spans="1:2" x14ac:dyDescent="0.25">
      <c r="A192" t="s">
        <v>1853</v>
      </c>
      <c r="B192">
        <v>5.8223360657575718</v>
      </c>
    </row>
    <row r="193" spans="1:2" x14ac:dyDescent="0.25">
      <c r="A193" t="s">
        <v>1854</v>
      </c>
      <c r="B193">
        <v>5.8330825092424918</v>
      </c>
    </row>
    <row r="194" spans="1:2" x14ac:dyDescent="0.25">
      <c r="A194" t="s">
        <v>1855</v>
      </c>
      <c r="B194">
        <v>5.8517454918806333</v>
      </c>
    </row>
    <row r="195" spans="1:2" x14ac:dyDescent="0.25">
      <c r="A195" t="s">
        <v>1856</v>
      </c>
      <c r="B195">
        <v>5.9829980243689223</v>
      </c>
    </row>
    <row r="196" spans="1:2" x14ac:dyDescent="0.25">
      <c r="A196" t="s">
        <v>1857</v>
      </c>
      <c r="B196">
        <v>5.8990498900732451</v>
      </c>
    </row>
    <row r="197" spans="1:2" x14ac:dyDescent="0.25">
      <c r="A197" t="s">
        <v>1858</v>
      </c>
      <c r="B197">
        <v>5.8851440027997564</v>
      </c>
    </row>
    <row r="198" spans="1:2" x14ac:dyDescent="0.25">
      <c r="A198" t="s">
        <v>1859</v>
      </c>
      <c r="B198">
        <v>6.0678014608796946</v>
      </c>
    </row>
    <row r="200" spans="1:2" x14ac:dyDescent="0.25">
      <c r="A200" t="s">
        <v>1860</v>
      </c>
      <c r="B200">
        <v>6.25</v>
      </c>
    </row>
    <row r="201" spans="1:2" x14ac:dyDescent="0.25">
      <c r="A201" t="s">
        <v>1861</v>
      </c>
      <c r="B201">
        <v>6.1111927901821534</v>
      </c>
    </row>
    <row r="202" spans="1:2" x14ac:dyDescent="0.25">
      <c r="A202" t="s">
        <v>1862</v>
      </c>
      <c r="B202">
        <v>5.6854997521344677</v>
      </c>
    </row>
    <row r="203" spans="1:2" x14ac:dyDescent="0.25">
      <c r="A203" t="s">
        <v>1863</v>
      </c>
      <c r="B203">
        <v>5.6848957181057695</v>
      </c>
    </row>
    <row r="204" spans="1:2" x14ac:dyDescent="0.25">
      <c r="A204" t="s">
        <v>1864</v>
      </c>
      <c r="B204">
        <v>5.6712427641514616</v>
      </c>
    </row>
    <row r="205" spans="1:2" x14ac:dyDescent="0.25">
      <c r="A205" t="s">
        <v>1865</v>
      </c>
      <c r="B205">
        <v>5.7336277144090371</v>
      </c>
    </row>
    <row r="206" spans="1:2" x14ac:dyDescent="0.25">
      <c r="A206" t="s">
        <v>1866</v>
      </c>
      <c r="B206">
        <v>5.681857675255694</v>
      </c>
    </row>
    <row r="207" spans="1:2" x14ac:dyDescent="0.25">
      <c r="A207" t="s">
        <v>1867</v>
      </c>
      <c r="B207">
        <v>5.7221605419804522</v>
      </c>
    </row>
    <row r="208" spans="1:2" x14ac:dyDescent="0.25">
      <c r="A208" t="s">
        <v>1868</v>
      </c>
      <c r="B208">
        <v>5.8930687939946171</v>
      </c>
    </row>
    <row r="210" spans="1:2" x14ac:dyDescent="0.25">
      <c r="A210" t="s">
        <v>1869</v>
      </c>
      <c r="B210">
        <v>6.25</v>
      </c>
    </row>
    <row r="211" spans="1:2" x14ac:dyDescent="0.25">
      <c r="A211" t="s">
        <v>1870</v>
      </c>
      <c r="B211">
        <v>6.2128329146055119</v>
      </c>
    </row>
    <row r="212" spans="1:2" x14ac:dyDescent="0.25">
      <c r="A212" t="s">
        <v>1871</v>
      </c>
      <c r="B212">
        <v>6.2225717384615624</v>
      </c>
    </row>
    <row r="213" spans="1:2" x14ac:dyDescent="0.25">
      <c r="A213" t="s">
        <v>1872</v>
      </c>
      <c r="B213">
        <v>6.1986926726779208</v>
      </c>
    </row>
    <row r="214" spans="1:2" x14ac:dyDescent="0.25">
      <c r="A214" t="s">
        <v>1873</v>
      </c>
      <c r="B214">
        <v>6.1951037391347414</v>
      </c>
    </row>
    <row r="215" spans="1:2" x14ac:dyDescent="0.25">
      <c r="A215" t="s">
        <v>1874</v>
      </c>
      <c r="B215">
        <v>6.1898440617846555</v>
      </c>
    </row>
    <row r="216" spans="1:2" x14ac:dyDescent="0.25">
      <c r="A216" t="s">
        <v>1875</v>
      </c>
      <c r="B216">
        <v>6.192510629489437</v>
      </c>
    </row>
    <row r="217" spans="1:2" x14ac:dyDescent="0.25">
      <c r="A217" t="s">
        <v>1876</v>
      </c>
      <c r="B217">
        <v>6.2233074316025672</v>
      </c>
    </row>
    <row r="218" spans="1:2" x14ac:dyDescent="0.25">
      <c r="A218" t="s">
        <v>1877</v>
      </c>
      <c r="B218">
        <v>6.2766990724594764</v>
      </c>
    </row>
    <row r="220" spans="1:2" x14ac:dyDescent="0.25">
      <c r="A220" t="s">
        <v>1878</v>
      </c>
      <c r="B220">
        <v>6.25</v>
      </c>
    </row>
    <row r="221" spans="1:2" x14ac:dyDescent="0.25">
      <c r="A221" t="s">
        <v>1879</v>
      </c>
      <c r="B221">
        <v>6.0666622267412338</v>
      </c>
    </row>
    <row r="222" spans="1:2" x14ac:dyDescent="0.25">
      <c r="A222" t="s">
        <v>1880</v>
      </c>
      <c r="B222">
        <v>5.4393119186510672</v>
      </c>
    </row>
    <row r="223" spans="1:2" x14ac:dyDescent="0.25">
      <c r="A223" t="s">
        <v>1881</v>
      </c>
      <c r="B223">
        <v>5.4524549231322137</v>
      </c>
    </row>
    <row r="224" spans="1:2" x14ac:dyDescent="0.25">
      <c r="A224" t="s">
        <v>1882</v>
      </c>
      <c r="B224">
        <v>5.4356871370239057</v>
      </c>
    </row>
    <row r="225" spans="1:2" x14ac:dyDescent="0.25">
      <c r="A225" t="s">
        <v>1883</v>
      </c>
      <c r="B225">
        <v>5.5349053879699879</v>
      </c>
    </row>
    <row r="226" spans="1:2" x14ac:dyDescent="0.25">
      <c r="A226" t="s">
        <v>1884</v>
      </c>
      <c r="B226">
        <v>5.4449293163650596</v>
      </c>
    </row>
    <row r="227" spans="1:2" x14ac:dyDescent="0.25">
      <c r="A227" t="s">
        <v>1885</v>
      </c>
      <c r="B227">
        <v>5.51565109267547</v>
      </c>
    </row>
    <row r="228" spans="1:2" x14ac:dyDescent="0.25">
      <c r="A228" t="s">
        <v>1886</v>
      </c>
      <c r="B228">
        <v>5.7536159761860484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W2"/>
  <sheetViews>
    <sheetView workbookViewId="0"/>
  </sheetViews>
  <sheetFormatPr defaultRowHeight="15" x14ac:dyDescent="0.25"/>
  <sheetData>
    <row r="1" spans="1:257" x14ac:dyDescent="0.25"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M1" s="1" t="s">
        <v>121</v>
      </c>
      <c r="AN1" s="1" t="s">
        <v>122</v>
      </c>
      <c r="AO1" s="1" t="s">
        <v>123</v>
      </c>
      <c r="AP1" s="1" t="s">
        <v>124</v>
      </c>
      <c r="AQ1" s="1" t="s">
        <v>125</v>
      </c>
      <c r="AR1" s="1" t="s">
        <v>126</v>
      </c>
      <c r="AS1" s="1" t="s">
        <v>127</v>
      </c>
      <c r="AT1" s="1" t="s">
        <v>128</v>
      </c>
      <c r="AU1" s="1" t="s">
        <v>129</v>
      </c>
      <c r="AV1" s="1" t="s">
        <v>130</v>
      </c>
      <c r="AW1" s="1" t="s">
        <v>131</v>
      </c>
      <c r="AX1" s="1" t="s">
        <v>132</v>
      </c>
      <c r="AY1" s="1" t="s">
        <v>133</v>
      </c>
      <c r="AZ1" s="1" t="s">
        <v>134</v>
      </c>
      <c r="BA1" s="1" t="s">
        <v>135</v>
      </c>
      <c r="BB1" s="1" t="s">
        <v>136</v>
      </c>
      <c r="BC1" s="1" t="s">
        <v>137</v>
      </c>
      <c r="BD1" s="1" t="s">
        <v>138</v>
      </c>
      <c r="BE1" s="1" t="s">
        <v>139</v>
      </c>
      <c r="BF1" s="1" t="s">
        <v>140</v>
      </c>
      <c r="BG1" s="1" t="s">
        <v>141</v>
      </c>
      <c r="BH1" s="1" t="s">
        <v>142</v>
      </c>
      <c r="BI1" s="1" t="s">
        <v>143</v>
      </c>
      <c r="BJ1" s="1" t="s">
        <v>144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150</v>
      </c>
      <c r="BQ1" s="1" t="s">
        <v>151</v>
      </c>
      <c r="BR1" s="1" t="s">
        <v>152</v>
      </c>
      <c r="BS1" s="1" t="s">
        <v>153</v>
      </c>
      <c r="BT1" s="1" t="s">
        <v>154</v>
      </c>
      <c r="BU1" s="1" t="s">
        <v>155</v>
      </c>
      <c r="BV1" s="1" t="s">
        <v>156</v>
      </c>
      <c r="BW1" s="1" t="s">
        <v>157</v>
      </c>
      <c r="BX1" s="1" t="s">
        <v>158</v>
      </c>
      <c r="BY1" s="1" t="s">
        <v>159</v>
      </c>
      <c r="BZ1" s="1" t="s">
        <v>160</v>
      </c>
      <c r="CA1" s="1" t="s">
        <v>161</v>
      </c>
      <c r="CB1" s="1" t="s">
        <v>162</v>
      </c>
      <c r="CC1" s="1" t="s">
        <v>163</v>
      </c>
      <c r="CD1" s="1" t="s">
        <v>164</v>
      </c>
      <c r="CE1" s="1" t="s">
        <v>165</v>
      </c>
      <c r="CF1" s="1" t="s">
        <v>166</v>
      </c>
      <c r="CG1" s="1" t="s">
        <v>167</v>
      </c>
      <c r="CH1" s="1" t="s">
        <v>168</v>
      </c>
      <c r="CI1" s="1" t="s">
        <v>169</v>
      </c>
      <c r="CJ1" s="1" t="s">
        <v>170</v>
      </c>
      <c r="CK1" s="1" t="s">
        <v>171</v>
      </c>
      <c r="CL1" s="1" t="s">
        <v>172</v>
      </c>
      <c r="CM1" s="1" t="s">
        <v>173</v>
      </c>
      <c r="CN1" s="1" t="s">
        <v>174</v>
      </c>
      <c r="CO1" s="1" t="s">
        <v>175</v>
      </c>
      <c r="CP1" s="1" t="s">
        <v>176</v>
      </c>
      <c r="CQ1" s="1" t="s">
        <v>177</v>
      </c>
      <c r="CR1" s="1" t="s">
        <v>178</v>
      </c>
      <c r="CS1" s="1" t="s">
        <v>179</v>
      </c>
      <c r="CT1" s="1" t="s">
        <v>180</v>
      </c>
      <c r="CU1" s="1" t="s">
        <v>181</v>
      </c>
      <c r="CV1" s="1" t="s">
        <v>182</v>
      </c>
      <c r="CW1" s="1" t="s">
        <v>183</v>
      </c>
      <c r="CX1" s="1" t="s">
        <v>184</v>
      </c>
      <c r="CY1" s="1" t="s">
        <v>185</v>
      </c>
      <c r="CZ1" s="1" t="s">
        <v>186</v>
      </c>
      <c r="DA1" s="1" t="s">
        <v>187</v>
      </c>
      <c r="DB1" s="1" t="s">
        <v>188</v>
      </c>
      <c r="DC1" s="1" t="s">
        <v>189</v>
      </c>
      <c r="DD1" s="1" t="s">
        <v>190</v>
      </c>
      <c r="DE1" s="1" t="s">
        <v>191</v>
      </c>
      <c r="DF1" s="1" t="s">
        <v>192</v>
      </c>
      <c r="DG1" s="1" t="s">
        <v>193</v>
      </c>
      <c r="DH1" s="1" t="s">
        <v>194</v>
      </c>
      <c r="DI1" s="1" t="s">
        <v>195</v>
      </c>
      <c r="DJ1" s="1" t="s">
        <v>196</v>
      </c>
      <c r="DK1" s="1" t="s">
        <v>197</v>
      </c>
      <c r="DL1" s="1" t="s">
        <v>198</v>
      </c>
      <c r="DM1" s="1" t="s">
        <v>199</v>
      </c>
      <c r="DN1" s="1" t="s">
        <v>200</v>
      </c>
      <c r="DO1" s="1" t="s">
        <v>201</v>
      </c>
      <c r="DP1" s="1" t="s">
        <v>202</v>
      </c>
      <c r="DQ1" s="1" t="s">
        <v>203</v>
      </c>
      <c r="DR1" s="1" t="s">
        <v>204</v>
      </c>
      <c r="DS1" s="1" t="s">
        <v>205</v>
      </c>
      <c r="DT1" s="1" t="s">
        <v>206</v>
      </c>
      <c r="DU1" s="1" t="s">
        <v>207</v>
      </c>
      <c r="DV1" s="1" t="s">
        <v>208</v>
      </c>
      <c r="DW1" s="1" t="s">
        <v>209</v>
      </c>
      <c r="DX1" s="1" t="s">
        <v>210</v>
      </c>
      <c r="DY1" s="1" t="s">
        <v>211</v>
      </c>
      <c r="DZ1" s="1" t="s">
        <v>212</v>
      </c>
      <c r="EA1" s="1" t="s">
        <v>213</v>
      </c>
      <c r="EB1" s="1" t="s">
        <v>214</v>
      </c>
      <c r="EC1" s="1" t="s">
        <v>215</v>
      </c>
      <c r="ED1" s="1" t="s">
        <v>216</v>
      </c>
      <c r="EE1" s="1" t="s">
        <v>217</v>
      </c>
      <c r="EF1" s="1" t="s">
        <v>218</v>
      </c>
      <c r="EG1" s="1" t="s">
        <v>219</v>
      </c>
      <c r="EH1" s="1" t="s">
        <v>220</v>
      </c>
      <c r="EI1" s="1" t="s">
        <v>221</v>
      </c>
      <c r="EJ1" s="1" t="s">
        <v>222</v>
      </c>
      <c r="EK1" s="1" t="s">
        <v>223</v>
      </c>
      <c r="EL1" s="1" t="s">
        <v>224</v>
      </c>
      <c r="EM1" s="1" t="s">
        <v>225</v>
      </c>
      <c r="EN1" s="1" t="s">
        <v>226</v>
      </c>
      <c r="EO1" s="1" t="s">
        <v>227</v>
      </c>
      <c r="EP1" s="1" t="s">
        <v>228</v>
      </c>
      <c r="EQ1" s="1" t="s">
        <v>229</v>
      </c>
      <c r="ER1" s="1" t="s">
        <v>230</v>
      </c>
      <c r="ES1" s="1" t="s">
        <v>231</v>
      </c>
      <c r="ET1" s="1" t="s">
        <v>232</v>
      </c>
      <c r="EU1" s="1" t="s">
        <v>233</v>
      </c>
      <c r="EV1" s="1" t="s">
        <v>234</v>
      </c>
      <c r="EW1" s="1" t="s">
        <v>235</v>
      </c>
      <c r="EX1" s="1" t="s">
        <v>236</v>
      </c>
      <c r="EY1" s="1" t="s">
        <v>237</v>
      </c>
      <c r="EZ1" s="1" t="s">
        <v>238</v>
      </c>
      <c r="FA1" s="1" t="s">
        <v>239</v>
      </c>
      <c r="FB1" s="1" t="s">
        <v>240</v>
      </c>
      <c r="FC1" s="1" t="s">
        <v>241</v>
      </c>
      <c r="FD1" s="1" t="s">
        <v>242</v>
      </c>
      <c r="FE1" s="1" t="s">
        <v>243</v>
      </c>
      <c r="FF1" s="1" t="s">
        <v>244</v>
      </c>
      <c r="FG1" s="1" t="s">
        <v>245</v>
      </c>
      <c r="FH1" s="1" t="s">
        <v>246</v>
      </c>
      <c r="FI1" s="1" t="s">
        <v>247</v>
      </c>
      <c r="FJ1" s="1" t="s">
        <v>248</v>
      </c>
      <c r="FK1" s="1" t="s">
        <v>249</v>
      </c>
      <c r="FL1" s="1" t="s">
        <v>250</v>
      </c>
      <c r="FM1" s="1" t="s">
        <v>251</v>
      </c>
      <c r="FN1" s="1" t="s">
        <v>252</v>
      </c>
      <c r="FO1" s="1" t="s">
        <v>253</v>
      </c>
      <c r="FP1" s="1" t="s">
        <v>254</v>
      </c>
      <c r="FQ1" s="1" t="s">
        <v>255</v>
      </c>
      <c r="FR1" s="1" t="s">
        <v>256</v>
      </c>
      <c r="FS1" s="1" t="s">
        <v>257</v>
      </c>
      <c r="FT1" s="1" t="s">
        <v>258</v>
      </c>
      <c r="FU1" s="1" t="s">
        <v>259</v>
      </c>
      <c r="FV1" s="1" t="s">
        <v>260</v>
      </c>
      <c r="FW1" s="1" t="s">
        <v>261</v>
      </c>
      <c r="FX1" s="1" t="s">
        <v>262</v>
      </c>
      <c r="FY1" s="1" t="s">
        <v>263</v>
      </c>
      <c r="FZ1" s="1" t="s">
        <v>264</v>
      </c>
      <c r="GA1" s="1" t="s">
        <v>265</v>
      </c>
      <c r="GB1" s="1" t="s">
        <v>266</v>
      </c>
      <c r="GC1" s="1" t="s">
        <v>267</v>
      </c>
      <c r="GD1" s="1" t="s">
        <v>268</v>
      </c>
      <c r="GE1" s="1" t="s">
        <v>269</v>
      </c>
      <c r="GF1" s="1" t="s">
        <v>270</v>
      </c>
      <c r="GG1" s="1" t="s">
        <v>271</v>
      </c>
      <c r="GH1" s="1" t="s">
        <v>272</v>
      </c>
      <c r="GI1" s="1" t="s">
        <v>273</v>
      </c>
      <c r="GJ1" s="1" t="s">
        <v>274</v>
      </c>
      <c r="GK1" s="1" t="s">
        <v>275</v>
      </c>
      <c r="GL1" s="1" t="s">
        <v>276</v>
      </c>
      <c r="GM1" s="1" t="s">
        <v>277</v>
      </c>
      <c r="GN1" s="1" t="s">
        <v>278</v>
      </c>
      <c r="GO1" s="1" t="s">
        <v>279</v>
      </c>
      <c r="GP1" s="1" t="s">
        <v>280</v>
      </c>
      <c r="GQ1" s="1" t="s">
        <v>281</v>
      </c>
      <c r="GR1" s="1" t="s">
        <v>282</v>
      </c>
      <c r="GS1" s="1" t="s">
        <v>283</v>
      </c>
      <c r="GT1" s="1" t="s">
        <v>284</v>
      </c>
      <c r="GU1" s="1" t="s">
        <v>285</v>
      </c>
      <c r="GV1" s="1" t="s">
        <v>286</v>
      </c>
      <c r="GW1" s="1" t="s">
        <v>287</v>
      </c>
      <c r="GX1" s="1" t="s">
        <v>288</v>
      </c>
      <c r="GY1" s="1" t="s">
        <v>289</v>
      </c>
      <c r="GZ1" s="1" t="s">
        <v>290</v>
      </c>
      <c r="HA1" s="1" t="s">
        <v>291</v>
      </c>
      <c r="HB1" s="1" t="s">
        <v>292</v>
      </c>
      <c r="HC1" s="1" t="s">
        <v>293</v>
      </c>
      <c r="HD1" s="1" t="s">
        <v>294</v>
      </c>
      <c r="HE1" s="1" t="s">
        <v>295</v>
      </c>
      <c r="HF1" s="1" t="s">
        <v>296</v>
      </c>
      <c r="HG1" s="1" t="s">
        <v>297</v>
      </c>
      <c r="HH1" s="1" t="s">
        <v>298</v>
      </c>
      <c r="HI1" s="1" t="s">
        <v>299</v>
      </c>
      <c r="HJ1" s="1" t="s">
        <v>300</v>
      </c>
      <c r="HK1" s="1" t="s">
        <v>301</v>
      </c>
      <c r="HL1" s="1" t="s">
        <v>302</v>
      </c>
      <c r="HM1" s="1" t="s">
        <v>303</v>
      </c>
      <c r="HN1" s="1" t="s">
        <v>304</v>
      </c>
      <c r="HO1" s="1" t="s">
        <v>305</v>
      </c>
      <c r="HP1" s="1" t="s">
        <v>306</v>
      </c>
      <c r="HQ1" s="1" t="s">
        <v>307</v>
      </c>
      <c r="HR1" s="1" t="s">
        <v>308</v>
      </c>
      <c r="HS1" s="1" t="s">
        <v>309</v>
      </c>
      <c r="HT1" s="1" t="s">
        <v>310</v>
      </c>
      <c r="HU1" s="1" t="s">
        <v>311</v>
      </c>
      <c r="HV1" s="1" t="s">
        <v>312</v>
      </c>
      <c r="HW1" s="1" t="s">
        <v>313</v>
      </c>
      <c r="HX1" s="1" t="s">
        <v>314</v>
      </c>
      <c r="HY1" s="1" t="s">
        <v>315</v>
      </c>
      <c r="HZ1" s="1" t="s">
        <v>316</v>
      </c>
      <c r="IA1" s="1" t="s">
        <v>317</v>
      </c>
      <c r="IB1" s="1" t="s">
        <v>318</v>
      </c>
      <c r="IC1" s="1" t="s">
        <v>319</v>
      </c>
      <c r="ID1" s="1" t="s">
        <v>320</v>
      </c>
      <c r="IE1" s="1" t="s">
        <v>321</v>
      </c>
      <c r="IF1" s="1" t="s">
        <v>322</v>
      </c>
      <c r="IG1" s="1" t="s">
        <v>323</v>
      </c>
      <c r="IH1" s="1" t="s">
        <v>324</v>
      </c>
      <c r="II1" s="1" t="s">
        <v>325</v>
      </c>
      <c r="IJ1" s="1" t="s">
        <v>326</v>
      </c>
      <c r="IK1" s="1" t="s">
        <v>327</v>
      </c>
      <c r="IL1" s="1" t="s">
        <v>328</v>
      </c>
      <c r="IM1" s="1" t="s">
        <v>329</v>
      </c>
      <c r="IN1" s="1" t="s">
        <v>330</v>
      </c>
      <c r="IO1" s="1" t="s">
        <v>331</v>
      </c>
      <c r="IP1" s="1" t="s">
        <v>332</v>
      </c>
      <c r="IQ1" s="1" t="s">
        <v>333</v>
      </c>
      <c r="IR1" s="1" t="s">
        <v>334</v>
      </c>
      <c r="IS1" s="1" t="s">
        <v>335</v>
      </c>
      <c r="IT1" s="1" t="s">
        <v>336</v>
      </c>
      <c r="IU1" s="1" t="s">
        <v>337</v>
      </c>
      <c r="IV1" s="1" t="s">
        <v>338</v>
      </c>
      <c r="IW1" s="1" t="s">
        <v>339</v>
      </c>
    </row>
    <row r="2" spans="1:257" x14ac:dyDescent="0.25">
      <c r="A2" s="1">
        <v>0</v>
      </c>
      <c r="B2">
        <v>5704</v>
      </c>
      <c r="C2">
        <v>3651</v>
      </c>
      <c r="D2">
        <v>5447</v>
      </c>
      <c r="E2">
        <v>6893</v>
      </c>
      <c r="F2">
        <v>3863</v>
      </c>
      <c r="G2">
        <v>2670</v>
      </c>
      <c r="H2">
        <v>3871</v>
      </c>
      <c r="I2">
        <v>4652</v>
      </c>
      <c r="J2">
        <v>5543</v>
      </c>
      <c r="K2">
        <v>3855</v>
      </c>
      <c r="L2">
        <v>6612</v>
      </c>
      <c r="M2">
        <v>6888</v>
      </c>
      <c r="N2">
        <v>6834</v>
      </c>
      <c r="O2">
        <v>4686</v>
      </c>
      <c r="P2">
        <v>6676</v>
      </c>
      <c r="Q2">
        <v>8812</v>
      </c>
      <c r="R2">
        <v>3764</v>
      </c>
      <c r="S2">
        <v>2468</v>
      </c>
      <c r="T2">
        <v>3633</v>
      </c>
      <c r="U2">
        <v>4474</v>
      </c>
      <c r="V2">
        <v>2661</v>
      </c>
      <c r="W2">
        <v>1900</v>
      </c>
      <c r="X2">
        <v>2743</v>
      </c>
      <c r="Y2">
        <v>3141</v>
      </c>
      <c r="Z2">
        <v>3647</v>
      </c>
      <c r="AA2">
        <v>2740</v>
      </c>
      <c r="AB2">
        <v>4659</v>
      </c>
      <c r="AC2">
        <v>4672</v>
      </c>
      <c r="AD2">
        <v>4593</v>
      </c>
      <c r="AE2">
        <v>3343</v>
      </c>
      <c r="AF2">
        <v>4335</v>
      </c>
      <c r="AG2">
        <v>5888</v>
      </c>
      <c r="AH2">
        <v>5509</v>
      </c>
      <c r="AI2">
        <v>3546</v>
      </c>
      <c r="AJ2">
        <v>5557</v>
      </c>
      <c r="AK2">
        <v>6603</v>
      </c>
      <c r="AL2">
        <v>3749</v>
      </c>
      <c r="AM2">
        <v>2590</v>
      </c>
      <c r="AN2">
        <v>4065</v>
      </c>
      <c r="AO2">
        <v>4389</v>
      </c>
      <c r="AP2">
        <v>5440</v>
      </c>
      <c r="AQ2">
        <v>4029</v>
      </c>
      <c r="AR2">
        <v>7401</v>
      </c>
      <c r="AS2">
        <v>6823</v>
      </c>
      <c r="AT2">
        <v>6582</v>
      </c>
      <c r="AU2">
        <v>4480</v>
      </c>
      <c r="AV2">
        <v>6622</v>
      </c>
      <c r="AW2">
        <v>8212</v>
      </c>
      <c r="AX2">
        <v>7000</v>
      </c>
      <c r="AY2">
        <v>4441</v>
      </c>
      <c r="AZ2">
        <v>6772</v>
      </c>
      <c r="BA2">
        <v>8483</v>
      </c>
      <c r="BB2">
        <v>4617</v>
      </c>
      <c r="BC2">
        <v>3262</v>
      </c>
      <c r="BD2">
        <v>4768</v>
      </c>
      <c r="BE2">
        <v>5676</v>
      </c>
      <c r="BF2">
        <v>6546</v>
      </c>
      <c r="BG2">
        <v>4798</v>
      </c>
      <c r="BH2">
        <v>8055</v>
      </c>
      <c r="BI2">
        <v>8190</v>
      </c>
      <c r="BJ2">
        <v>8588</v>
      </c>
      <c r="BK2">
        <v>5906</v>
      </c>
      <c r="BL2">
        <v>8058</v>
      </c>
      <c r="BM2">
        <v>11040</v>
      </c>
      <c r="BN2">
        <v>3409</v>
      </c>
      <c r="BO2">
        <v>2361</v>
      </c>
      <c r="BP2">
        <v>3341</v>
      </c>
      <c r="BQ2">
        <v>4096</v>
      </c>
      <c r="BR2">
        <v>2456</v>
      </c>
      <c r="BS2">
        <v>1717</v>
      </c>
      <c r="BT2">
        <v>2413</v>
      </c>
      <c r="BU2">
        <v>2870</v>
      </c>
      <c r="BV2">
        <v>3480</v>
      </c>
      <c r="BW2">
        <v>2584</v>
      </c>
      <c r="BX2">
        <v>4340</v>
      </c>
      <c r="BY2">
        <v>4248</v>
      </c>
      <c r="BZ2">
        <v>4145</v>
      </c>
      <c r="CA2">
        <v>2990</v>
      </c>
      <c r="CB2">
        <v>3865</v>
      </c>
      <c r="CC2">
        <v>5315</v>
      </c>
      <c r="CD2">
        <v>2384</v>
      </c>
      <c r="CE2">
        <v>1702</v>
      </c>
      <c r="CF2">
        <v>2506</v>
      </c>
      <c r="CG2">
        <v>2897</v>
      </c>
      <c r="CH2">
        <v>1784</v>
      </c>
      <c r="CI2">
        <v>1419</v>
      </c>
      <c r="CJ2">
        <v>2026</v>
      </c>
      <c r="CK2">
        <v>2130</v>
      </c>
      <c r="CL2">
        <v>2690</v>
      </c>
      <c r="CM2">
        <v>2159</v>
      </c>
      <c r="CN2">
        <v>3499</v>
      </c>
      <c r="CO2">
        <v>3432</v>
      </c>
      <c r="CP2">
        <v>3054</v>
      </c>
      <c r="CQ2">
        <v>2260</v>
      </c>
      <c r="CR2">
        <v>3198</v>
      </c>
      <c r="CS2">
        <v>3996</v>
      </c>
      <c r="CT2">
        <v>4022</v>
      </c>
      <c r="CU2">
        <v>2807</v>
      </c>
      <c r="CV2">
        <v>4259</v>
      </c>
      <c r="CW2">
        <v>4658</v>
      </c>
      <c r="CX2">
        <v>3004</v>
      </c>
      <c r="CY2">
        <v>2203</v>
      </c>
      <c r="CZ2">
        <v>3349</v>
      </c>
      <c r="DA2">
        <v>3396</v>
      </c>
      <c r="DB2">
        <v>4249</v>
      </c>
      <c r="DC2">
        <v>3274</v>
      </c>
      <c r="DD2">
        <v>5940</v>
      </c>
      <c r="DE2">
        <v>5371</v>
      </c>
      <c r="DF2">
        <v>4721</v>
      </c>
      <c r="DG2">
        <v>3638</v>
      </c>
      <c r="DH2">
        <v>4932</v>
      </c>
      <c r="DI2">
        <v>6214</v>
      </c>
      <c r="DJ2">
        <v>4528</v>
      </c>
      <c r="DK2">
        <v>3002</v>
      </c>
      <c r="DL2">
        <v>4490</v>
      </c>
      <c r="DM2">
        <v>5428</v>
      </c>
      <c r="DN2">
        <v>3076</v>
      </c>
      <c r="DO2">
        <v>2257</v>
      </c>
      <c r="DP2">
        <v>3318</v>
      </c>
      <c r="DQ2">
        <v>4017</v>
      </c>
      <c r="DR2">
        <v>4539</v>
      </c>
      <c r="DS2">
        <v>3640</v>
      </c>
      <c r="DT2">
        <v>6176</v>
      </c>
      <c r="DU2">
        <v>5951</v>
      </c>
      <c r="DV2">
        <v>5721</v>
      </c>
      <c r="DW2">
        <v>4039</v>
      </c>
      <c r="DX2">
        <v>5758</v>
      </c>
      <c r="DY2">
        <v>7536</v>
      </c>
      <c r="DZ2">
        <v>5321</v>
      </c>
      <c r="EA2">
        <v>3731</v>
      </c>
      <c r="EB2">
        <v>5478</v>
      </c>
      <c r="EC2">
        <v>6653</v>
      </c>
      <c r="ED2">
        <v>3684</v>
      </c>
      <c r="EE2">
        <v>2578</v>
      </c>
      <c r="EF2">
        <v>4036</v>
      </c>
      <c r="EG2">
        <v>4448</v>
      </c>
      <c r="EH2">
        <v>5176</v>
      </c>
      <c r="EI2">
        <v>3852</v>
      </c>
      <c r="EJ2">
        <v>6857</v>
      </c>
      <c r="EK2">
        <v>6308</v>
      </c>
      <c r="EL2">
        <v>6554</v>
      </c>
      <c r="EM2">
        <v>4492</v>
      </c>
      <c r="EN2">
        <v>6098</v>
      </c>
      <c r="EO2">
        <v>7987</v>
      </c>
      <c r="EP2">
        <v>3680</v>
      </c>
      <c r="EQ2">
        <v>2522</v>
      </c>
      <c r="ER2">
        <v>3844</v>
      </c>
      <c r="ES2">
        <v>4460</v>
      </c>
      <c r="ET2">
        <v>2710</v>
      </c>
      <c r="EU2">
        <v>2134</v>
      </c>
      <c r="EV2">
        <v>3043</v>
      </c>
      <c r="EW2">
        <v>3195</v>
      </c>
      <c r="EX2">
        <v>3543</v>
      </c>
      <c r="EY2">
        <v>2957</v>
      </c>
      <c r="EZ2">
        <v>5129</v>
      </c>
      <c r="FA2">
        <v>4530</v>
      </c>
      <c r="FB2">
        <v>4380</v>
      </c>
      <c r="FC2">
        <v>3088</v>
      </c>
      <c r="FD2">
        <v>4347</v>
      </c>
      <c r="FE2">
        <v>5418</v>
      </c>
      <c r="FF2">
        <v>6769</v>
      </c>
      <c r="FG2">
        <v>4767</v>
      </c>
      <c r="FH2">
        <v>7808</v>
      </c>
      <c r="FI2">
        <v>8349</v>
      </c>
      <c r="FJ2">
        <v>5029</v>
      </c>
      <c r="FK2">
        <v>3584</v>
      </c>
      <c r="FL2">
        <v>5794</v>
      </c>
      <c r="FM2">
        <v>5752</v>
      </c>
      <c r="FN2">
        <v>7177</v>
      </c>
      <c r="FO2">
        <v>5393</v>
      </c>
      <c r="FP2">
        <v>10314</v>
      </c>
      <c r="FQ2">
        <v>8837</v>
      </c>
      <c r="FR2">
        <v>8438</v>
      </c>
      <c r="FS2">
        <v>5993</v>
      </c>
      <c r="FT2">
        <v>8675</v>
      </c>
      <c r="FU2">
        <v>10620</v>
      </c>
      <c r="FV2">
        <v>6709</v>
      </c>
      <c r="FW2">
        <v>4465</v>
      </c>
      <c r="FX2">
        <v>6721</v>
      </c>
      <c r="FY2">
        <v>8378</v>
      </c>
      <c r="FZ2">
        <v>4621</v>
      </c>
      <c r="GA2">
        <v>3396</v>
      </c>
      <c r="GB2">
        <v>5231</v>
      </c>
      <c r="GC2">
        <v>5502</v>
      </c>
      <c r="GD2">
        <v>6454</v>
      </c>
      <c r="GE2">
        <v>4418</v>
      </c>
      <c r="GF2">
        <v>8619</v>
      </c>
      <c r="GG2">
        <v>8117</v>
      </c>
      <c r="GH2">
        <v>8429</v>
      </c>
      <c r="GI2">
        <v>5864</v>
      </c>
      <c r="GJ2">
        <v>8026</v>
      </c>
      <c r="GK2">
        <v>10726</v>
      </c>
      <c r="GL2">
        <v>7010</v>
      </c>
      <c r="GM2">
        <v>4510</v>
      </c>
      <c r="GN2">
        <v>6874</v>
      </c>
      <c r="GO2">
        <v>8221</v>
      </c>
      <c r="GP2">
        <v>4718</v>
      </c>
      <c r="GQ2">
        <v>3053</v>
      </c>
      <c r="GR2">
        <v>4607</v>
      </c>
      <c r="GS2">
        <v>5636</v>
      </c>
      <c r="GT2">
        <v>6396</v>
      </c>
      <c r="GU2">
        <v>4690</v>
      </c>
      <c r="GV2">
        <v>7919</v>
      </c>
      <c r="GW2">
        <v>8262</v>
      </c>
      <c r="GX2">
        <v>8884</v>
      </c>
      <c r="GY2">
        <v>5787</v>
      </c>
      <c r="GZ2">
        <v>8046</v>
      </c>
      <c r="HA2">
        <v>11004</v>
      </c>
      <c r="HB2">
        <v>4597</v>
      </c>
      <c r="HC2">
        <v>2980</v>
      </c>
      <c r="HD2">
        <v>4167</v>
      </c>
      <c r="HE2">
        <v>5524</v>
      </c>
      <c r="HF2">
        <v>3152</v>
      </c>
      <c r="HG2">
        <v>2338</v>
      </c>
      <c r="HH2">
        <v>3291</v>
      </c>
      <c r="HI2">
        <v>3880</v>
      </c>
      <c r="HJ2">
        <v>4491</v>
      </c>
      <c r="HK2">
        <v>3276</v>
      </c>
      <c r="HL2">
        <v>5491</v>
      </c>
      <c r="HM2">
        <v>5604</v>
      </c>
      <c r="HN2">
        <v>5453</v>
      </c>
      <c r="HO2">
        <v>3985</v>
      </c>
      <c r="HP2">
        <v>5395</v>
      </c>
      <c r="HQ2">
        <v>7060</v>
      </c>
      <c r="HR2">
        <v>7265</v>
      </c>
      <c r="HS2">
        <v>4816</v>
      </c>
      <c r="HT2">
        <v>7595</v>
      </c>
      <c r="HU2">
        <v>10197</v>
      </c>
      <c r="HV2">
        <v>4715</v>
      </c>
      <c r="HW2">
        <v>3538</v>
      </c>
      <c r="HX2">
        <v>5362</v>
      </c>
      <c r="HY2">
        <v>5964</v>
      </c>
      <c r="HZ2">
        <v>6942</v>
      </c>
      <c r="IA2">
        <v>4986</v>
      </c>
      <c r="IB2">
        <v>9506</v>
      </c>
      <c r="IC2">
        <v>8894</v>
      </c>
      <c r="ID2">
        <v>8941</v>
      </c>
      <c r="IE2">
        <v>6092</v>
      </c>
      <c r="IF2">
        <v>9147</v>
      </c>
      <c r="IG2">
        <v>11727</v>
      </c>
      <c r="IH2">
        <v>8899</v>
      </c>
      <c r="II2">
        <v>5765</v>
      </c>
      <c r="IJ2">
        <v>8561</v>
      </c>
      <c r="IK2">
        <v>11634</v>
      </c>
      <c r="IL2">
        <v>6073</v>
      </c>
      <c r="IM2">
        <v>4134</v>
      </c>
      <c r="IN2">
        <v>6099</v>
      </c>
      <c r="IO2">
        <v>7580</v>
      </c>
      <c r="IP2">
        <v>8760</v>
      </c>
      <c r="IQ2">
        <v>6215</v>
      </c>
      <c r="IR2">
        <v>10930</v>
      </c>
      <c r="IS2">
        <v>11566</v>
      </c>
      <c r="IT2">
        <v>11282</v>
      </c>
      <c r="IU2">
        <v>8021</v>
      </c>
      <c r="IV2">
        <v>11299</v>
      </c>
      <c r="IW2">
        <v>15168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04"/>
  <sheetViews>
    <sheetView topLeftCell="G160" workbookViewId="0">
      <selection activeCell="S48" sqref="S48"/>
    </sheetView>
  </sheetViews>
  <sheetFormatPr defaultRowHeight="15" x14ac:dyDescent="0.25"/>
  <sheetData>
    <row r="1" spans="1:23" x14ac:dyDescent="0.25">
      <c r="B1" s="1" t="s">
        <v>1364</v>
      </c>
      <c r="C1" s="1" t="s">
        <v>0</v>
      </c>
      <c r="D1" s="1" t="s">
        <v>1</v>
      </c>
      <c r="E1" s="1" t="s">
        <v>2</v>
      </c>
      <c r="F1" s="1" t="s">
        <v>3</v>
      </c>
      <c r="G1" s="2" t="s">
        <v>1367</v>
      </c>
      <c r="H1" s="2" t="s">
        <v>1368</v>
      </c>
      <c r="I1" s="2" t="s">
        <v>1369</v>
      </c>
      <c r="J1" s="2" t="s">
        <v>1370</v>
      </c>
      <c r="K1" s="2" t="s">
        <v>1371</v>
      </c>
    </row>
    <row r="2" spans="1:23" x14ac:dyDescent="0.25">
      <c r="A2" s="1">
        <v>0</v>
      </c>
      <c r="B2">
        <v>1</v>
      </c>
      <c r="C2">
        <v>338105</v>
      </c>
      <c r="D2">
        <v>238929</v>
      </c>
      <c r="E2">
        <v>367080</v>
      </c>
      <c r="F2">
        <v>422463</v>
      </c>
      <c r="G2">
        <f>SUM(C2:F2)</f>
        <v>1366577</v>
      </c>
      <c r="H2">
        <f>C2/G2*100</f>
        <v>24.741013495763504</v>
      </c>
      <c r="I2">
        <f>D2/G2*100</f>
        <v>17.483756861120888</v>
      </c>
      <c r="J2">
        <f>E2/G2*100</f>
        <v>26.86127455679409</v>
      </c>
      <c r="K2">
        <f>F2/G2*100</f>
        <v>30.913955086321515</v>
      </c>
    </row>
    <row r="3" spans="1:23" x14ac:dyDescent="0.25">
      <c r="A3" s="1">
        <v>1</v>
      </c>
      <c r="C3">
        <v>338155</v>
      </c>
      <c r="D3">
        <v>237837</v>
      </c>
      <c r="E3">
        <v>366993</v>
      </c>
      <c r="F3">
        <v>423592</v>
      </c>
      <c r="G3">
        <f>SUM(C3:F3)</f>
        <v>1366577</v>
      </c>
      <c r="H3">
        <f t="shared" ref="H3:H6" si="0">C3/G3*100</f>
        <v>24.744672272400312</v>
      </c>
      <c r="I3">
        <f t="shared" ref="I3:I6" si="1">D3/G3*100</f>
        <v>17.403849179372987</v>
      </c>
      <c r="J3">
        <f t="shared" ref="J3:J6" si="2">E3/G3*100</f>
        <v>26.854908285446044</v>
      </c>
      <c r="K3">
        <f t="shared" ref="K3:K6" si="3">F3/G3*100</f>
        <v>30.996570262780654</v>
      </c>
      <c r="L3">
        <v>0</v>
      </c>
      <c r="N3" s="3" t="s">
        <v>1375</v>
      </c>
      <c r="O3">
        <v>0</v>
      </c>
      <c r="P3">
        <v>3</v>
      </c>
      <c r="Q3">
        <v>10</v>
      </c>
      <c r="R3">
        <v>30</v>
      </c>
      <c r="S3">
        <v>90</v>
      </c>
      <c r="T3">
        <v>270</v>
      </c>
      <c r="U3">
        <v>540</v>
      </c>
      <c r="V3">
        <v>900</v>
      </c>
      <c r="W3">
        <v>1800</v>
      </c>
    </row>
    <row r="4" spans="1:23" x14ac:dyDescent="0.25">
      <c r="A4" s="1">
        <v>2</v>
      </c>
      <c r="B4">
        <v>1</v>
      </c>
      <c r="C4">
        <v>338181</v>
      </c>
      <c r="D4">
        <v>246025</v>
      </c>
      <c r="E4">
        <v>362756</v>
      </c>
      <c r="F4">
        <v>419614</v>
      </c>
      <c r="G4">
        <f>SUM(C4:F4)</f>
        <v>1366576</v>
      </c>
      <c r="H4">
        <f t="shared" si="0"/>
        <v>24.746592944702673</v>
      </c>
      <c r="I4">
        <f t="shared" si="1"/>
        <v>18.003023615225207</v>
      </c>
      <c r="J4">
        <f t="shared" si="2"/>
        <v>26.54488297760242</v>
      </c>
      <c r="K4">
        <f t="shared" si="3"/>
        <v>30.705500462469704</v>
      </c>
      <c r="O4" s="4" t="s">
        <v>1368</v>
      </c>
      <c r="P4" s="4" t="s">
        <v>1368</v>
      </c>
      <c r="Q4" s="4" t="s">
        <v>1368</v>
      </c>
      <c r="R4" s="4" t="s">
        <v>1368</v>
      </c>
      <c r="S4" s="4" t="s">
        <v>1368</v>
      </c>
      <c r="T4" s="4" t="s">
        <v>1368</v>
      </c>
      <c r="U4" s="4" t="s">
        <v>1368</v>
      </c>
      <c r="V4" s="4" t="s">
        <v>1368</v>
      </c>
      <c r="W4" s="4" t="s">
        <v>1368</v>
      </c>
    </row>
    <row r="5" spans="1:23" x14ac:dyDescent="0.25">
      <c r="A5" s="1">
        <v>3</v>
      </c>
      <c r="C5">
        <v>327895</v>
      </c>
      <c r="D5">
        <v>243474</v>
      </c>
      <c r="E5">
        <v>375845</v>
      </c>
      <c r="F5">
        <v>419362</v>
      </c>
      <c r="G5">
        <f>SUM(C5:F5)</f>
        <v>1366576</v>
      </c>
      <c r="H5">
        <f t="shared" si="0"/>
        <v>23.99390886419782</v>
      </c>
      <c r="I5">
        <f t="shared" si="1"/>
        <v>17.816352694617791</v>
      </c>
      <c r="J5">
        <f t="shared" si="2"/>
        <v>27.502678226457949</v>
      </c>
      <c r="K5">
        <f t="shared" si="3"/>
        <v>30.68706021472644</v>
      </c>
      <c r="N5" t="s">
        <v>1485</v>
      </c>
      <c r="O5">
        <v>24.741013495763504</v>
      </c>
      <c r="P5">
        <v>25.235647684569319</v>
      </c>
      <c r="Q5">
        <v>24.809021257793244</v>
      </c>
      <c r="R5">
        <v>24.83325246975415</v>
      </c>
      <c r="S5">
        <v>24.924127301249399</v>
      </c>
      <c r="T5">
        <v>25.082297422342187</v>
      </c>
      <c r="U5">
        <v>25.018373294903224</v>
      </c>
      <c r="V5">
        <v>24.840520059251208</v>
      </c>
      <c r="W5">
        <v>24.879781966013827</v>
      </c>
    </row>
    <row r="6" spans="1:23" x14ac:dyDescent="0.25">
      <c r="A6" s="1">
        <v>4</v>
      </c>
      <c r="C6">
        <v>308811</v>
      </c>
      <c r="D6">
        <v>240074</v>
      </c>
      <c r="E6">
        <v>402052</v>
      </c>
      <c r="F6">
        <v>415639</v>
      </c>
      <c r="G6">
        <f>SUM(C6:F6)</f>
        <v>1366576</v>
      </c>
      <c r="H6">
        <f t="shared" si="0"/>
        <v>22.597425975576915</v>
      </c>
      <c r="I6">
        <f t="shared" si="1"/>
        <v>17.567555701256278</v>
      </c>
      <c r="J6">
        <f t="shared" si="2"/>
        <v>29.420390816171221</v>
      </c>
      <c r="K6">
        <f t="shared" si="3"/>
        <v>30.414627506995583</v>
      </c>
      <c r="N6" t="s">
        <v>1486</v>
      </c>
      <c r="O6">
        <v>24.744672272400312</v>
      </c>
      <c r="P6">
        <v>24.829987777195026</v>
      </c>
      <c r="Q6">
        <v>23.494231459780142</v>
      </c>
      <c r="R6">
        <v>23.526100271635546</v>
      </c>
      <c r="S6">
        <v>23.556868860760666</v>
      </c>
      <c r="T6">
        <v>23.98749856534927</v>
      </c>
      <c r="U6">
        <v>23.734050222104187</v>
      </c>
      <c r="V6">
        <v>23.581505138287724</v>
      </c>
      <c r="W6">
        <v>24.102220047799374</v>
      </c>
    </row>
    <row r="7" spans="1:23" x14ac:dyDescent="0.25">
      <c r="N7" t="s">
        <v>1487</v>
      </c>
      <c r="O7">
        <v>24.746592944702673</v>
      </c>
      <c r="P7">
        <v>25.07966362160073</v>
      </c>
      <c r="Q7">
        <v>23.95414827634275</v>
      </c>
      <c r="R7">
        <v>24.002061346019353</v>
      </c>
      <c r="S7">
        <v>24.039377526377642</v>
      </c>
      <c r="T7">
        <v>24.429570385468143</v>
      </c>
      <c r="U7">
        <v>24.187304216609835</v>
      </c>
      <c r="V7">
        <v>24.0562704463192</v>
      </c>
      <c r="W7">
        <v>24.456311325079053</v>
      </c>
    </row>
    <row r="8" spans="1:23" x14ac:dyDescent="0.25">
      <c r="A8" s="4" t="s">
        <v>1376</v>
      </c>
      <c r="B8" s="4" t="s">
        <v>1597</v>
      </c>
      <c r="G8" t="s">
        <v>1367</v>
      </c>
      <c r="H8" t="s">
        <v>1368</v>
      </c>
      <c r="I8" t="s">
        <v>1369</v>
      </c>
      <c r="J8" t="s">
        <v>1370</v>
      </c>
      <c r="K8" t="s">
        <v>1371</v>
      </c>
      <c r="O8">
        <v>23.99390886419782</v>
      </c>
      <c r="P8">
        <v>24.225828552437303</v>
      </c>
      <c r="Q8">
        <v>23.276840872755571</v>
      </c>
      <c r="R8">
        <v>23.289342850284537</v>
      </c>
      <c r="S8">
        <v>23.293371346871801</v>
      </c>
      <c r="T8">
        <v>23.694949077708856</v>
      </c>
      <c r="U8">
        <v>23.456862542021746</v>
      </c>
      <c r="V8">
        <v>23.305944473323688</v>
      </c>
      <c r="W8">
        <v>23.761132623272857</v>
      </c>
    </row>
    <row r="9" spans="1:23" x14ac:dyDescent="0.25">
      <c r="A9" t="s">
        <v>1488</v>
      </c>
      <c r="B9">
        <v>24.7410134957635</v>
      </c>
      <c r="C9">
        <f>B9/24.7410134957635/4*100</f>
        <v>25</v>
      </c>
      <c r="G9">
        <v>55483793</v>
      </c>
      <c r="H9">
        <v>24.809021257793244</v>
      </c>
      <c r="I9">
        <v>17.219682511611996</v>
      </c>
      <c r="J9">
        <v>29.757323908983658</v>
      </c>
      <c r="K9">
        <v>28.213972321611102</v>
      </c>
      <c r="O9">
        <v>22.597425975576915</v>
      </c>
      <c r="P9">
        <v>22.698999685152028</v>
      </c>
      <c r="Q9">
        <v>21.929397054926728</v>
      </c>
      <c r="R9">
        <v>21.923100929525241</v>
      </c>
      <c r="S9">
        <v>21.918697487957676</v>
      </c>
      <c r="T9">
        <v>22.220402138359365</v>
      </c>
      <c r="U9">
        <v>22.064283810582864</v>
      </c>
      <c r="V9">
        <v>21.948522204985785</v>
      </c>
      <c r="W9">
        <v>22.340402337826625</v>
      </c>
    </row>
    <row r="10" spans="1:23" x14ac:dyDescent="0.25">
      <c r="A10" t="s">
        <v>1489</v>
      </c>
      <c r="B10">
        <v>25.235647684569319</v>
      </c>
      <c r="C10">
        <f t="shared" ref="C10:C17" si="4">B10/24.7410134957635/4*100</f>
        <v>25.499811971011731</v>
      </c>
      <c r="G10">
        <v>55482581</v>
      </c>
      <c r="H10">
        <v>23.494231459780142</v>
      </c>
      <c r="I10">
        <v>17.58350787610259</v>
      </c>
      <c r="J10">
        <v>28.45457027314573</v>
      </c>
      <c r="K10">
        <v>30.467690390971537</v>
      </c>
      <c r="L10">
        <v>10</v>
      </c>
    </row>
    <row r="11" spans="1:23" x14ac:dyDescent="0.25">
      <c r="A11" t="s">
        <v>1490</v>
      </c>
      <c r="B11">
        <v>24.809021257793244</v>
      </c>
      <c r="C11">
        <f t="shared" si="4"/>
        <v>25.068719660616761</v>
      </c>
      <c r="G11">
        <v>55481622</v>
      </c>
      <c r="H11">
        <v>23.95414827634275</v>
      </c>
      <c r="I11">
        <v>18.291197398662931</v>
      </c>
      <c r="J11">
        <v>27.803743733375352</v>
      </c>
      <c r="K11">
        <v>29.950910591618968</v>
      </c>
      <c r="O11" t="s">
        <v>1369</v>
      </c>
      <c r="P11" t="s">
        <v>1369</v>
      </c>
      <c r="Q11" t="s">
        <v>1369</v>
      </c>
      <c r="R11" t="s">
        <v>1369</v>
      </c>
      <c r="S11" t="s">
        <v>1369</v>
      </c>
      <c r="T11" t="s">
        <v>1369</v>
      </c>
      <c r="U11" t="s">
        <v>1369</v>
      </c>
      <c r="V11" t="s">
        <v>1369</v>
      </c>
      <c r="W11" t="s">
        <v>1369</v>
      </c>
    </row>
    <row r="12" spans="1:23" x14ac:dyDescent="0.25">
      <c r="A12" t="s">
        <v>1491</v>
      </c>
      <c r="B12">
        <v>24.83325246975415</v>
      </c>
      <c r="C12">
        <f t="shared" si="4"/>
        <v>25.093204522529405</v>
      </c>
      <c r="G12">
        <v>55483805</v>
      </c>
      <c r="H12">
        <v>23.276840872755571</v>
      </c>
      <c r="I12">
        <v>18.170040789379893</v>
      </c>
      <c r="J12">
        <v>28.657690293591077</v>
      </c>
      <c r="K12">
        <v>29.895428044273459</v>
      </c>
      <c r="O12">
        <v>17.483756861120888</v>
      </c>
      <c r="P12">
        <v>17.319676613159547</v>
      </c>
      <c r="Q12">
        <v>17.219682511611996</v>
      </c>
      <c r="R12">
        <v>17.189914824542647</v>
      </c>
      <c r="S12">
        <v>17.168625644697368</v>
      </c>
      <c r="T12">
        <v>17.104585061433607</v>
      </c>
      <c r="U12">
        <v>17.17946907499141</v>
      </c>
      <c r="V12">
        <v>17.194340888458342</v>
      </c>
      <c r="W12">
        <v>17.237186119016371</v>
      </c>
    </row>
    <row r="13" spans="1:23" x14ac:dyDescent="0.25">
      <c r="A13" t="s">
        <v>1492</v>
      </c>
      <c r="B13">
        <v>24.924127301249399</v>
      </c>
      <c r="C13">
        <f t="shared" si="4"/>
        <v>25.185030622853482</v>
      </c>
      <c r="G13">
        <v>55482898</v>
      </c>
      <c r="H13">
        <v>21.929397054926728</v>
      </c>
      <c r="I13">
        <v>17.811481296452829</v>
      </c>
      <c r="J13">
        <v>29.898083189526258</v>
      </c>
      <c r="K13">
        <v>30.361038459094186</v>
      </c>
      <c r="O13">
        <v>17.403849179372987</v>
      </c>
      <c r="P13">
        <v>17.313476910939563</v>
      </c>
      <c r="Q13">
        <v>17.58350787610259</v>
      </c>
      <c r="R13">
        <v>17.584792655225915</v>
      </c>
      <c r="S13">
        <v>17.544588171186376</v>
      </c>
      <c r="T13">
        <v>17.465765380493504</v>
      </c>
      <c r="U13">
        <v>17.532633343736229</v>
      </c>
      <c r="V13">
        <v>17.512068846358822</v>
      </c>
      <c r="W13">
        <v>17.394429257567616</v>
      </c>
    </row>
    <row r="14" spans="1:23" x14ac:dyDescent="0.25">
      <c r="A14" t="s">
        <v>1493</v>
      </c>
      <c r="B14">
        <v>25.082297422342187</v>
      </c>
      <c r="C14">
        <f t="shared" si="4"/>
        <v>25.344856453270527</v>
      </c>
      <c r="O14">
        <v>18.003023615225207</v>
      </c>
      <c r="P14">
        <v>17.921147929835534</v>
      </c>
      <c r="Q14">
        <v>18.291197398662931</v>
      </c>
      <c r="R14">
        <v>18.273124517095567</v>
      </c>
      <c r="S14">
        <v>18.258464478968914</v>
      </c>
      <c r="T14">
        <v>18.153012164261387</v>
      </c>
      <c r="U14">
        <v>18.243264370760841</v>
      </c>
      <c r="V14">
        <v>18.218041207489296</v>
      </c>
      <c r="W14">
        <v>18.05713977426208</v>
      </c>
    </row>
    <row r="15" spans="1:23" x14ac:dyDescent="0.25">
      <c r="A15" t="s">
        <v>1494</v>
      </c>
      <c r="B15">
        <v>25.018373294903224</v>
      </c>
      <c r="C15">
        <f t="shared" si="4"/>
        <v>25.280263174331175</v>
      </c>
      <c r="G15" t="s">
        <v>1367</v>
      </c>
      <c r="H15" t="s">
        <v>1368</v>
      </c>
      <c r="I15" t="s">
        <v>1369</v>
      </c>
      <c r="J15" t="s">
        <v>1370</v>
      </c>
      <c r="K15" t="s">
        <v>1371</v>
      </c>
      <c r="O15">
        <v>17.816352694617791</v>
      </c>
      <c r="P15">
        <v>17.799922906348922</v>
      </c>
      <c r="Q15">
        <v>18.170040789379893</v>
      </c>
      <c r="R15">
        <v>18.163349357540724</v>
      </c>
      <c r="S15">
        <v>18.194599083993896</v>
      </c>
      <c r="T15">
        <v>18.032159411519018</v>
      </c>
      <c r="U15">
        <v>18.14496928022843</v>
      </c>
      <c r="V15">
        <v>18.153829964603645</v>
      </c>
      <c r="W15">
        <v>17.887740889884185</v>
      </c>
    </row>
    <row r="16" spans="1:23" x14ac:dyDescent="0.25">
      <c r="A16" t="s">
        <v>1495</v>
      </c>
      <c r="B16">
        <v>24.840520059251208</v>
      </c>
      <c r="C16">
        <f t="shared" si="4"/>
        <v>25.100548188440975</v>
      </c>
      <c r="G16">
        <v>14683467</v>
      </c>
      <c r="H16">
        <v>25.235647684569319</v>
      </c>
      <c r="I16">
        <v>17.319676613159547</v>
      </c>
      <c r="J16">
        <v>27.044382637969626</v>
      </c>
      <c r="K16">
        <v>30.400293064301504</v>
      </c>
      <c r="O16">
        <v>17.567555701256278</v>
      </c>
      <c r="P16">
        <v>17.644732848123752</v>
      </c>
      <c r="Q16">
        <v>17.811481296452829</v>
      </c>
      <c r="R16">
        <v>17.804074349559038</v>
      </c>
      <c r="S16">
        <v>17.810703257401052</v>
      </c>
      <c r="T16">
        <v>17.744469492316298</v>
      </c>
      <c r="U16">
        <v>17.802971256681175</v>
      </c>
      <c r="V16">
        <v>17.77721944548648</v>
      </c>
      <c r="W16">
        <v>17.629515065130025</v>
      </c>
    </row>
    <row r="17" spans="1:23" x14ac:dyDescent="0.25">
      <c r="A17" t="s">
        <v>1496</v>
      </c>
      <c r="B17">
        <v>24.879781966013827</v>
      </c>
      <c r="C17">
        <f t="shared" si="4"/>
        <v>25.14022108499525</v>
      </c>
      <c r="G17">
        <v>14683209</v>
      </c>
      <c r="H17">
        <v>24.829987777195026</v>
      </c>
      <c r="I17">
        <v>17.313476910939563</v>
      </c>
      <c r="J17">
        <v>26.888086929771276</v>
      </c>
      <c r="K17">
        <v>30.968448382094131</v>
      </c>
      <c r="L17" t="s">
        <v>1887</v>
      </c>
    </row>
    <row r="18" spans="1:23" x14ac:dyDescent="0.25">
      <c r="G18">
        <v>14682988</v>
      </c>
      <c r="H18">
        <v>25.07966362160073</v>
      </c>
      <c r="I18">
        <v>17.921147929835534</v>
      </c>
      <c r="J18">
        <v>26.537779639947946</v>
      </c>
      <c r="K18">
        <v>30.461408808615793</v>
      </c>
      <c r="O18" t="s">
        <v>1370</v>
      </c>
      <c r="P18" t="s">
        <v>1370</v>
      </c>
      <c r="Q18" t="s">
        <v>1370</v>
      </c>
      <c r="R18" t="s">
        <v>1370</v>
      </c>
      <c r="S18" t="s">
        <v>1370</v>
      </c>
      <c r="T18" t="s">
        <v>1370</v>
      </c>
      <c r="U18" t="s">
        <v>1370</v>
      </c>
      <c r="V18" t="s">
        <v>1370</v>
      </c>
      <c r="W18" t="s">
        <v>1370</v>
      </c>
    </row>
    <row r="19" spans="1:23" x14ac:dyDescent="0.25">
      <c r="A19" t="s">
        <v>1497</v>
      </c>
      <c r="B19">
        <v>17.483756861120899</v>
      </c>
      <c r="C19">
        <f>B19/17.4837568611209/4*100</f>
        <v>25</v>
      </c>
      <c r="G19">
        <v>14683440</v>
      </c>
      <c r="H19">
        <v>24.225828552437303</v>
      </c>
      <c r="I19">
        <v>17.799922906348922</v>
      </c>
      <c r="J19">
        <v>27.585620263371524</v>
      </c>
      <c r="K19">
        <v>30.388628277842251</v>
      </c>
      <c r="O19">
        <v>26.86127455679409</v>
      </c>
      <c r="P19">
        <v>27.044382637969626</v>
      </c>
      <c r="Q19">
        <v>29.757323908983658</v>
      </c>
      <c r="R19">
        <v>29.751901678563613</v>
      </c>
      <c r="S19">
        <v>29.702660967255468</v>
      </c>
      <c r="T19">
        <v>29.234944062592209</v>
      </c>
      <c r="U19">
        <v>29.532756821626982</v>
      </c>
      <c r="V19">
        <v>29.500767738112501</v>
      </c>
      <c r="W19">
        <v>28.543573457487685</v>
      </c>
    </row>
    <row r="20" spans="1:23" x14ac:dyDescent="0.25">
      <c r="A20" t="s">
        <v>1595</v>
      </c>
      <c r="B20">
        <v>17.319676613159547</v>
      </c>
      <c r="C20">
        <f t="shared" ref="C20:C27" si="5">B20/17.4837568611209/4*100</f>
        <v>24.76538187807018</v>
      </c>
      <c r="G20">
        <v>14683277</v>
      </c>
      <c r="H20">
        <v>22.698999685152028</v>
      </c>
      <c r="I20">
        <v>17.644732848123752</v>
      </c>
      <c r="J20">
        <v>29.265374480097321</v>
      </c>
      <c r="K20">
        <v>30.390892986626895</v>
      </c>
      <c r="O20">
        <v>26.854908285446044</v>
      </c>
      <c r="P20">
        <v>26.888086929771276</v>
      </c>
      <c r="Q20">
        <v>28.45457027314573</v>
      </c>
      <c r="R20">
        <v>28.402484408415074</v>
      </c>
      <c r="S20">
        <v>28.395239503841481</v>
      </c>
      <c r="T20">
        <v>28.089561975190126</v>
      </c>
      <c r="U20">
        <v>28.290335435169979</v>
      </c>
      <c r="V20">
        <v>28.334369458770155</v>
      </c>
      <c r="W20">
        <v>27.883738453534185</v>
      </c>
    </row>
    <row r="21" spans="1:23" x14ac:dyDescent="0.25">
      <c r="A21" t="s">
        <v>1498</v>
      </c>
      <c r="B21">
        <v>17.219682511611996</v>
      </c>
      <c r="C21">
        <f t="shared" si="5"/>
        <v>24.622400449161859</v>
      </c>
      <c r="O21">
        <v>26.54488297760242</v>
      </c>
      <c r="P21">
        <v>26.537779639947946</v>
      </c>
      <c r="Q21">
        <v>27.803743733375352</v>
      </c>
      <c r="R21">
        <v>27.782630217710004</v>
      </c>
      <c r="S21">
        <v>27.750112742629113</v>
      </c>
      <c r="T21">
        <v>27.511625591753091</v>
      </c>
      <c r="U21">
        <v>27.651825650283822</v>
      </c>
      <c r="V21">
        <v>27.710594033437815</v>
      </c>
      <c r="W21">
        <v>27.36199864161134</v>
      </c>
    </row>
    <row r="22" spans="1:23" x14ac:dyDescent="0.25">
      <c r="A22" t="s">
        <v>1499</v>
      </c>
      <c r="B22">
        <v>17.189914824542647</v>
      </c>
      <c r="C22">
        <f t="shared" si="5"/>
        <v>24.579835674174131</v>
      </c>
      <c r="G22" t="s">
        <v>1367</v>
      </c>
      <c r="H22" t="s">
        <v>1368</v>
      </c>
      <c r="I22" t="s">
        <v>1369</v>
      </c>
      <c r="J22" t="s">
        <v>1370</v>
      </c>
      <c r="K22" t="s">
        <v>1371</v>
      </c>
      <c r="O22">
        <v>27.502678226457949</v>
      </c>
      <c r="P22">
        <v>27.585620263371524</v>
      </c>
      <c r="Q22">
        <v>28.657690293591077</v>
      </c>
      <c r="R22">
        <v>28.676760458262535</v>
      </c>
      <c r="S22">
        <v>28.647379965582516</v>
      </c>
      <c r="T22">
        <v>28.423895009496743</v>
      </c>
      <c r="U22">
        <v>28.523022657480556</v>
      </c>
      <c r="V22">
        <v>28.627807986310494</v>
      </c>
      <c r="W22">
        <v>28.302779026140932</v>
      </c>
    </row>
    <row r="23" spans="1:23" x14ac:dyDescent="0.25">
      <c r="A23" t="s">
        <v>1500</v>
      </c>
      <c r="B23">
        <v>17.168625644697368</v>
      </c>
      <c r="C23">
        <f t="shared" si="5"/>
        <v>24.549394305058804</v>
      </c>
      <c r="G23">
        <v>43338423</v>
      </c>
      <c r="H23">
        <v>24.83325246975415</v>
      </c>
      <c r="I23">
        <v>17.189914824542647</v>
      </c>
      <c r="J23">
        <v>29.751901678563613</v>
      </c>
      <c r="K23">
        <v>28.22493102713959</v>
      </c>
      <c r="O23">
        <v>29.420390816171221</v>
      </c>
      <c r="P23">
        <v>29.265374480097321</v>
      </c>
      <c r="Q23">
        <v>29.898083189526258</v>
      </c>
      <c r="R23">
        <v>29.896470083851906</v>
      </c>
      <c r="S23">
        <v>29.907615698521901</v>
      </c>
      <c r="T23">
        <v>29.798533126094746</v>
      </c>
      <c r="U23">
        <v>29.798630966782714</v>
      </c>
      <c r="V23">
        <v>29.921065081312531</v>
      </c>
      <c r="W23">
        <v>29.805085364123475</v>
      </c>
    </row>
    <row r="24" spans="1:23" x14ac:dyDescent="0.25">
      <c r="A24" t="s">
        <v>1501</v>
      </c>
      <c r="B24">
        <v>17.104585061433607</v>
      </c>
      <c r="C24">
        <f t="shared" si="5"/>
        <v>24.457822762723172</v>
      </c>
      <c r="G24">
        <v>43337480</v>
      </c>
      <c r="H24">
        <v>23.526100271635546</v>
      </c>
      <c r="I24">
        <v>17.584792655225915</v>
      </c>
      <c r="J24">
        <v>28.402484408415074</v>
      </c>
      <c r="K24">
        <v>30.486622664723466</v>
      </c>
      <c r="L24">
        <v>30</v>
      </c>
    </row>
    <row r="25" spans="1:23" x14ac:dyDescent="0.25">
      <c r="A25" t="s">
        <v>1502</v>
      </c>
      <c r="B25">
        <v>17.17946907499141</v>
      </c>
      <c r="C25">
        <f t="shared" si="5"/>
        <v>24.564899311191319</v>
      </c>
      <c r="G25">
        <v>43336732</v>
      </c>
      <c r="H25">
        <v>24.002061346019353</v>
      </c>
      <c r="I25">
        <v>18.273124517095567</v>
      </c>
      <c r="J25">
        <v>27.782630217710004</v>
      </c>
      <c r="K25">
        <v>29.942183919175076</v>
      </c>
      <c r="O25" t="s">
        <v>1371</v>
      </c>
      <c r="P25" t="s">
        <v>1371</v>
      </c>
      <c r="Q25" t="s">
        <v>1371</v>
      </c>
      <c r="R25" t="s">
        <v>1371</v>
      </c>
      <c r="S25" t="s">
        <v>1371</v>
      </c>
      <c r="T25" t="s">
        <v>1371</v>
      </c>
      <c r="U25" t="s">
        <v>1371</v>
      </c>
      <c r="V25" t="s">
        <v>1371</v>
      </c>
      <c r="W25" t="s">
        <v>1371</v>
      </c>
    </row>
    <row r="26" spans="1:23" x14ac:dyDescent="0.25">
      <c r="A26" t="s">
        <v>1503</v>
      </c>
      <c r="B26">
        <v>17.194340888458342</v>
      </c>
      <c r="C26">
        <f t="shared" si="5"/>
        <v>24.586164496907788</v>
      </c>
      <c r="G26">
        <v>43338389</v>
      </c>
      <c r="H26">
        <v>23.289342850284537</v>
      </c>
      <c r="I26">
        <v>18.163349357540724</v>
      </c>
      <c r="J26">
        <v>28.676760458262535</v>
      </c>
      <c r="K26">
        <v>29.870547333912207</v>
      </c>
      <c r="O26">
        <v>30.913955086321515</v>
      </c>
      <c r="P26">
        <v>30.400293064301504</v>
      </c>
      <c r="Q26">
        <v>28.213972321611102</v>
      </c>
      <c r="R26">
        <v>28.22493102713959</v>
      </c>
      <c r="S26">
        <v>28.204586086797761</v>
      </c>
      <c r="T26">
        <v>28.57817345363199</v>
      </c>
      <c r="U26">
        <v>28.269400808478384</v>
      </c>
      <c r="V26">
        <v>28.464371314177949</v>
      </c>
      <c r="W26">
        <v>29.339458457482117</v>
      </c>
    </row>
    <row r="27" spans="1:23" x14ac:dyDescent="0.25">
      <c r="A27" t="s">
        <v>1504</v>
      </c>
      <c r="B27">
        <v>17.237186119016371</v>
      </c>
      <c r="C27">
        <f t="shared" si="5"/>
        <v>24.647428833426481</v>
      </c>
      <c r="G27">
        <v>43337715</v>
      </c>
      <c r="H27">
        <v>21.923100929525241</v>
      </c>
      <c r="I27">
        <v>17.804074349559038</v>
      </c>
      <c r="J27">
        <v>29.896470083851906</v>
      </c>
      <c r="K27">
        <v>30.376354637063812</v>
      </c>
      <c r="O27">
        <v>30.996570262780654</v>
      </c>
      <c r="P27">
        <v>30.968448382094131</v>
      </c>
      <c r="Q27">
        <v>30.467690390971537</v>
      </c>
      <c r="R27">
        <v>30.486622664723466</v>
      </c>
      <c r="S27">
        <v>30.503303464211477</v>
      </c>
      <c r="T27">
        <v>30.457174078967103</v>
      </c>
      <c r="U27">
        <v>30.442980998989604</v>
      </c>
      <c r="V27">
        <v>30.572056556583298</v>
      </c>
      <c r="W27">
        <v>30.619612241098825</v>
      </c>
    </row>
    <row r="28" spans="1:23" x14ac:dyDescent="0.25">
      <c r="O28">
        <v>30.705500462469704</v>
      </c>
      <c r="P28">
        <v>30.461408808615793</v>
      </c>
      <c r="Q28">
        <v>29.950910591618968</v>
      </c>
      <c r="R28">
        <v>29.942183919175076</v>
      </c>
      <c r="S28">
        <v>29.952045252024327</v>
      </c>
      <c r="T28">
        <v>29.905791858517379</v>
      </c>
      <c r="U28">
        <v>29.917605762345506</v>
      </c>
      <c r="V28">
        <v>30.015094312753693</v>
      </c>
      <c r="W28">
        <v>30.124550259047528</v>
      </c>
    </row>
    <row r="29" spans="1:23" x14ac:dyDescent="0.25">
      <c r="A29" t="s">
        <v>1505</v>
      </c>
      <c r="B29">
        <v>26.8612745567941</v>
      </c>
      <c r="C29">
        <f>B29/26.8612745567941/4*100</f>
        <v>25</v>
      </c>
      <c r="G29" t="s">
        <v>1367</v>
      </c>
      <c r="H29" t="s">
        <v>1368</v>
      </c>
      <c r="I29" t="s">
        <v>1369</v>
      </c>
      <c r="J29" t="s">
        <v>1370</v>
      </c>
      <c r="K29" t="s">
        <v>1371</v>
      </c>
      <c r="O29">
        <v>30.68706021472644</v>
      </c>
      <c r="P29">
        <v>30.388628277842251</v>
      </c>
      <c r="Q29">
        <v>29.895428044273459</v>
      </c>
      <c r="R29">
        <v>29.870547333912207</v>
      </c>
      <c r="S29">
        <v>29.864649603551786</v>
      </c>
      <c r="T29">
        <v>29.848996501275387</v>
      </c>
      <c r="U29">
        <v>29.875145520269271</v>
      </c>
      <c r="V29">
        <v>29.912417575762174</v>
      </c>
      <c r="W29">
        <v>30.048347460702026</v>
      </c>
    </row>
    <row r="30" spans="1:23" x14ac:dyDescent="0.25">
      <c r="A30" t="s">
        <v>1506</v>
      </c>
      <c r="B30">
        <v>27.044382637969626</v>
      </c>
      <c r="C30">
        <f t="shared" ref="C30:C37" si="6">B30/26.8612745567941/4*100</f>
        <v>25.17042013474488</v>
      </c>
      <c r="G30">
        <v>96795028</v>
      </c>
      <c r="H30">
        <v>24.924127301249399</v>
      </c>
      <c r="I30">
        <v>17.168625644697368</v>
      </c>
      <c r="J30">
        <v>29.702660967255468</v>
      </c>
      <c r="K30">
        <v>28.204586086797761</v>
      </c>
      <c r="L30">
        <v>90</v>
      </c>
      <c r="O30">
        <v>30.414627506995583</v>
      </c>
      <c r="P30">
        <v>30.390892986626895</v>
      </c>
      <c r="Q30">
        <v>30.361038459094186</v>
      </c>
      <c r="R30">
        <v>30.376354637063812</v>
      </c>
      <c r="S30">
        <v>30.362983556119371</v>
      </c>
      <c r="T30">
        <v>30.236595243229591</v>
      </c>
      <c r="U30">
        <v>30.334113965953247</v>
      </c>
      <c r="V30">
        <v>30.353193268215207</v>
      </c>
      <c r="W30">
        <v>30.224997232919876</v>
      </c>
    </row>
    <row r="31" spans="1:23" x14ac:dyDescent="0.25">
      <c r="A31" t="s">
        <v>1507</v>
      </c>
      <c r="B31">
        <v>29.757323908983658</v>
      </c>
      <c r="C31">
        <f t="shared" si="6"/>
        <v>27.695375964072642</v>
      </c>
      <c r="G31">
        <v>96792936</v>
      </c>
      <c r="H31">
        <v>23.556868860760666</v>
      </c>
      <c r="I31">
        <v>17.544588171186376</v>
      </c>
      <c r="J31">
        <v>28.395239503841481</v>
      </c>
      <c r="K31">
        <v>30.503303464211477</v>
      </c>
    </row>
    <row r="32" spans="1:23" x14ac:dyDescent="0.25">
      <c r="A32" t="s">
        <v>1508</v>
      </c>
      <c r="B32">
        <v>29.751901678563613</v>
      </c>
      <c r="C32">
        <f t="shared" si="6"/>
        <v>27.69032945147271</v>
      </c>
      <c r="G32">
        <v>96791250</v>
      </c>
      <c r="H32">
        <v>24.039377526377642</v>
      </c>
      <c r="I32">
        <v>18.258464478968914</v>
      </c>
      <c r="J32">
        <v>27.750112742629113</v>
      </c>
      <c r="K32">
        <v>29.952045252024327</v>
      </c>
    </row>
    <row r="33" spans="1:12" x14ac:dyDescent="0.25">
      <c r="A33" t="s">
        <v>1509</v>
      </c>
      <c r="B33">
        <v>29.702660967255468</v>
      </c>
      <c r="C33">
        <f t="shared" si="6"/>
        <v>27.644500733252329</v>
      </c>
      <c r="G33">
        <v>96794988</v>
      </c>
      <c r="H33">
        <v>23.293371346871801</v>
      </c>
      <c r="I33">
        <v>18.194599083993896</v>
      </c>
      <c r="J33">
        <v>28.647379965582516</v>
      </c>
      <c r="K33">
        <v>29.864649603551786</v>
      </c>
    </row>
    <row r="34" spans="1:12" x14ac:dyDescent="0.25">
      <c r="A34" t="s">
        <v>1510</v>
      </c>
      <c r="B34">
        <v>29.234944062592209</v>
      </c>
      <c r="C34">
        <f t="shared" si="6"/>
        <v>27.209192922676976</v>
      </c>
      <c r="G34">
        <v>96793393</v>
      </c>
      <c r="H34">
        <v>21.918697487957676</v>
      </c>
      <c r="I34">
        <v>17.810703257401052</v>
      </c>
      <c r="J34">
        <v>29.907615698521901</v>
      </c>
      <c r="K34">
        <v>30.362983556119371</v>
      </c>
    </row>
    <row r="35" spans="1:12" x14ac:dyDescent="0.25">
      <c r="A35" t="s">
        <v>1511</v>
      </c>
      <c r="B35">
        <v>29.532756821626982</v>
      </c>
      <c r="C35">
        <f t="shared" si="6"/>
        <v>27.486369605418794</v>
      </c>
    </row>
    <row r="36" spans="1:12" x14ac:dyDescent="0.25">
      <c r="A36" t="s">
        <v>1512</v>
      </c>
      <c r="B36">
        <v>29.500767738112501</v>
      </c>
      <c r="C36">
        <f t="shared" si="6"/>
        <v>27.456597113195048</v>
      </c>
      <c r="G36" t="s">
        <v>1367</v>
      </c>
      <c r="H36" t="s">
        <v>1368</v>
      </c>
      <c r="I36" t="s">
        <v>1369</v>
      </c>
      <c r="J36" t="s">
        <v>1370</v>
      </c>
      <c r="K36" t="s">
        <v>1371</v>
      </c>
    </row>
    <row r="37" spans="1:12" x14ac:dyDescent="0.25">
      <c r="A37" t="s">
        <v>1513</v>
      </c>
      <c r="B37">
        <v>28.543573457487685</v>
      </c>
      <c r="C37">
        <f t="shared" si="6"/>
        <v>26.565728849850945</v>
      </c>
      <c r="G37">
        <v>31079649</v>
      </c>
      <c r="H37">
        <v>25.082297422342187</v>
      </c>
      <c r="I37">
        <v>17.104585061433607</v>
      </c>
      <c r="J37">
        <v>29.234944062592209</v>
      </c>
      <c r="K37">
        <v>28.57817345363199</v>
      </c>
      <c r="L37">
        <v>270</v>
      </c>
    </row>
    <row r="38" spans="1:12" x14ac:dyDescent="0.25">
      <c r="G38">
        <v>31078993</v>
      </c>
      <c r="H38">
        <v>23.98749856534927</v>
      </c>
      <c r="I38">
        <v>17.465765380493504</v>
      </c>
      <c r="J38">
        <v>28.089561975190126</v>
      </c>
      <c r="K38">
        <v>30.457174078967103</v>
      </c>
    </row>
    <row r="39" spans="1:12" x14ac:dyDescent="0.25">
      <c r="A39" t="s">
        <v>1514</v>
      </c>
      <c r="B39">
        <v>30.913955086321501</v>
      </c>
      <c r="C39">
        <f>B39/30.9139550863215/4*100</f>
        <v>25</v>
      </c>
      <c r="G39">
        <v>31078418</v>
      </c>
      <c r="H39">
        <v>24.429570385468143</v>
      </c>
      <c r="I39">
        <v>18.153012164261387</v>
      </c>
      <c r="J39">
        <v>27.511625591753091</v>
      </c>
      <c r="K39">
        <v>29.905791858517379</v>
      </c>
    </row>
    <row r="40" spans="1:12" x14ac:dyDescent="0.25">
      <c r="A40" t="s">
        <v>1515</v>
      </c>
      <c r="B40">
        <v>30.400293064301504</v>
      </c>
      <c r="C40">
        <f t="shared" ref="C40:C47" si="7">B40/30.9139550863215/4*100</f>
        <v>24.584603441564102</v>
      </c>
      <c r="G40">
        <v>31079611</v>
      </c>
      <c r="H40">
        <v>23.694949077708856</v>
      </c>
      <c r="I40">
        <v>18.032159411519018</v>
      </c>
      <c r="J40">
        <v>28.423895009496743</v>
      </c>
      <c r="K40">
        <v>29.848996501275387</v>
      </c>
    </row>
    <row r="41" spans="1:12" x14ac:dyDescent="0.25">
      <c r="A41" t="s">
        <v>1516</v>
      </c>
      <c r="B41">
        <v>28.213972321611102</v>
      </c>
      <c r="C41">
        <f t="shared" si="7"/>
        <v>22.816534023896978</v>
      </c>
      <c r="G41">
        <v>31079154</v>
      </c>
      <c r="H41">
        <v>22.220402138359365</v>
      </c>
      <c r="I41">
        <v>17.744469492316298</v>
      </c>
      <c r="J41">
        <v>29.798533126094746</v>
      </c>
      <c r="K41">
        <v>30.236595243229591</v>
      </c>
    </row>
    <row r="42" spans="1:12" x14ac:dyDescent="0.25">
      <c r="A42" t="s">
        <v>1517</v>
      </c>
      <c r="B42">
        <v>28.22493102713959</v>
      </c>
      <c r="C42">
        <f t="shared" si="7"/>
        <v>22.825396288121894</v>
      </c>
    </row>
    <row r="43" spans="1:12" x14ac:dyDescent="0.25">
      <c r="A43" t="s">
        <v>1518</v>
      </c>
      <c r="B43">
        <v>28.204586086797761</v>
      </c>
      <c r="C43">
        <f t="shared" si="7"/>
        <v>22.808943410865474</v>
      </c>
      <c r="G43" t="s">
        <v>1367</v>
      </c>
      <c r="H43" t="s">
        <v>1368</v>
      </c>
      <c r="I43" t="s">
        <v>1369</v>
      </c>
      <c r="J43" t="s">
        <v>1370</v>
      </c>
      <c r="K43" t="s">
        <v>1371</v>
      </c>
    </row>
    <row r="44" spans="1:12" x14ac:dyDescent="0.25">
      <c r="A44" t="s">
        <v>1519</v>
      </c>
      <c r="B44">
        <v>28.57817345363199</v>
      </c>
      <c r="C44">
        <f t="shared" si="7"/>
        <v>23.111062118898023</v>
      </c>
      <c r="G44">
        <v>65531251</v>
      </c>
      <c r="H44">
        <v>25.018373294903224</v>
      </c>
      <c r="I44">
        <v>17.17946907499141</v>
      </c>
      <c r="J44">
        <v>29.532756821626982</v>
      </c>
      <c r="K44">
        <v>28.269400808478384</v>
      </c>
      <c r="L44">
        <v>540</v>
      </c>
    </row>
    <row r="45" spans="1:12" x14ac:dyDescent="0.25">
      <c r="A45" t="s">
        <v>1520</v>
      </c>
      <c r="B45">
        <v>28.269400808478384</v>
      </c>
      <c r="C45">
        <f t="shared" si="7"/>
        <v>22.861358834174819</v>
      </c>
      <c r="G45">
        <v>65529831</v>
      </c>
      <c r="H45">
        <v>23.734050222104187</v>
      </c>
      <c r="I45">
        <v>17.532633343736229</v>
      </c>
      <c r="J45">
        <v>28.290335435169979</v>
      </c>
      <c r="K45">
        <v>30.442980998989604</v>
      </c>
    </row>
    <row r="46" spans="1:12" x14ac:dyDescent="0.25">
      <c r="A46" t="s">
        <v>1521</v>
      </c>
      <c r="B46">
        <v>28.464371314177949</v>
      </c>
      <c r="C46">
        <f t="shared" si="7"/>
        <v>23.019030753826595</v>
      </c>
      <c r="G46">
        <v>65528733</v>
      </c>
      <c r="H46">
        <v>24.187304216609835</v>
      </c>
      <c r="I46">
        <v>18.243264370760841</v>
      </c>
      <c r="J46">
        <v>27.651825650283822</v>
      </c>
      <c r="K46">
        <v>29.917605762345506</v>
      </c>
    </row>
    <row r="47" spans="1:12" x14ac:dyDescent="0.25">
      <c r="A47" t="s">
        <v>1522</v>
      </c>
      <c r="B47">
        <v>29.339458457482117</v>
      </c>
      <c r="C47">
        <f t="shared" si="7"/>
        <v>23.726710457750478</v>
      </c>
      <c r="G47">
        <v>65531249</v>
      </c>
      <c r="H47">
        <v>23.456862542021746</v>
      </c>
      <c r="I47">
        <v>18.14496928022843</v>
      </c>
      <c r="J47">
        <v>28.523022657480556</v>
      </c>
      <c r="K47">
        <v>29.875145520269271</v>
      </c>
    </row>
    <row r="48" spans="1:12" x14ac:dyDescent="0.25">
      <c r="G48">
        <v>65530185</v>
      </c>
      <c r="H48">
        <v>22.064283810582864</v>
      </c>
      <c r="I48">
        <v>17.802971256681175</v>
      </c>
      <c r="J48">
        <v>29.798630966782714</v>
      </c>
      <c r="K48">
        <v>30.334113965953247</v>
      </c>
    </row>
    <row r="49" spans="1:12" x14ac:dyDescent="0.25">
      <c r="A49" t="s">
        <v>1523</v>
      </c>
      <c r="B49">
        <v>24.744672272400301</v>
      </c>
      <c r="C49">
        <f>B49/24.7446722724003/4*100</f>
        <v>25</v>
      </c>
    </row>
    <row r="50" spans="1:12" x14ac:dyDescent="0.25">
      <c r="A50" t="s">
        <v>1524</v>
      </c>
      <c r="B50">
        <v>24.829987777195026</v>
      </c>
      <c r="C50">
        <f t="shared" ref="C50:C57" si="8">B50/24.7446722724003/4*100</f>
        <v>25.086195832233638</v>
      </c>
      <c r="G50" t="s">
        <v>1367</v>
      </c>
      <c r="H50" t="s">
        <v>1368</v>
      </c>
      <c r="I50" t="s">
        <v>1369</v>
      </c>
      <c r="J50" t="s">
        <v>1370</v>
      </c>
      <c r="K50" t="s">
        <v>1371</v>
      </c>
      <c r="L50">
        <v>900</v>
      </c>
    </row>
    <row r="51" spans="1:12" x14ac:dyDescent="0.25">
      <c r="A51" t="s">
        <v>1525</v>
      </c>
      <c r="B51">
        <v>23.494231459780142</v>
      </c>
      <c r="C51">
        <f t="shared" si="8"/>
        <v>23.73665652260944</v>
      </c>
      <c r="G51">
        <v>90449463</v>
      </c>
      <c r="H51">
        <v>24.840520059251208</v>
      </c>
      <c r="I51">
        <v>17.194340888458342</v>
      </c>
      <c r="J51">
        <v>29.500767738112501</v>
      </c>
      <c r="K51">
        <v>28.464371314177949</v>
      </c>
    </row>
    <row r="52" spans="1:12" x14ac:dyDescent="0.25">
      <c r="A52" t="s">
        <v>1526</v>
      </c>
      <c r="B52">
        <v>23.526100271635546</v>
      </c>
      <c r="C52">
        <f t="shared" si="8"/>
        <v>23.768854172576852</v>
      </c>
      <c r="G52">
        <v>90447543</v>
      </c>
      <c r="H52">
        <v>23.581505138287724</v>
      </c>
      <c r="I52">
        <v>17.512068846358822</v>
      </c>
      <c r="J52">
        <v>28.334369458770155</v>
      </c>
      <c r="K52">
        <v>30.572056556583298</v>
      </c>
    </row>
    <row r="53" spans="1:12" x14ac:dyDescent="0.25">
      <c r="A53" t="s">
        <v>1527</v>
      </c>
      <c r="B53">
        <v>23.556868860760666</v>
      </c>
      <c r="C53">
        <f t="shared" si="8"/>
        <v>23.799940247173442</v>
      </c>
      <c r="G53">
        <v>90445986</v>
      </c>
      <c r="H53">
        <v>24.0562704463192</v>
      </c>
      <c r="I53">
        <v>18.218041207489296</v>
      </c>
      <c r="J53">
        <v>27.710594033437815</v>
      </c>
      <c r="K53">
        <v>30.015094312753693</v>
      </c>
    </row>
    <row r="54" spans="1:12" x14ac:dyDescent="0.25">
      <c r="A54" t="s">
        <v>1528</v>
      </c>
      <c r="B54">
        <v>23.98749856534927</v>
      </c>
      <c r="C54">
        <f t="shared" si="8"/>
        <v>24.235013401353907</v>
      </c>
      <c r="G54">
        <v>90449426</v>
      </c>
      <c r="H54">
        <v>23.305944473323688</v>
      </c>
      <c r="I54">
        <v>18.153829964603645</v>
      </c>
      <c r="J54">
        <v>28.627807986310494</v>
      </c>
      <c r="K54">
        <v>29.912417575762174</v>
      </c>
    </row>
    <row r="55" spans="1:12" x14ac:dyDescent="0.25">
      <c r="A55" t="s">
        <v>1529</v>
      </c>
      <c r="B55">
        <v>23.734050222104187</v>
      </c>
      <c r="C55">
        <f t="shared" si="8"/>
        <v>23.978949853153502</v>
      </c>
      <c r="G55">
        <v>90447930</v>
      </c>
      <c r="H55">
        <v>21.948522204985785</v>
      </c>
      <c r="I55">
        <v>17.77721944548648</v>
      </c>
      <c r="J55">
        <v>29.921065081312531</v>
      </c>
      <c r="K55">
        <v>30.353193268215207</v>
      </c>
    </row>
    <row r="56" spans="1:12" x14ac:dyDescent="0.25">
      <c r="A56" t="s">
        <v>1530</v>
      </c>
      <c r="B56">
        <v>23.581505138287724</v>
      </c>
      <c r="C56">
        <f t="shared" si="8"/>
        <v>23.824830733957679</v>
      </c>
    </row>
    <row r="57" spans="1:12" x14ac:dyDescent="0.25">
      <c r="A57" t="s">
        <v>1531</v>
      </c>
      <c r="B57">
        <v>24.102220047799374</v>
      </c>
      <c r="C57">
        <f t="shared" si="8"/>
        <v>24.350918636617482</v>
      </c>
      <c r="G57" t="s">
        <v>1367</v>
      </c>
      <c r="H57" t="s">
        <v>1368</v>
      </c>
      <c r="I57" t="s">
        <v>1369</v>
      </c>
      <c r="J57" t="s">
        <v>1370</v>
      </c>
      <c r="K57" t="s">
        <v>1371</v>
      </c>
      <c r="L57">
        <v>1800</v>
      </c>
    </row>
    <row r="58" spans="1:12" x14ac:dyDescent="0.25">
      <c r="G58">
        <v>25135164</v>
      </c>
      <c r="H58">
        <v>24.879781966013827</v>
      </c>
      <c r="I58">
        <v>17.237186119016371</v>
      </c>
      <c r="J58">
        <v>28.543573457487685</v>
      </c>
      <c r="K58">
        <v>29.339458457482117</v>
      </c>
    </row>
    <row r="59" spans="1:12" x14ac:dyDescent="0.25">
      <c r="A59" t="s">
        <v>1532</v>
      </c>
      <c r="B59">
        <v>17.403849179373001</v>
      </c>
      <c r="C59">
        <f>B59/17.403849179373/4*100</f>
        <v>25</v>
      </c>
      <c r="G59">
        <v>25134639</v>
      </c>
      <c r="H59">
        <v>24.102220047799374</v>
      </c>
      <c r="I59">
        <v>17.394429257567616</v>
      </c>
      <c r="J59">
        <v>27.883738453534185</v>
      </c>
      <c r="K59">
        <v>30.619612241098825</v>
      </c>
    </row>
    <row r="60" spans="1:12" x14ac:dyDescent="0.25">
      <c r="A60" t="s">
        <v>1533</v>
      </c>
      <c r="B60">
        <v>17.313476910939563</v>
      </c>
      <c r="C60">
        <f t="shared" ref="C60:C67" si="9">B60/17.403849179373/4*100</f>
        <v>24.870183504375937</v>
      </c>
      <c r="G60">
        <v>25134191</v>
      </c>
      <c r="H60">
        <v>24.456311325079053</v>
      </c>
      <c r="I60">
        <v>18.05713977426208</v>
      </c>
      <c r="J60">
        <v>27.36199864161134</v>
      </c>
      <c r="K60">
        <v>30.124550259047528</v>
      </c>
    </row>
    <row r="61" spans="1:12" x14ac:dyDescent="0.25">
      <c r="A61" t="s">
        <v>1534</v>
      </c>
      <c r="B61">
        <v>17.58350787610259</v>
      </c>
      <c r="C61">
        <f t="shared" si="9"/>
        <v>25.25807322115633</v>
      </c>
      <c r="G61">
        <v>25135136</v>
      </c>
      <c r="H61">
        <v>23.761132623272857</v>
      </c>
      <c r="I61">
        <v>17.887740889884185</v>
      </c>
      <c r="J61">
        <v>28.302779026140932</v>
      </c>
      <c r="K61">
        <v>30.048347460702026</v>
      </c>
    </row>
    <row r="62" spans="1:12" x14ac:dyDescent="0.25">
      <c r="A62" t="s">
        <v>1535</v>
      </c>
      <c r="B62">
        <v>17.584792655225915</v>
      </c>
      <c r="C62">
        <f t="shared" si="9"/>
        <v>25.259918759907674</v>
      </c>
      <c r="G62">
        <v>25134798</v>
      </c>
      <c r="H62">
        <v>22.340402337826625</v>
      </c>
      <c r="I62">
        <v>17.629515065130025</v>
      </c>
      <c r="J62">
        <v>29.805085364123475</v>
      </c>
      <c r="K62">
        <v>30.224997232919876</v>
      </c>
    </row>
    <row r="63" spans="1:12" x14ac:dyDescent="0.25">
      <c r="A63" t="s">
        <v>1536</v>
      </c>
      <c r="B63">
        <v>17.544588171186376</v>
      </c>
      <c r="C63">
        <f t="shared" si="9"/>
        <v>25.202166472432115</v>
      </c>
    </row>
    <row r="64" spans="1:12" x14ac:dyDescent="0.25">
      <c r="A64" t="s">
        <v>1537</v>
      </c>
      <c r="B64">
        <v>17.465765380493504</v>
      </c>
      <c r="C64">
        <f t="shared" si="9"/>
        <v>25.088940383938009</v>
      </c>
    </row>
    <row r="65" spans="1:3" x14ac:dyDescent="0.25">
      <c r="A65" t="s">
        <v>1538</v>
      </c>
      <c r="B65">
        <v>17.532633343736229</v>
      </c>
      <c r="C65">
        <f t="shared" si="9"/>
        <v>25.184993795102329</v>
      </c>
    </row>
    <row r="66" spans="1:3" x14ac:dyDescent="0.25">
      <c r="A66" t="s">
        <v>1539</v>
      </c>
      <c r="B66">
        <v>17.512068846358822</v>
      </c>
      <c r="C66">
        <f t="shared" si="9"/>
        <v>25.155453638259061</v>
      </c>
    </row>
    <row r="67" spans="1:3" x14ac:dyDescent="0.25">
      <c r="A67" t="s">
        <v>1540</v>
      </c>
      <c r="B67">
        <v>17.394429257567616</v>
      </c>
      <c r="C67">
        <f t="shared" si="9"/>
        <v>24.986468622963375</v>
      </c>
    </row>
    <row r="69" spans="1:3" x14ac:dyDescent="0.25">
      <c r="A69" t="s">
        <v>1541</v>
      </c>
      <c r="B69">
        <v>26.854908285446001</v>
      </c>
      <c r="C69">
        <f>B69/26.854908285446/4*100</f>
        <v>25</v>
      </c>
    </row>
    <row r="70" spans="1:3" x14ac:dyDescent="0.25">
      <c r="A70" t="s">
        <v>1542</v>
      </c>
      <c r="B70">
        <v>26.888086929771276</v>
      </c>
      <c r="C70">
        <f t="shared" ref="C70:C77" si="10">B70/26.854908285446/4*100</f>
        <v>25.030886946226566</v>
      </c>
    </row>
    <row r="71" spans="1:3" x14ac:dyDescent="0.25">
      <c r="A71" t="s">
        <v>1543</v>
      </c>
      <c r="B71">
        <v>28.45457027314573</v>
      </c>
      <c r="C71">
        <f t="shared" si="10"/>
        <v>26.489170965225995</v>
      </c>
    </row>
    <row r="72" spans="1:3" x14ac:dyDescent="0.25">
      <c r="A72" t="s">
        <v>1544</v>
      </c>
      <c r="B72">
        <v>28.402484408415074</v>
      </c>
      <c r="C72">
        <f t="shared" si="10"/>
        <v>26.440682748307669</v>
      </c>
    </row>
    <row r="73" spans="1:3" x14ac:dyDescent="0.25">
      <c r="A73" t="s">
        <v>1545</v>
      </c>
      <c r="B73">
        <v>28.395239503841481</v>
      </c>
      <c r="C73">
        <f t="shared" si="10"/>
        <v>26.433938260022156</v>
      </c>
    </row>
    <row r="74" spans="1:3" x14ac:dyDescent="0.25">
      <c r="A74" t="s">
        <v>1546</v>
      </c>
      <c r="B74">
        <v>28.089561975190126</v>
      </c>
      <c r="C74">
        <f t="shared" si="10"/>
        <v>26.149374330960985</v>
      </c>
    </row>
    <row r="75" spans="1:3" x14ac:dyDescent="0.25">
      <c r="A75" t="s">
        <v>1547</v>
      </c>
      <c r="B75">
        <v>28.290335435169979</v>
      </c>
      <c r="C75">
        <f t="shared" si="10"/>
        <v>26.336280070729106</v>
      </c>
    </row>
    <row r="76" spans="1:3" x14ac:dyDescent="0.25">
      <c r="A76" t="s">
        <v>1548</v>
      </c>
      <c r="B76">
        <v>28.334369458770155</v>
      </c>
      <c r="C76">
        <f t="shared" si="10"/>
        <v>26.377272599108025</v>
      </c>
    </row>
    <row r="77" spans="1:3" x14ac:dyDescent="0.25">
      <c r="A77" t="s">
        <v>1549</v>
      </c>
      <c r="B77">
        <v>27.883738453534185</v>
      </c>
      <c r="C77">
        <f t="shared" si="10"/>
        <v>25.957767344755517</v>
      </c>
    </row>
    <row r="79" spans="1:3" x14ac:dyDescent="0.25">
      <c r="A79" t="s">
        <v>1550</v>
      </c>
      <c r="B79">
        <v>30.9965702627807</v>
      </c>
      <c r="C79">
        <f>B79/30.9965702627807/4*100</f>
        <v>25</v>
      </c>
    </row>
    <row r="80" spans="1:3" x14ac:dyDescent="0.25">
      <c r="A80" t="s">
        <v>1551</v>
      </c>
      <c r="B80">
        <v>30.968448382094131</v>
      </c>
      <c r="C80">
        <f t="shared" ref="C80:C87" si="11">B80/30.9965702627807/4*100</f>
        <v>24.977318554562522</v>
      </c>
    </row>
    <row r="81" spans="1:7" x14ac:dyDescent="0.25">
      <c r="A81" t="s">
        <v>1552</v>
      </c>
      <c r="B81">
        <v>30.467690390971537</v>
      </c>
      <c r="C81">
        <f t="shared" si="11"/>
        <v>24.57343678080715</v>
      </c>
    </row>
    <row r="82" spans="1:7" x14ac:dyDescent="0.25">
      <c r="A82" t="s">
        <v>1553</v>
      </c>
      <c r="B82">
        <v>30.486622664723466</v>
      </c>
      <c r="C82">
        <f t="shared" si="11"/>
        <v>24.588706432894</v>
      </c>
    </row>
    <row r="83" spans="1:7" x14ac:dyDescent="0.25">
      <c r="A83" t="s">
        <v>1554</v>
      </c>
      <c r="B83">
        <v>30.503303464211477</v>
      </c>
      <c r="C83">
        <f t="shared" si="11"/>
        <v>24.602160179023485</v>
      </c>
    </row>
    <row r="84" spans="1:7" x14ac:dyDescent="0.25">
      <c r="A84" t="s">
        <v>1555</v>
      </c>
      <c r="B84">
        <v>30.457174078967103</v>
      </c>
      <c r="C84">
        <f t="shared" si="11"/>
        <v>24.56495494562726</v>
      </c>
    </row>
    <row r="85" spans="1:7" x14ac:dyDescent="0.25">
      <c r="A85" t="s">
        <v>1556</v>
      </c>
      <c r="B85">
        <v>30.442980998989604</v>
      </c>
      <c r="C85">
        <f t="shared" si="11"/>
        <v>24.553507646896161</v>
      </c>
      <c r="F85" t="s">
        <v>1376</v>
      </c>
      <c r="G85" t="s">
        <v>1597</v>
      </c>
    </row>
    <row r="86" spans="1:7" x14ac:dyDescent="0.25">
      <c r="A86" t="s">
        <v>1557</v>
      </c>
      <c r="B86">
        <v>30.572056556583298</v>
      </c>
      <c r="C86">
        <f t="shared" si="11"/>
        <v>24.657612356303868</v>
      </c>
      <c r="F86" t="s">
        <v>1488</v>
      </c>
      <c r="G86">
        <v>25</v>
      </c>
    </row>
    <row r="87" spans="1:7" x14ac:dyDescent="0.25">
      <c r="A87" t="s">
        <v>1558</v>
      </c>
      <c r="B87">
        <v>30.619612241098825</v>
      </c>
      <c r="C87">
        <f t="shared" si="11"/>
        <v>24.695967958320772</v>
      </c>
      <c r="F87" t="s">
        <v>1489</v>
      </c>
      <c r="G87">
        <v>25.499811971011731</v>
      </c>
    </row>
    <row r="88" spans="1:7" x14ac:dyDescent="0.25">
      <c r="F88" t="s">
        <v>1490</v>
      </c>
      <c r="G88">
        <v>25.068719660616761</v>
      </c>
    </row>
    <row r="89" spans="1:7" x14ac:dyDescent="0.25">
      <c r="A89" t="s">
        <v>1559</v>
      </c>
      <c r="B89">
        <v>24.746592944702702</v>
      </c>
      <c r="C89">
        <f>B89/24.7465929447027/4*100</f>
        <v>25</v>
      </c>
      <c r="F89" t="s">
        <v>1491</v>
      </c>
      <c r="G89">
        <v>25.093204522529405</v>
      </c>
    </row>
    <row r="90" spans="1:7" x14ac:dyDescent="0.25">
      <c r="A90" t="s">
        <v>1560</v>
      </c>
      <c r="B90">
        <v>25.07966362160073</v>
      </c>
      <c r="C90">
        <f t="shared" ref="C90:C97" si="12">B90/24.7465929447027/4*100</f>
        <v>25.336481346788108</v>
      </c>
      <c r="F90" t="s">
        <v>1492</v>
      </c>
      <c r="G90">
        <v>25.185030622853482</v>
      </c>
    </row>
    <row r="91" spans="1:7" x14ac:dyDescent="0.25">
      <c r="A91" t="s">
        <v>1561</v>
      </c>
      <c r="B91">
        <v>23.95414827634275</v>
      </c>
      <c r="C91">
        <f t="shared" si="12"/>
        <v>24.19944063599916</v>
      </c>
      <c r="F91" t="s">
        <v>1493</v>
      </c>
      <c r="G91">
        <v>25.344856453270527</v>
      </c>
    </row>
    <row r="92" spans="1:7" x14ac:dyDescent="0.25">
      <c r="A92" t="s">
        <v>1562</v>
      </c>
      <c r="B92">
        <v>24.002061346019353</v>
      </c>
      <c r="C92">
        <f t="shared" si="12"/>
        <v>24.247844339272241</v>
      </c>
      <c r="F92" t="s">
        <v>1494</v>
      </c>
      <c r="G92">
        <v>25.280263174331175</v>
      </c>
    </row>
    <row r="93" spans="1:7" x14ac:dyDescent="0.25">
      <c r="A93" t="s">
        <v>1563</v>
      </c>
      <c r="B93">
        <v>24.039377526377642</v>
      </c>
      <c r="C93">
        <f t="shared" si="12"/>
        <v>24.285542640248131</v>
      </c>
      <c r="F93" t="s">
        <v>1495</v>
      </c>
      <c r="G93">
        <v>25.100548188440975</v>
      </c>
    </row>
    <row r="94" spans="1:7" x14ac:dyDescent="0.25">
      <c r="A94" t="s">
        <v>1564</v>
      </c>
      <c r="B94">
        <v>24.429570385468143</v>
      </c>
      <c r="C94">
        <f t="shared" si="12"/>
        <v>24.679731104860618</v>
      </c>
      <c r="F94" t="s">
        <v>1496</v>
      </c>
      <c r="G94">
        <v>25.14022108499525</v>
      </c>
    </row>
    <row r="95" spans="1:7" x14ac:dyDescent="0.25">
      <c r="A95" t="s">
        <v>1565</v>
      </c>
      <c r="B95">
        <v>24.187304216609835</v>
      </c>
      <c r="C95">
        <f t="shared" si="12"/>
        <v>24.434984111406145</v>
      </c>
    </row>
    <row r="96" spans="1:7" x14ac:dyDescent="0.25">
      <c r="A96" t="s">
        <v>1566</v>
      </c>
      <c r="B96">
        <v>24.0562704463192</v>
      </c>
      <c r="C96">
        <f t="shared" si="12"/>
        <v>24.302608545016625</v>
      </c>
      <c r="F96" t="s">
        <v>1497</v>
      </c>
      <c r="G96">
        <v>25</v>
      </c>
    </row>
    <row r="97" spans="1:7" x14ac:dyDescent="0.25">
      <c r="A97" t="s">
        <v>1567</v>
      </c>
      <c r="B97">
        <v>24.456311325079053</v>
      </c>
      <c r="C97">
        <f t="shared" si="12"/>
        <v>24.706745873793317</v>
      </c>
      <c r="F97" t="s">
        <v>1595</v>
      </c>
      <c r="G97">
        <v>24.76538187807018</v>
      </c>
    </row>
    <row r="98" spans="1:7" x14ac:dyDescent="0.25">
      <c r="F98" t="s">
        <v>1498</v>
      </c>
      <c r="G98">
        <v>24.622400449161859</v>
      </c>
    </row>
    <row r="99" spans="1:7" x14ac:dyDescent="0.25">
      <c r="A99" t="s">
        <v>1568</v>
      </c>
      <c r="B99">
        <v>18.003023615225199</v>
      </c>
      <c r="C99">
        <f>B99/18.0030236152252/4*100</f>
        <v>25</v>
      </c>
      <c r="F99" t="s">
        <v>1499</v>
      </c>
      <c r="G99">
        <v>24.579835674174131</v>
      </c>
    </row>
    <row r="100" spans="1:7" x14ac:dyDescent="0.25">
      <c r="A100" t="s">
        <v>1569</v>
      </c>
      <c r="B100">
        <v>17.921147929835534</v>
      </c>
      <c r="C100">
        <f t="shared" ref="C100:C107" si="13">B100/18.0030236152252/4*100</f>
        <v>24.886302868979708</v>
      </c>
      <c r="F100" t="s">
        <v>1500</v>
      </c>
      <c r="G100">
        <v>24.549394305058804</v>
      </c>
    </row>
    <row r="101" spans="1:7" x14ac:dyDescent="0.25">
      <c r="A101" t="s">
        <v>1570</v>
      </c>
      <c r="B101">
        <v>18.291197398662931</v>
      </c>
      <c r="C101">
        <f t="shared" si="13"/>
        <v>25.40017414518362</v>
      </c>
      <c r="F101" t="s">
        <v>1501</v>
      </c>
      <c r="G101">
        <v>24.457822762723172</v>
      </c>
    </row>
    <row r="102" spans="1:7" x14ac:dyDescent="0.25">
      <c r="A102" t="s">
        <v>1571</v>
      </c>
      <c r="B102">
        <v>18.273124517095567</v>
      </c>
      <c r="C102">
        <f t="shared" si="13"/>
        <v>25.375077136545471</v>
      </c>
      <c r="F102" t="s">
        <v>1502</v>
      </c>
      <c r="G102">
        <v>24.564899311191319</v>
      </c>
    </row>
    <row r="103" spans="1:7" x14ac:dyDescent="0.25">
      <c r="A103" t="s">
        <v>1572</v>
      </c>
      <c r="B103">
        <v>18.258464478968914</v>
      </c>
      <c r="C103">
        <f t="shared" si="13"/>
        <v>25.354719392146563</v>
      </c>
      <c r="F103" t="s">
        <v>1503</v>
      </c>
      <c r="G103">
        <v>24.586164496907788</v>
      </c>
    </row>
    <row r="104" spans="1:7" x14ac:dyDescent="0.25">
      <c r="A104" t="s">
        <v>1573</v>
      </c>
      <c r="B104">
        <v>18.153012164261387</v>
      </c>
      <c r="C104">
        <f t="shared" si="13"/>
        <v>25.208282442218959</v>
      </c>
      <c r="F104" t="s">
        <v>1504</v>
      </c>
      <c r="G104">
        <v>24.647428833426481</v>
      </c>
    </row>
    <row r="105" spans="1:7" x14ac:dyDescent="0.25">
      <c r="A105" t="s">
        <v>1574</v>
      </c>
      <c r="B105">
        <v>18.243264370760841</v>
      </c>
      <c r="C105">
        <f t="shared" si="13"/>
        <v>25.333611676391499</v>
      </c>
    </row>
    <row r="106" spans="1:7" x14ac:dyDescent="0.25">
      <c r="A106" t="s">
        <v>1575</v>
      </c>
      <c r="B106">
        <v>18.218041207489296</v>
      </c>
      <c r="C106">
        <f t="shared" si="13"/>
        <v>25.298585388848593</v>
      </c>
      <c r="F106" t="s">
        <v>1505</v>
      </c>
      <c r="G106">
        <v>25</v>
      </c>
    </row>
    <row r="107" spans="1:7" x14ac:dyDescent="0.25">
      <c r="A107" t="s">
        <v>1576</v>
      </c>
      <c r="B107">
        <v>18.05713977426208</v>
      </c>
      <c r="C107">
        <f t="shared" si="13"/>
        <v>25.075148708619029</v>
      </c>
      <c r="F107" t="s">
        <v>1506</v>
      </c>
      <c r="G107">
        <v>25.17042013474488</v>
      </c>
    </row>
    <row r="108" spans="1:7" x14ac:dyDescent="0.25">
      <c r="F108" t="s">
        <v>1507</v>
      </c>
      <c r="G108">
        <v>27.695375964072642</v>
      </c>
    </row>
    <row r="109" spans="1:7" x14ac:dyDescent="0.25">
      <c r="A109" t="s">
        <v>1577</v>
      </c>
      <c r="B109">
        <v>26.544882977602398</v>
      </c>
      <c r="C109">
        <f>B109/26.5448829776024/4*100</f>
        <v>25</v>
      </c>
      <c r="F109" t="s">
        <v>1508</v>
      </c>
      <c r="G109">
        <v>27.69032945147271</v>
      </c>
    </row>
    <row r="110" spans="1:7" x14ac:dyDescent="0.25">
      <c r="A110" t="s">
        <v>1578</v>
      </c>
      <c r="B110">
        <v>26.537779639947946</v>
      </c>
      <c r="C110">
        <f t="shared" ref="C110:C117" si="14">B110/26.5448829776024/4*100</f>
        <v>24.993310068780065</v>
      </c>
      <c r="F110" t="s">
        <v>1509</v>
      </c>
      <c r="G110">
        <v>27.644500733252329</v>
      </c>
    </row>
    <row r="111" spans="1:7" x14ac:dyDescent="0.25">
      <c r="A111" t="s">
        <v>1579</v>
      </c>
      <c r="B111">
        <v>27.803743733375352</v>
      </c>
      <c r="C111">
        <f t="shared" si="14"/>
        <v>26.185596445118193</v>
      </c>
      <c r="F111" t="s">
        <v>1510</v>
      </c>
      <c r="G111">
        <v>27.209192922676976</v>
      </c>
    </row>
    <row r="112" spans="1:7" x14ac:dyDescent="0.25">
      <c r="A112" t="s">
        <v>1580</v>
      </c>
      <c r="B112">
        <v>27.782630217710004</v>
      </c>
      <c r="C112">
        <f t="shared" si="14"/>
        <v>26.165711712829896</v>
      </c>
      <c r="F112" t="s">
        <v>1511</v>
      </c>
      <c r="G112">
        <v>27.486369605418794</v>
      </c>
    </row>
    <row r="113" spans="1:7" x14ac:dyDescent="0.25">
      <c r="A113" t="s">
        <v>1581</v>
      </c>
      <c r="B113">
        <v>27.750112742629113</v>
      </c>
      <c r="C113">
        <f t="shared" si="14"/>
        <v>26.135086719014399</v>
      </c>
      <c r="F113" t="s">
        <v>1512</v>
      </c>
      <c r="G113">
        <v>27.456597113195048</v>
      </c>
    </row>
    <row r="114" spans="1:7" x14ac:dyDescent="0.25">
      <c r="A114" t="s">
        <v>1582</v>
      </c>
      <c r="B114">
        <v>27.511625591753091</v>
      </c>
      <c r="C114">
        <f t="shared" si="14"/>
        <v>25.910479257872783</v>
      </c>
      <c r="F114" t="s">
        <v>1513</v>
      </c>
      <c r="G114">
        <v>26.565728849850945</v>
      </c>
    </row>
    <row r="115" spans="1:7" x14ac:dyDescent="0.25">
      <c r="A115" t="s">
        <v>1583</v>
      </c>
      <c r="B115">
        <v>27.651825650283822</v>
      </c>
      <c r="C115">
        <f t="shared" si="14"/>
        <v>26.042519827282174</v>
      </c>
    </row>
    <row r="116" spans="1:7" x14ac:dyDescent="0.25">
      <c r="A116" t="s">
        <v>1584</v>
      </c>
      <c r="B116">
        <v>27.710594033437815</v>
      </c>
      <c r="C116">
        <f t="shared" si="14"/>
        <v>26.097867955209107</v>
      </c>
      <c r="F116" t="s">
        <v>1514</v>
      </c>
      <c r="G116">
        <v>25</v>
      </c>
    </row>
    <row r="117" spans="1:7" x14ac:dyDescent="0.25">
      <c r="A117" t="s">
        <v>1585</v>
      </c>
      <c r="B117">
        <v>27.36199864161134</v>
      </c>
      <c r="C117">
        <f t="shared" si="14"/>
        <v>25.769560431570177</v>
      </c>
      <c r="F117" t="s">
        <v>1515</v>
      </c>
      <c r="G117">
        <v>24.584603441564102</v>
      </c>
    </row>
    <row r="118" spans="1:7" x14ac:dyDescent="0.25">
      <c r="F118" t="s">
        <v>1516</v>
      </c>
      <c r="G118">
        <v>22.816534023896978</v>
      </c>
    </row>
    <row r="119" spans="1:7" x14ac:dyDescent="0.25">
      <c r="A119" t="s">
        <v>1586</v>
      </c>
      <c r="B119">
        <v>30.705500462469701</v>
      </c>
      <c r="C119">
        <f>B119/30.7055004624697/4*100</f>
        <v>25</v>
      </c>
      <c r="F119" t="s">
        <v>1517</v>
      </c>
      <c r="G119">
        <v>22.825396288121894</v>
      </c>
    </row>
    <row r="120" spans="1:7" x14ac:dyDescent="0.25">
      <c r="A120" t="s">
        <v>1587</v>
      </c>
      <c r="B120">
        <v>30.461408808615793</v>
      </c>
      <c r="C120">
        <f t="shared" ref="C120:C127" si="15">B120/30.7055004624697/4*100</f>
        <v>24.801263902087957</v>
      </c>
      <c r="F120" t="s">
        <v>1518</v>
      </c>
      <c r="G120">
        <v>22.808943410865474</v>
      </c>
    </row>
    <row r="121" spans="1:7" x14ac:dyDescent="0.25">
      <c r="A121" t="s">
        <v>1588</v>
      </c>
      <c r="B121">
        <v>29.950910591618968</v>
      </c>
      <c r="C121">
        <f t="shared" si="15"/>
        <v>24.385623211244315</v>
      </c>
      <c r="F121" t="s">
        <v>1519</v>
      </c>
      <c r="G121">
        <v>23.111062118898023</v>
      </c>
    </row>
    <row r="122" spans="1:7" x14ac:dyDescent="0.25">
      <c r="A122" t="s">
        <v>1589</v>
      </c>
      <c r="B122">
        <v>29.942183919175076</v>
      </c>
      <c r="C122">
        <f t="shared" si="15"/>
        <v>24.378518073473838</v>
      </c>
      <c r="F122" t="s">
        <v>1520</v>
      </c>
      <c r="G122">
        <v>22.861358834174819</v>
      </c>
    </row>
    <row r="123" spans="1:7" x14ac:dyDescent="0.25">
      <c r="A123" t="s">
        <v>1590</v>
      </c>
      <c r="B123">
        <v>29.952045252024327</v>
      </c>
      <c r="C123">
        <f t="shared" si="15"/>
        <v>24.386547036282394</v>
      </c>
      <c r="F123" t="s">
        <v>1521</v>
      </c>
      <c r="G123">
        <v>23.019030753826595</v>
      </c>
    </row>
    <row r="124" spans="1:7" x14ac:dyDescent="0.25">
      <c r="A124" t="s">
        <v>1591</v>
      </c>
      <c r="B124">
        <v>29.905791858517379</v>
      </c>
      <c r="C124">
        <f t="shared" si="15"/>
        <v>24.348888153663399</v>
      </c>
      <c r="F124" t="s">
        <v>1522</v>
      </c>
      <c r="G124">
        <v>23.726710457750478</v>
      </c>
    </row>
    <row r="125" spans="1:7" x14ac:dyDescent="0.25">
      <c r="A125" t="s">
        <v>1592</v>
      </c>
      <c r="B125">
        <v>29.917605762345506</v>
      </c>
      <c r="C125">
        <f t="shared" si="15"/>
        <v>24.358506873151921</v>
      </c>
    </row>
    <row r="126" spans="1:7" x14ac:dyDescent="0.25">
      <c r="A126" t="s">
        <v>1593</v>
      </c>
      <c r="B126">
        <v>30.015094312753693</v>
      </c>
      <c r="C126">
        <f t="shared" si="15"/>
        <v>24.437880722250508</v>
      </c>
      <c r="F126" t="s">
        <v>1523</v>
      </c>
      <c r="G126">
        <v>25</v>
      </c>
    </row>
    <row r="127" spans="1:7" x14ac:dyDescent="0.25">
      <c r="A127" t="s">
        <v>1594</v>
      </c>
      <c r="B127">
        <v>30.124550259047528</v>
      </c>
      <c r="C127">
        <f t="shared" si="15"/>
        <v>24.52699826197895</v>
      </c>
      <c r="F127" t="s">
        <v>1524</v>
      </c>
      <c r="G127">
        <v>25.086195832233638</v>
      </c>
    </row>
    <row r="128" spans="1:7" x14ac:dyDescent="0.25">
      <c r="B128">
        <f>SUM(B9:B127)</f>
        <v>2700.0000000000005</v>
      </c>
      <c r="F128" t="s">
        <v>1525</v>
      </c>
      <c r="G128">
        <v>23.73665652260944</v>
      </c>
    </row>
    <row r="129" spans="6:7" x14ac:dyDescent="0.25">
      <c r="F129" t="s">
        <v>1526</v>
      </c>
      <c r="G129">
        <v>23.768854172576852</v>
      </c>
    </row>
    <row r="130" spans="6:7" x14ac:dyDescent="0.25">
      <c r="F130" t="s">
        <v>1527</v>
      </c>
      <c r="G130">
        <v>23.799940247173442</v>
      </c>
    </row>
    <row r="131" spans="6:7" x14ac:dyDescent="0.25">
      <c r="F131" t="s">
        <v>1528</v>
      </c>
      <c r="G131">
        <v>24.235013401353907</v>
      </c>
    </row>
    <row r="132" spans="6:7" x14ac:dyDescent="0.25">
      <c r="F132" t="s">
        <v>1529</v>
      </c>
      <c r="G132">
        <v>23.978949853153502</v>
      </c>
    </row>
    <row r="133" spans="6:7" x14ac:dyDescent="0.25">
      <c r="F133" t="s">
        <v>1530</v>
      </c>
      <c r="G133">
        <v>23.824830733957679</v>
      </c>
    </row>
    <row r="134" spans="6:7" x14ac:dyDescent="0.25">
      <c r="F134" t="s">
        <v>1531</v>
      </c>
      <c r="G134">
        <v>24.350918636617482</v>
      </c>
    </row>
    <row r="136" spans="6:7" x14ac:dyDescent="0.25">
      <c r="F136" t="s">
        <v>1532</v>
      </c>
      <c r="G136">
        <v>25</v>
      </c>
    </row>
    <row r="137" spans="6:7" x14ac:dyDescent="0.25">
      <c r="F137" t="s">
        <v>1533</v>
      </c>
      <c r="G137">
        <v>24.870183504375937</v>
      </c>
    </row>
    <row r="138" spans="6:7" x14ac:dyDescent="0.25">
      <c r="F138" t="s">
        <v>1534</v>
      </c>
      <c r="G138">
        <v>25.25807322115633</v>
      </c>
    </row>
    <row r="139" spans="6:7" x14ac:dyDescent="0.25">
      <c r="F139" t="s">
        <v>1535</v>
      </c>
      <c r="G139">
        <v>25.259918759907674</v>
      </c>
    </row>
    <row r="140" spans="6:7" x14ac:dyDescent="0.25">
      <c r="F140" t="s">
        <v>1536</v>
      </c>
      <c r="G140">
        <v>25.202166472432115</v>
      </c>
    </row>
    <row r="141" spans="6:7" x14ac:dyDescent="0.25">
      <c r="F141" t="s">
        <v>1537</v>
      </c>
      <c r="G141">
        <v>25.088940383938009</v>
      </c>
    </row>
    <row r="142" spans="6:7" x14ac:dyDescent="0.25">
      <c r="F142" t="s">
        <v>1538</v>
      </c>
      <c r="G142">
        <v>25.184993795102329</v>
      </c>
    </row>
    <row r="143" spans="6:7" x14ac:dyDescent="0.25">
      <c r="F143" t="s">
        <v>1539</v>
      </c>
      <c r="G143">
        <v>25.155453638259061</v>
      </c>
    </row>
    <row r="144" spans="6:7" x14ac:dyDescent="0.25">
      <c r="F144" t="s">
        <v>1540</v>
      </c>
      <c r="G144">
        <v>24.986468622963375</v>
      </c>
    </row>
    <row r="146" spans="6:7" x14ac:dyDescent="0.25">
      <c r="F146" t="s">
        <v>1541</v>
      </c>
      <c r="G146">
        <v>25</v>
      </c>
    </row>
    <row r="147" spans="6:7" x14ac:dyDescent="0.25">
      <c r="F147" t="s">
        <v>1542</v>
      </c>
      <c r="G147">
        <v>25.030886946226566</v>
      </c>
    </row>
    <row r="148" spans="6:7" x14ac:dyDescent="0.25">
      <c r="F148" t="s">
        <v>1543</v>
      </c>
      <c r="G148">
        <v>26.489170965225995</v>
      </c>
    </row>
    <row r="149" spans="6:7" x14ac:dyDescent="0.25">
      <c r="F149" t="s">
        <v>1544</v>
      </c>
      <c r="G149">
        <v>26.440682748307669</v>
      </c>
    </row>
    <row r="150" spans="6:7" x14ac:dyDescent="0.25">
      <c r="F150" t="s">
        <v>1545</v>
      </c>
      <c r="G150">
        <v>26.433938260022156</v>
      </c>
    </row>
    <row r="151" spans="6:7" x14ac:dyDescent="0.25">
      <c r="F151" t="s">
        <v>1546</v>
      </c>
      <c r="G151">
        <v>26.149374330960985</v>
      </c>
    </row>
    <row r="152" spans="6:7" x14ac:dyDescent="0.25">
      <c r="F152" t="s">
        <v>1547</v>
      </c>
      <c r="G152">
        <v>26.336280070729106</v>
      </c>
    </row>
    <row r="153" spans="6:7" x14ac:dyDescent="0.25">
      <c r="F153" t="s">
        <v>1548</v>
      </c>
      <c r="G153">
        <v>26.377272599108025</v>
      </c>
    </row>
    <row r="154" spans="6:7" x14ac:dyDescent="0.25">
      <c r="F154" t="s">
        <v>1549</v>
      </c>
      <c r="G154">
        <v>25.957767344755517</v>
      </c>
    </row>
    <row r="156" spans="6:7" x14ac:dyDescent="0.25">
      <c r="F156" t="s">
        <v>1550</v>
      </c>
      <c r="G156">
        <v>25</v>
      </c>
    </row>
    <row r="157" spans="6:7" x14ac:dyDescent="0.25">
      <c r="F157" t="s">
        <v>1551</v>
      </c>
      <c r="G157">
        <v>24.977318554562522</v>
      </c>
    </row>
    <row r="158" spans="6:7" x14ac:dyDescent="0.25">
      <c r="F158" t="s">
        <v>1552</v>
      </c>
      <c r="G158">
        <v>24.57343678080715</v>
      </c>
    </row>
    <row r="159" spans="6:7" x14ac:dyDescent="0.25">
      <c r="F159" t="s">
        <v>1553</v>
      </c>
      <c r="G159">
        <v>24.588706432894</v>
      </c>
    </row>
    <row r="160" spans="6:7" x14ac:dyDescent="0.25">
      <c r="F160" t="s">
        <v>1554</v>
      </c>
      <c r="G160">
        <v>24.602160179023485</v>
      </c>
    </row>
    <row r="161" spans="6:7" x14ac:dyDescent="0.25">
      <c r="F161" t="s">
        <v>1555</v>
      </c>
      <c r="G161">
        <v>24.56495494562726</v>
      </c>
    </row>
    <row r="162" spans="6:7" x14ac:dyDescent="0.25">
      <c r="F162" t="s">
        <v>1556</v>
      </c>
      <c r="G162">
        <v>24.553507646896161</v>
      </c>
    </row>
    <row r="163" spans="6:7" x14ac:dyDescent="0.25">
      <c r="F163" t="s">
        <v>1557</v>
      </c>
      <c r="G163">
        <v>24.657612356303868</v>
      </c>
    </row>
    <row r="164" spans="6:7" x14ac:dyDescent="0.25">
      <c r="F164" t="s">
        <v>1558</v>
      </c>
      <c r="G164">
        <v>24.695967958320772</v>
      </c>
    </row>
    <row r="166" spans="6:7" x14ac:dyDescent="0.25">
      <c r="F166" t="s">
        <v>1559</v>
      </c>
      <c r="G166">
        <v>25</v>
      </c>
    </row>
    <row r="167" spans="6:7" x14ac:dyDescent="0.25">
      <c r="F167" t="s">
        <v>1560</v>
      </c>
      <c r="G167">
        <v>25.336481346788108</v>
      </c>
    </row>
    <row r="168" spans="6:7" x14ac:dyDescent="0.25">
      <c r="F168" t="s">
        <v>1561</v>
      </c>
      <c r="G168">
        <v>24.19944063599916</v>
      </c>
    </row>
    <row r="169" spans="6:7" x14ac:dyDescent="0.25">
      <c r="F169" t="s">
        <v>1562</v>
      </c>
      <c r="G169">
        <v>24.247844339272241</v>
      </c>
    </row>
    <row r="170" spans="6:7" x14ac:dyDescent="0.25">
      <c r="F170" t="s">
        <v>1563</v>
      </c>
      <c r="G170">
        <v>24.285542640248131</v>
      </c>
    </row>
    <row r="171" spans="6:7" x14ac:dyDescent="0.25">
      <c r="F171" t="s">
        <v>1564</v>
      </c>
      <c r="G171">
        <v>24.679731104860618</v>
      </c>
    </row>
    <row r="172" spans="6:7" x14ac:dyDescent="0.25">
      <c r="F172" t="s">
        <v>1565</v>
      </c>
      <c r="G172">
        <v>24.434984111406145</v>
      </c>
    </row>
    <row r="173" spans="6:7" x14ac:dyDescent="0.25">
      <c r="F173" t="s">
        <v>1566</v>
      </c>
      <c r="G173">
        <v>24.302608545016625</v>
      </c>
    </row>
    <row r="174" spans="6:7" x14ac:dyDescent="0.25">
      <c r="F174" t="s">
        <v>1567</v>
      </c>
      <c r="G174">
        <v>24.706745873793317</v>
      </c>
    </row>
    <row r="176" spans="6:7" x14ac:dyDescent="0.25">
      <c r="F176" t="s">
        <v>1568</v>
      </c>
      <c r="G176">
        <v>25</v>
      </c>
    </row>
    <row r="177" spans="6:7" x14ac:dyDescent="0.25">
      <c r="F177" t="s">
        <v>1569</v>
      </c>
      <c r="G177">
        <v>24.886302868979708</v>
      </c>
    </row>
    <row r="178" spans="6:7" x14ac:dyDescent="0.25">
      <c r="F178" t="s">
        <v>1570</v>
      </c>
      <c r="G178">
        <v>25.40017414518362</v>
      </c>
    </row>
    <row r="179" spans="6:7" x14ac:dyDescent="0.25">
      <c r="F179" t="s">
        <v>1571</v>
      </c>
      <c r="G179">
        <v>25.375077136545471</v>
      </c>
    </row>
    <row r="180" spans="6:7" x14ac:dyDescent="0.25">
      <c r="F180" t="s">
        <v>1572</v>
      </c>
      <c r="G180">
        <v>25.354719392146563</v>
      </c>
    </row>
    <row r="181" spans="6:7" x14ac:dyDescent="0.25">
      <c r="F181" t="s">
        <v>1573</v>
      </c>
      <c r="G181">
        <v>25.208282442218959</v>
      </c>
    </row>
    <row r="182" spans="6:7" x14ac:dyDescent="0.25">
      <c r="F182" t="s">
        <v>1574</v>
      </c>
      <c r="G182">
        <v>25.333611676391499</v>
      </c>
    </row>
    <row r="183" spans="6:7" x14ac:dyDescent="0.25">
      <c r="F183" t="s">
        <v>1575</v>
      </c>
      <c r="G183">
        <v>25.298585388848593</v>
      </c>
    </row>
    <row r="184" spans="6:7" x14ac:dyDescent="0.25">
      <c r="F184" t="s">
        <v>1576</v>
      </c>
      <c r="G184">
        <v>25.075148708619029</v>
      </c>
    </row>
    <row r="186" spans="6:7" x14ac:dyDescent="0.25">
      <c r="F186" t="s">
        <v>1577</v>
      </c>
      <c r="G186">
        <v>25</v>
      </c>
    </row>
    <row r="187" spans="6:7" x14ac:dyDescent="0.25">
      <c r="F187" t="s">
        <v>1578</v>
      </c>
      <c r="G187">
        <v>24.993310068780065</v>
      </c>
    </row>
    <row r="188" spans="6:7" x14ac:dyDescent="0.25">
      <c r="F188" t="s">
        <v>1579</v>
      </c>
      <c r="G188">
        <v>26.185596445118193</v>
      </c>
    </row>
    <row r="189" spans="6:7" x14ac:dyDescent="0.25">
      <c r="F189" t="s">
        <v>1580</v>
      </c>
      <c r="G189">
        <v>26.165711712829896</v>
      </c>
    </row>
    <row r="190" spans="6:7" x14ac:dyDescent="0.25">
      <c r="F190" t="s">
        <v>1581</v>
      </c>
      <c r="G190">
        <v>26.135086719014399</v>
      </c>
    </row>
    <row r="191" spans="6:7" x14ac:dyDescent="0.25">
      <c r="F191" t="s">
        <v>1582</v>
      </c>
      <c r="G191">
        <v>25.910479257872783</v>
      </c>
    </row>
    <row r="192" spans="6:7" x14ac:dyDescent="0.25">
      <c r="F192" t="s">
        <v>1583</v>
      </c>
      <c r="G192">
        <v>26.042519827282174</v>
      </c>
    </row>
    <row r="193" spans="6:7" x14ac:dyDescent="0.25">
      <c r="F193" t="s">
        <v>1584</v>
      </c>
      <c r="G193">
        <v>26.097867955209107</v>
      </c>
    </row>
    <row r="194" spans="6:7" x14ac:dyDescent="0.25">
      <c r="F194" t="s">
        <v>1585</v>
      </c>
      <c r="G194">
        <v>25.769560431570177</v>
      </c>
    </row>
    <row r="196" spans="6:7" x14ac:dyDescent="0.25">
      <c r="F196" t="s">
        <v>1586</v>
      </c>
      <c r="G196">
        <v>25</v>
      </c>
    </row>
    <row r="197" spans="6:7" x14ac:dyDescent="0.25">
      <c r="F197" t="s">
        <v>1587</v>
      </c>
      <c r="G197">
        <v>24.801263902087957</v>
      </c>
    </row>
    <row r="198" spans="6:7" x14ac:dyDescent="0.25">
      <c r="F198" t="s">
        <v>1588</v>
      </c>
      <c r="G198">
        <v>24.385623211244315</v>
      </c>
    </row>
    <row r="199" spans="6:7" x14ac:dyDescent="0.25">
      <c r="F199" t="s">
        <v>1589</v>
      </c>
      <c r="G199">
        <v>24.378518073473838</v>
      </c>
    </row>
    <row r="200" spans="6:7" x14ac:dyDescent="0.25">
      <c r="F200" t="s">
        <v>1590</v>
      </c>
      <c r="G200">
        <v>24.386547036282394</v>
      </c>
    </row>
    <row r="201" spans="6:7" x14ac:dyDescent="0.25">
      <c r="F201" t="s">
        <v>1591</v>
      </c>
      <c r="G201">
        <v>24.348888153663399</v>
      </c>
    </row>
    <row r="202" spans="6:7" x14ac:dyDescent="0.25">
      <c r="F202" t="s">
        <v>1592</v>
      </c>
      <c r="G202">
        <v>24.358506873151921</v>
      </c>
    </row>
    <row r="203" spans="6:7" x14ac:dyDescent="0.25">
      <c r="F203" t="s">
        <v>1593</v>
      </c>
      <c r="G203">
        <v>24.437880722250508</v>
      </c>
    </row>
    <row r="204" spans="6:7" x14ac:dyDescent="0.25">
      <c r="F204" t="s">
        <v>1594</v>
      </c>
      <c r="G204">
        <v>24.52699826197895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05"/>
  <sheetViews>
    <sheetView workbookViewId="0">
      <selection activeCell="E7" sqref="E7:M7"/>
    </sheetView>
  </sheetViews>
  <sheetFormatPr defaultRowHeight="15" x14ac:dyDescent="0.25"/>
  <sheetData>
    <row r="1" spans="1:18" x14ac:dyDescent="0.25">
      <c r="B1" s="1" t="s">
        <v>1365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1:18" x14ac:dyDescent="0.25">
      <c r="A2" s="1">
        <v>0</v>
      </c>
      <c r="C2">
        <v>86570</v>
      </c>
      <c r="D2">
        <v>57534</v>
      </c>
      <c r="E2">
        <v>87053</v>
      </c>
      <c r="F2">
        <v>106948</v>
      </c>
      <c r="G2">
        <v>59912</v>
      </c>
      <c r="H2">
        <v>42773</v>
      </c>
      <c r="I2">
        <v>64016</v>
      </c>
      <c r="J2">
        <v>72228</v>
      </c>
      <c r="K2">
        <v>85074</v>
      </c>
      <c r="L2">
        <v>62866</v>
      </c>
      <c r="M2">
        <v>111447</v>
      </c>
      <c r="N2">
        <v>107693</v>
      </c>
      <c r="O2">
        <v>106599</v>
      </c>
      <c r="P2">
        <v>74664</v>
      </c>
      <c r="Q2">
        <v>104477</v>
      </c>
      <c r="R2">
        <v>136723</v>
      </c>
    </row>
    <row r="3" spans="1:18" x14ac:dyDescent="0.25">
      <c r="A3" s="1">
        <v>1</v>
      </c>
      <c r="B3">
        <v>1</v>
      </c>
      <c r="C3">
        <v>87794</v>
      </c>
      <c r="D3">
        <v>58785</v>
      </c>
      <c r="E3">
        <v>86884</v>
      </c>
      <c r="F3">
        <v>104691</v>
      </c>
      <c r="G3">
        <v>58962</v>
      </c>
      <c r="H3">
        <v>44000</v>
      </c>
      <c r="I3">
        <v>63567</v>
      </c>
      <c r="J3">
        <v>71308</v>
      </c>
      <c r="K3">
        <v>83710</v>
      </c>
      <c r="L3">
        <v>66810</v>
      </c>
      <c r="M3">
        <v>107491</v>
      </c>
      <c r="N3">
        <v>108982</v>
      </c>
      <c r="O3">
        <v>107715</v>
      </c>
      <c r="P3">
        <v>76430</v>
      </c>
      <c r="Q3">
        <v>104814</v>
      </c>
      <c r="R3">
        <v>134633</v>
      </c>
    </row>
    <row r="4" spans="1:18" x14ac:dyDescent="0.25">
      <c r="A4" s="1">
        <v>2</v>
      </c>
      <c r="C4">
        <v>84989</v>
      </c>
      <c r="D4">
        <v>58912</v>
      </c>
      <c r="E4">
        <v>88533</v>
      </c>
      <c r="F4">
        <v>105747</v>
      </c>
      <c r="G4">
        <v>60586</v>
      </c>
      <c r="H4">
        <v>44324</v>
      </c>
      <c r="I4">
        <v>67527</v>
      </c>
      <c r="J4">
        <v>73588</v>
      </c>
      <c r="K4">
        <v>79940</v>
      </c>
      <c r="L4">
        <v>66037</v>
      </c>
      <c r="M4">
        <v>110713</v>
      </c>
      <c r="N4">
        <v>106066</v>
      </c>
      <c r="O4">
        <v>102380</v>
      </c>
      <c r="P4">
        <v>74201</v>
      </c>
      <c r="Q4">
        <v>109072</v>
      </c>
      <c r="R4">
        <v>133961</v>
      </c>
    </row>
    <row r="5" spans="1:18" x14ac:dyDescent="0.25">
      <c r="A5" s="1">
        <v>3</v>
      </c>
      <c r="C5">
        <v>77558</v>
      </c>
      <c r="D5">
        <v>55664</v>
      </c>
      <c r="E5">
        <v>93801</v>
      </c>
      <c r="F5">
        <v>100872</v>
      </c>
      <c r="G5">
        <v>56271</v>
      </c>
      <c r="H5">
        <v>42157</v>
      </c>
      <c r="I5">
        <v>73330</v>
      </c>
      <c r="J5">
        <v>71716</v>
      </c>
      <c r="K5">
        <v>77841</v>
      </c>
      <c r="L5">
        <v>69076</v>
      </c>
      <c r="M5">
        <v>119291</v>
      </c>
      <c r="N5">
        <v>109637</v>
      </c>
      <c r="O5">
        <v>97141</v>
      </c>
      <c r="P5">
        <v>73177</v>
      </c>
      <c r="Q5">
        <v>115630</v>
      </c>
      <c r="R5">
        <v>133414</v>
      </c>
    </row>
    <row r="7" spans="1:18" x14ac:dyDescent="0.25">
      <c r="A7" s="4" t="s">
        <v>1375</v>
      </c>
      <c r="B7" s="4">
        <v>0</v>
      </c>
      <c r="C7" s="5">
        <v>0</v>
      </c>
      <c r="E7" s="5">
        <v>0</v>
      </c>
      <c r="F7" s="5">
        <v>0.03</v>
      </c>
      <c r="G7" s="5">
        <v>0.1</v>
      </c>
      <c r="H7" s="5">
        <v>0.3</v>
      </c>
      <c r="I7" s="5">
        <v>0.9</v>
      </c>
      <c r="J7" s="5">
        <v>2.7</v>
      </c>
      <c r="K7" s="5">
        <v>5.4</v>
      </c>
      <c r="L7" s="5">
        <v>9</v>
      </c>
      <c r="M7" s="5">
        <v>18</v>
      </c>
      <c r="P7" s="4" t="s">
        <v>1596</v>
      </c>
      <c r="Q7" s="4" t="s">
        <v>1597</v>
      </c>
    </row>
    <row r="8" spans="1:18" x14ac:dyDescent="0.25">
      <c r="A8" s="1" t="s">
        <v>4</v>
      </c>
      <c r="B8">
        <v>86570</v>
      </c>
      <c r="C8">
        <f>B8/1366577*100</f>
        <v>6.3348058689704274</v>
      </c>
      <c r="E8">
        <v>6.3348058689704274</v>
      </c>
      <c r="F8">
        <v>6.4350646356669996</v>
      </c>
      <c r="G8">
        <v>5.7190776669814873</v>
      </c>
      <c r="H8">
        <v>5.7437634793058585</v>
      </c>
      <c r="I8">
        <v>5.7804609856084213</v>
      </c>
      <c r="J8">
        <v>6.0309480612937838</v>
      </c>
      <c r="K8">
        <v>5.8604254153651603</v>
      </c>
      <c r="L8">
        <v>5.7749338704459436</v>
      </c>
      <c r="M8">
        <v>6.045689354720122</v>
      </c>
      <c r="P8" t="s">
        <v>1599</v>
      </c>
      <c r="Q8">
        <v>6.3348058689704301</v>
      </c>
      <c r="R8">
        <f>Q8/6.33480586897043/16*100</f>
        <v>6.25</v>
      </c>
    </row>
    <row r="9" spans="1:18" x14ac:dyDescent="0.25">
      <c r="A9" s="1" t="s">
        <v>5</v>
      </c>
      <c r="B9">
        <v>57534</v>
      </c>
      <c r="C9">
        <f t="shared" ref="C9:C23" si="0">B9/1366577*100</f>
        <v>4.210081100442931</v>
      </c>
      <c r="E9">
        <v>4.210081100442931</v>
      </c>
      <c r="F9">
        <v>4.2419516742562067</v>
      </c>
      <c r="G9">
        <v>4.3399658446045404</v>
      </c>
      <c r="H9">
        <v>4.3358989082490558</v>
      </c>
      <c r="I9">
        <v>4.3359989410742799</v>
      </c>
      <c r="J9">
        <v>4.3141146332818998</v>
      </c>
      <c r="K9">
        <v>4.346884393716425</v>
      </c>
      <c r="L9">
        <v>4.3107074801166325</v>
      </c>
      <c r="M9">
        <v>4.2594965012262023</v>
      </c>
      <c r="P9" t="s">
        <v>1600</v>
      </c>
      <c r="Q9">
        <v>6.4350646356669996</v>
      </c>
      <c r="R9">
        <f t="shared" ref="R9:R16" si="1">Q9/6.33480586897043/16*100</f>
        <v>6.3489165737379425</v>
      </c>
    </row>
    <row r="10" spans="1:18" x14ac:dyDescent="0.25">
      <c r="A10" s="1" t="s">
        <v>6</v>
      </c>
      <c r="B10">
        <v>87053</v>
      </c>
      <c r="C10">
        <f t="shared" si="0"/>
        <v>6.3701496512819995</v>
      </c>
      <c r="E10">
        <v>6.3701496512819995</v>
      </c>
      <c r="F10">
        <v>6.4608424883303286</v>
      </c>
      <c r="G10">
        <v>6.6796019624491789</v>
      </c>
      <c r="H10">
        <v>6.7009281734784141</v>
      </c>
      <c r="I10">
        <v>6.7085087103293901</v>
      </c>
      <c r="J10">
        <v>6.6659427015386186</v>
      </c>
      <c r="K10">
        <v>6.6951394371045874</v>
      </c>
      <c r="L10">
        <v>6.6683358563740898</v>
      </c>
      <c r="M10">
        <v>6.5505885928993273</v>
      </c>
      <c r="P10" t="s">
        <v>1601</v>
      </c>
      <c r="Q10">
        <v>5.7190776669814873</v>
      </c>
      <c r="R10">
        <f t="shared" si="1"/>
        <v>5.6425147286231931</v>
      </c>
    </row>
    <row r="11" spans="1:18" x14ac:dyDescent="0.25">
      <c r="A11" s="1" t="s">
        <v>7</v>
      </c>
      <c r="B11">
        <v>106948</v>
      </c>
      <c r="C11">
        <f t="shared" si="0"/>
        <v>7.825976875068144</v>
      </c>
      <c r="E11">
        <v>7.825976875068144</v>
      </c>
      <c r="F11">
        <v>8.0978008324782156</v>
      </c>
      <c r="G11">
        <v>8.0703967894050841</v>
      </c>
      <c r="H11">
        <v>8.052674759240114</v>
      </c>
      <c r="I11">
        <v>8.0991907260191294</v>
      </c>
      <c r="J11">
        <v>8.0713231138415864</v>
      </c>
      <c r="K11">
        <v>8.1159405604580375</v>
      </c>
      <c r="L11">
        <v>8.0865685004598102</v>
      </c>
      <c r="M11">
        <v>8.0240322870697351</v>
      </c>
      <c r="P11" t="s">
        <v>1602</v>
      </c>
      <c r="Q11">
        <v>5.7437634793058585</v>
      </c>
      <c r="R11">
        <f t="shared" si="1"/>
        <v>5.6668700648747832</v>
      </c>
    </row>
    <row r="12" spans="1:18" x14ac:dyDescent="0.25">
      <c r="A12" s="1" t="s">
        <v>8</v>
      </c>
      <c r="B12">
        <v>59912</v>
      </c>
      <c r="C12">
        <f t="shared" si="0"/>
        <v>4.3840925172895489</v>
      </c>
      <c r="E12">
        <v>4.3840925172895489</v>
      </c>
      <c r="F12">
        <v>4.383678784936226</v>
      </c>
      <c r="G12">
        <v>4.2764735270632155</v>
      </c>
      <c r="H12">
        <v>4.2741298972143262</v>
      </c>
      <c r="I12">
        <v>4.2679998259368119</v>
      </c>
      <c r="J12">
        <v>4.2838110618332186</v>
      </c>
      <c r="K12">
        <v>4.2893530607714458</v>
      </c>
      <c r="L12">
        <v>4.2723093357166348</v>
      </c>
      <c r="M12">
        <v>4.3154394832286433</v>
      </c>
      <c r="P12" t="s">
        <v>1603</v>
      </c>
      <c r="Q12">
        <v>5.7804609856084213</v>
      </c>
      <c r="R12">
        <f t="shared" si="1"/>
        <v>5.7030762911009854</v>
      </c>
    </row>
    <row r="13" spans="1:18" x14ac:dyDescent="0.25">
      <c r="A13" s="1" t="s">
        <v>9</v>
      </c>
      <c r="B13">
        <v>42773</v>
      </c>
      <c r="C13">
        <f t="shared" si="0"/>
        <v>3.1299370617242936</v>
      </c>
      <c r="E13">
        <v>3.1299370617242936</v>
      </c>
      <c r="F13">
        <v>3.0676325722271933</v>
      </c>
      <c r="G13">
        <v>3.0317505024980669</v>
      </c>
      <c r="H13">
        <v>3.0282667814870181</v>
      </c>
      <c r="I13">
        <v>3.0231070948560488</v>
      </c>
      <c r="J13">
        <v>3.021601993252967</v>
      </c>
      <c r="K13">
        <v>3.0227175973499207</v>
      </c>
      <c r="L13">
        <v>3.0263873972093669</v>
      </c>
      <c r="M13">
        <v>3.0457355063872313</v>
      </c>
      <c r="P13" t="s">
        <v>1604</v>
      </c>
      <c r="Q13">
        <v>6.0309480612937838</v>
      </c>
      <c r="R13">
        <f t="shared" si="1"/>
        <v>5.9502100242279887</v>
      </c>
    </row>
    <row r="14" spans="1:18" x14ac:dyDescent="0.25">
      <c r="A14" s="1" t="s">
        <v>10</v>
      </c>
      <c r="B14">
        <v>64016</v>
      </c>
      <c r="C14">
        <f t="shared" si="0"/>
        <v>4.6844049036387991</v>
      </c>
      <c r="E14">
        <v>4.6844049036387991</v>
      </c>
      <c r="F14">
        <v>4.674890198947133</v>
      </c>
      <c r="G14">
        <v>4.8898456864705127</v>
      </c>
      <c r="H14">
        <v>4.8629695482629094</v>
      </c>
      <c r="I14">
        <v>4.8599345097585935</v>
      </c>
      <c r="J14">
        <v>4.7944413635706216</v>
      </c>
      <c r="K14">
        <v>4.8562884852380011</v>
      </c>
      <c r="L14">
        <v>4.8626368575153212</v>
      </c>
      <c r="M14">
        <v>4.8152779523937594</v>
      </c>
      <c r="P14" t="s">
        <v>1605</v>
      </c>
      <c r="Q14">
        <v>5.8604254153651603</v>
      </c>
      <c r="R14">
        <f t="shared" si="1"/>
        <v>5.7819702140272833</v>
      </c>
    </row>
    <row r="15" spans="1:18" x14ac:dyDescent="0.25">
      <c r="A15" s="1" t="s">
        <v>11</v>
      </c>
      <c r="B15">
        <v>72228</v>
      </c>
      <c r="C15">
        <f t="shared" si="0"/>
        <v>5.2853223784682459</v>
      </c>
      <c r="E15">
        <v>5.2853223784682459</v>
      </c>
      <c r="F15">
        <v>5.1934915587237533</v>
      </c>
      <c r="G15">
        <v>5.0216192359570941</v>
      </c>
      <c r="H15">
        <v>5.0245764240082984</v>
      </c>
      <c r="I15">
        <v>5.017571827616778</v>
      </c>
      <c r="J15">
        <v>5.0047258834747561</v>
      </c>
      <c r="K15">
        <v>5.0111225463325235</v>
      </c>
      <c r="L15">
        <v>5.0330060963052219</v>
      </c>
      <c r="M15">
        <v>5.0607530997210208</v>
      </c>
      <c r="P15" t="s">
        <v>1606</v>
      </c>
      <c r="Q15">
        <v>5.7749338704459436</v>
      </c>
      <c r="R15">
        <f t="shared" si="1"/>
        <v>5.6976231690195815</v>
      </c>
    </row>
    <row r="16" spans="1:18" x14ac:dyDescent="0.25">
      <c r="A16" s="1" t="s">
        <v>12</v>
      </c>
      <c r="B16">
        <v>85074</v>
      </c>
      <c r="C16">
        <f t="shared" si="0"/>
        <v>6.225335271997114</v>
      </c>
      <c r="E16">
        <v>6.225335271997114</v>
      </c>
      <c r="F16">
        <v>6.2751125491013608</v>
      </c>
      <c r="G16">
        <v>6.5585471461053091</v>
      </c>
      <c r="H16">
        <v>6.5560436266571038</v>
      </c>
      <c r="I16">
        <v>6.5490685656470093</v>
      </c>
      <c r="J16">
        <v>6.5260951621593399</v>
      </c>
      <c r="K16">
        <v>6.562020783644205</v>
      </c>
      <c r="L16">
        <v>6.5251316739593097</v>
      </c>
      <c r="M16">
        <v>6.4378074456961976</v>
      </c>
      <c r="P16" t="s">
        <v>1607</v>
      </c>
      <c r="Q16">
        <v>6.045689354720122</v>
      </c>
      <c r="R16">
        <f t="shared" si="1"/>
        <v>5.96475397171751</v>
      </c>
    </row>
    <row r="17" spans="1:18" x14ac:dyDescent="0.25">
      <c r="A17" s="1" t="s">
        <v>13</v>
      </c>
      <c r="B17">
        <v>62866</v>
      </c>
      <c r="C17">
        <f t="shared" si="0"/>
        <v>4.600253040992202</v>
      </c>
      <c r="E17">
        <v>4.600253040992202</v>
      </c>
      <c r="F17">
        <v>4.672615482225984</v>
      </c>
      <c r="G17">
        <v>5.2511158377834457</v>
      </c>
      <c r="H17">
        <v>5.2566445990534936</v>
      </c>
      <c r="I17">
        <v>5.2364184738567792</v>
      </c>
      <c r="J17">
        <v>5.1269698085627056</v>
      </c>
      <c r="K17">
        <v>5.2056379668585642</v>
      </c>
      <c r="L17">
        <v>5.1810175096975764</v>
      </c>
      <c r="M17">
        <v>4.9456245832424885</v>
      </c>
    </row>
    <row r="18" spans="1:18" x14ac:dyDescent="0.25">
      <c r="A18" s="1" t="s">
        <v>14</v>
      </c>
      <c r="B18">
        <v>111447</v>
      </c>
      <c r="C18">
        <f t="shared" si="0"/>
        <v>8.1551935968481821</v>
      </c>
      <c r="E18">
        <v>8.1551935968481821</v>
      </c>
      <c r="F18">
        <v>8.1285503713883678</v>
      </c>
      <c r="G18">
        <v>9.2438177989835779</v>
      </c>
      <c r="H18">
        <v>9.2230924124999589</v>
      </c>
      <c r="I18">
        <v>9.2091049346045999</v>
      </c>
      <c r="J18">
        <v>9.0354194308057458</v>
      </c>
      <c r="K18">
        <v>9.1401676762143911</v>
      </c>
      <c r="L18">
        <v>9.1458509124435086</v>
      </c>
      <c r="M18">
        <v>8.8099195846986547</v>
      </c>
      <c r="P18" t="s">
        <v>1608</v>
      </c>
      <c r="Q18">
        <v>4.2100811004429302</v>
      </c>
      <c r="R18">
        <f>Q18/4.21008110044293/16*100</f>
        <v>6.25</v>
      </c>
    </row>
    <row r="19" spans="1:18" x14ac:dyDescent="0.25">
      <c r="A19" s="1" t="s">
        <v>15</v>
      </c>
      <c r="B19">
        <v>107693</v>
      </c>
      <c r="C19">
        <f t="shared" si="0"/>
        <v>7.8804926469565926</v>
      </c>
      <c r="E19">
        <v>7.8804926469565926</v>
      </c>
      <c r="F19">
        <v>7.968067063552521</v>
      </c>
      <c r="G19">
        <v>8.7038185851802155</v>
      </c>
      <c r="H19">
        <v>8.7161199489630921</v>
      </c>
      <c r="I19">
        <v>8.7080750814040897</v>
      </c>
      <c r="J19">
        <v>8.5464566009451133</v>
      </c>
      <c r="K19">
        <v>8.6249082073848591</v>
      </c>
      <c r="L19">
        <v>8.6487602324890993</v>
      </c>
      <c r="M19">
        <v>8.3502012371829668</v>
      </c>
      <c r="P19" t="s">
        <v>1609</v>
      </c>
      <c r="Q19">
        <v>4.2419516742562067</v>
      </c>
      <c r="R19">
        <f t="shared" ref="R19:R26" si="2">Q19/4.21008110044293/16*100</f>
        <v>6.2973128858045095</v>
      </c>
    </row>
    <row r="20" spans="1:18" x14ac:dyDescent="0.25">
      <c r="A20" s="1" t="s">
        <v>16</v>
      </c>
      <c r="B20">
        <v>106599</v>
      </c>
      <c r="C20">
        <f t="shared" si="0"/>
        <v>7.8004386141432205</v>
      </c>
      <c r="E20">
        <v>7.8004386141432205</v>
      </c>
      <c r="F20">
        <v>7.7361549264609284</v>
      </c>
      <c r="G20">
        <v>6.9401156617453319</v>
      </c>
      <c r="H20">
        <v>6.9521438420260244</v>
      </c>
      <c r="I20">
        <v>6.9593330619347151</v>
      </c>
      <c r="J20">
        <v>7.1466362408255515</v>
      </c>
      <c r="K20">
        <v>7.0222439786631092</v>
      </c>
      <c r="L20">
        <v>7.0091229811854951</v>
      </c>
      <c r="M20">
        <v>7.3032705617612752</v>
      </c>
      <c r="P20" t="s">
        <v>1610</v>
      </c>
      <c r="Q20">
        <v>4.3399658446045404</v>
      </c>
      <c r="R20">
        <f t="shared" si="2"/>
        <v>6.4428180554347652</v>
      </c>
    </row>
    <row r="21" spans="1:18" x14ac:dyDescent="0.25">
      <c r="A21" s="1" t="s">
        <v>17</v>
      </c>
      <c r="B21">
        <v>74664</v>
      </c>
      <c r="C21">
        <f t="shared" si="0"/>
        <v>5.4635779762135614</v>
      </c>
      <c r="E21">
        <v>5.4635779762135614</v>
      </c>
      <c r="F21">
        <v>5.3313094256973654</v>
      </c>
      <c r="G21">
        <v>4.960695304951563</v>
      </c>
      <c r="H21">
        <v>4.9640026891406279</v>
      </c>
      <c r="I21">
        <v>4.9490644082973594</v>
      </c>
      <c r="J21">
        <v>5.0031009839651377</v>
      </c>
      <c r="K21">
        <v>4.9574108666066765</v>
      </c>
      <c r="L21">
        <v>4.9939600592297735</v>
      </c>
      <c r="M21">
        <v>5.1435953421827829</v>
      </c>
      <c r="P21" t="s">
        <v>1611</v>
      </c>
      <c r="Q21">
        <v>4.3358989082490558</v>
      </c>
      <c r="R21">
        <f t="shared" si="2"/>
        <v>6.4367805583853368</v>
      </c>
    </row>
    <row r="22" spans="1:18" x14ac:dyDescent="0.25">
      <c r="A22" s="1" t="s">
        <v>18</v>
      </c>
      <c r="B22">
        <v>104477</v>
      </c>
      <c r="C22">
        <f t="shared" si="0"/>
        <v>7.6451601336770629</v>
      </c>
      <c r="E22">
        <v>7.6451601336770629</v>
      </c>
      <c r="F22">
        <v>7.6237880067535926</v>
      </c>
      <c r="G22">
        <v>7.6413122216646272</v>
      </c>
      <c r="H22">
        <v>7.615508269845825</v>
      </c>
      <c r="I22">
        <v>7.617705788497771</v>
      </c>
      <c r="J22">
        <v>7.5937603215306098</v>
      </c>
      <c r="K22">
        <v>7.5987445594930367</v>
      </c>
      <c r="L22">
        <v>7.6575607267538173</v>
      </c>
      <c r="M22">
        <v>7.7079570248407361</v>
      </c>
      <c r="P22" t="s">
        <v>1612</v>
      </c>
      <c r="Q22">
        <v>4.3359989410742799</v>
      </c>
      <c r="R22">
        <f t="shared" si="2"/>
        <v>6.4369290603126714</v>
      </c>
    </row>
    <row r="23" spans="1:18" x14ac:dyDescent="0.25">
      <c r="A23" s="1" t="s">
        <v>19</v>
      </c>
      <c r="B23">
        <v>136723</v>
      </c>
      <c r="C23">
        <f t="shared" si="0"/>
        <v>10.004778362287672</v>
      </c>
      <c r="E23">
        <v>10.004778362287672</v>
      </c>
      <c r="F23">
        <v>9.7090494292538239</v>
      </c>
      <c r="G23">
        <v>8.6718462281567508</v>
      </c>
      <c r="H23">
        <v>8.6932366405678803</v>
      </c>
      <c r="I23">
        <v>8.6784570645582253</v>
      </c>
      <c r="J23">
        <v>8.834652639118346</v>
      </c>
      <c r="K23">
        <v>8.690994464799056</v>
      </c>
      <c r="L23">
        <v>8.8037105100983979</v>
      </c>
      <c r="M23">
        <v>9.1846114427488565</v>
      </c>
      <c r="P23" t="s">
        <v>1613</v>
      </c>
      <c r="Q23">
        <v>4.3141146332818998</v>
      </c>
      <c r="R23">
        <f t="shared" si="2"/>
        <v>6.4044411057010642</v>
      </c>
    </row>
    <row r="24" spans="1:18" x14ac:dyDescent="0.25">
      <c r="B24">
        <f>SUM(B8:B23)</f>
        <v>1366577</v>
      </c>
      <c r="P24" t="s">
        <v>1614</v>
      </c>
      <c r="Q24">
        <v>4.346884393716425</v>
      </c>
      <c r="R24">
        <f t="shared" si="2"/>
        <v>6.4530888627939706</v>
      </c>
    </row>
    <row r="25" spans="1:18" x14ac:dyDescent="0.25">
      <c r="P25" t="s">
        <v>1615</v>
      </c>
      <c r="Q25">
        <v>4.3107074801166325</v>
      </c>
      <c r="R25">
        <f t="shared" si="2"/>
        <v>6.3993830778923648</v>
      </c>
    </row>
    <row r="26" spans="1:18" x14ac:dyDescent="0.25">
      <c r="P26" t="s">
        <v>1616</v>
      </c>
      <c r="Q26">
        <v>4.2594965012262023</v>
      </c>
      <c r="R26">
        <f t="shared" si="2"/>
        <v>6.3233587423916742</v>
      </c>
    </row>
    <row r="28" spans="1:18" x14ac:dyDescent="0.25">
      <c r="P28" t="s">
        <v>1617</v>
      </c>
      <c r="Q28">
        <v>6.3701496512820004</v>
      </c>
      <c r="R28">
        <f>Q28/6.370149651282/16*100</f>
        <v>6.25</v>
      </c>
    </row>
    <row r="29" spans="1:18" x14ac:dyDescent="0.25">
      <c r="P29" t="s">
        <v>1618</v>
      </c>
      <c r="Q29">
        <v>6.4608424883303286</v>
      </c>
      <c r="R29">
        <f t="shared" ref="R29:R36" si="3">Q29/6.370149651282/16*100</f>
        <v>6.338982247291157</v>
      </c>
    </row>
    <row r="30" spans="1:18" x14ac:dyDescent="0.25">
      <c r="P30" t="s">
        <v>1619</v>
      </c>
      <c r="Q30">
        <v>6.6796019624491789</v>
      </c>
      <c r="R30">
        <f t="shared" si="3"/>
        <v>6.5536156214015522</v>
      </c>
    </row>
    <row r="31" spans="1:18" x14ac:dyDescent="0.25">
      <c r="P31" t="s">
        <v>1620</v>
      </c>
      <c r="Q31">
        <v>6.7009281734784141</v>
      </c>
      <c r="R31">
        <f t="shared" si="3"/>
        <v>6.5745395912027789</v>
      </c>
    </row>
    <row r="32" spans="1:18" x14ac:dyDescent="0.25">
      <c r="P32" t="s">
        <v>1621</v>
      </c>
      <c r="Q32">
        <v>6.7085087103293901</v>
      </c>
      <c r="R32">
        <f t="shared" si="3"/>
        <v>6.5819771488603243</v>
      </c>
    </row>
    <row r="33" spans="1:18" x14ac:dyDescent="0.25">
      <c r="P33" t="s">
        <v>1622</v>
      </c>
      <c r="Q33">
        <v>6.6659427015386186</v>
      </c>
      <c r="R33">
        <f t="shared" si="3"/>
        <v>6.5402139926542873</v>
      </c>
    </row>
    <row r="34" spans="1:18" x14ac:dyDescent="0.25">
      <c r="P34" t="s">
        <v>1623</v>
      </c>
      <c r="Q34">
        <v>6.6951394371045874</v>
      </c>
      <c r="R34">
        <f t="shared" si="3"/>
        <v>6.5688600382382525</v>
      </c>
    </row>
    <row r="35" spans="1:18" x14ac:dyDescent="0.25">
      <c r="P35" t="s">
        <v>1624</v>
      </c>
      <c r="Q35">
        <v>6.6683358563740898</v>
      </c>
      <c r="R35">
        <f t="shared" si="3"/>
        <v>6.542562009347848</v>
      </c>
    </row>
    <row r="36" spans="1:18" x14ac:dyDescent="0.25">
      <c r="P36" t="s">
        <v>1625</v>
      </c>
      <c r="Q36">
        <v>6.5505885928993273</v>
      </c>
      <c r="R36">
        <f t="shared" si="3"/>
        <v>6.427035618759966</v>
      </c>
    </row>
    <row r="38" spans="1:18" x14ac:dyDescent="0.25">
      <c r="P38" t="s">
        <v>1626</v>
      </c>
      <c r="Q38">
        <v>7.8259768750681404</v>
      </c>
      <c r="R38">
        <f>Q38/7.82597687506814/16*100</f>
        <v>6.25</v>
      </c>
    </row>
    <row r="39" spans="1:18" x14ac:dyDescent="0.25">
      <c r="P39" t="s">
        <v>1627</v>
      </c>
      <c r="Q39">
        <v>8.0978008324782156</v>
      </c>
      <c r="R39">
        <f t="shared" ref="R39:R46" si="4">Q39/7.82597687506814/16*100</f>
        <v>6.4670846861591551</v>
      </c>
    </row>
    <row r="40" spans="1:18" x14ac:dyDescent="0.25">
      <c r="P40" t="s">
        <v>1628</v>
      </c>
      <c r="Q40">
        <v>8.0703967894050841</v>
      </c>
      <c r="R40">
        <f t="shared" si="4"/>
        <v>6.4451992050312059</v>
      </c>
    </row>
    <row r="41" spans="1:18" x14ac:dyDescent="0.25">
      <c r="P41" t="s">
        <v>1629</v>
      </c>
      <c r="Q41">
        <v>8.052674759240114</v>
      </c>
      <c r="R41">
        <f t="shared" si="4"/>
        <v>6.4310459957514885</v>
      </c>
    </row>
    <row r="42" spans="1:18" x14ac:dyDescent="0.25">
      <c r="P42" t="s">
        <v>1630</v>
      </c>
      <c r="Q42">
        <v>8.0991907260191294</v>
      </c>
      <c r="R42">
        <f t="shared" si="4"/>
        <v>6.4681946861974104</v>
      </c>
    </row>
    <row r="43" spans="1:18" x14ac:dyDescent="0.25">
      <c r="P43" t="s">
        <v>1631</v>
      </c>
      <c r="Q43">
        <v>8.0713231138415864</v>
      </c>
      <c r="R43">
        <f t="shared" si="4"/>
        <v>6.445938988424456</v>
      </c>
    </row>
    <row r="44" spans="1:18" x14ac:dyDescent="0.25">
      <c r="P44" t="s">
        <v>1632</v>
      </c>
      <c r="Q44">
        <v>8.1159405604580375</v>
      </c>
      <c r="R44">
        <f t="shared" si="4"/>
        <v>6.481571478247063</v>
      </c>
    </row>
    <row r="45" spans="1:18" x14ac:dyDescent="0.25">
      <c r="P45" t="s">
        <v>1633</v>
      </c>
      <c r="Q45">
        <v>8.0865685004598102</v>
      </c>
      <c r="R45">
        <f t="shared" si="4"/>
        <v>6.4581142948283699</v>
      </c>
    </row>
    <row r="46" spans="1:18" x14ac:dyDescent="0.25">
      <c r="A46" t="s">
        <v>1596</v>
      </c>
      <c r="B46" t="s">
        <v>1597</v>
      </c>
      <c r="P46" t="s">
        <v>1634</v>
      </c>
      <c r="Q46">
        <v>8.0240322870697351</v>
      </c>
      <c r="R46">
        <f t="shared" si="4"/>
        <v>6.4081714774743936</v>
      </c>
    </row>
    <row r="47" spans="1:18" x14ac:dyDescent="0.25">
      <c r="A47" t="s">
        <v>1599</v>
      </c>
      <c r="B47">
        <v>6.25</v>
      </c>
    </row>
    <row r="48" spans="1:18" x14ac:dyDescent="0.25">
      <c r="A48" t="s">
        <v>1600</v>
      </c>
      <c r="B48">
        <v>6.3489165737379425</v>
      </c>
      <c r="P48" t="s">
        <v>1635</v>
      </c>
      <c r="Q48">
        <v>4.3840925172895497</v>
      </c>
      <c r="R48">
        <f>Q48/4.38409251728955/16*100</f>
        <v>6.25</v>
      </c>
    </row>
    <row r="49" spans="1:18" x14ac:dyDescent="0.25">
      <c r="A49" t="s">
        <v>1601</v>
      </c>
      <c r="B49">
        <v>5.6425147286231931</v>
      </c>
      <c r="P49" t="s">
        <v>1636</v>
      </c>
      <c r="Q49">
        <v>4.383678784936226</v>
      </c>
      <c r="R49">
        <f t="shared" ref="R49:R56" si="5">Q49/4.38409251728955/16*100</f>
        <v>6.2494101795986117</v>
      </c>
    </row>
    <row r="50" spans="1:18" x14ac:dyDescent="0.25">
      <c r="A50" t="s">
        <v>1602</v>
      </c>
      <c r="B50">
        <v>5.6668700648747832</v>
      </c>
      <c r="P50" t="s">
        <v>1637</v>
      </c>
      <c r="Q50">
        <v>4.2764735270632155</v>
      </c>
      <c r="R50">
        <f t="shared" si="5"/>
        <v>6.0965774419079928</v>
      </c>
    </row>
    <row r="51" spans="1:18" x14ac:dyDescent="0.25">
      <c r="A51" t="s">
        <v>1603</v>
      </c>
      <c r="B51">
        <v>5.7030762911009854</v>
      </c>
      <c r="P51" t="s">
        <v>1638</v>
      </c>
      <c r="Q51">
        <v>4.2741298972143262</v>
      </c>
      <c r="R51">
        <f t="shared" si="5"/>
        <v>6.0932363430379777</v>
      </c>
    </row>
    <row r="52" spans="1:18" x14ac:dyDescent="0.25">
      <c r="A52" t="s">
        <v>1604</v>
      </c>
      <c r="B52">
        <v>5.9502100242279887</v>
      </c>
      <c r="P52" t="s">
        <v>1639</v>
      </c>
      <c r="Q52">
        <v>4.2679998259368119</v>
      </c>
      <c r="R52">
        <f t="shared" si="5"/>
        <v>6.0844972607003296</v>
      </c>
    </row>
    <row r="53" spans="1:18" x14ac:dyDescent="0.25">
      <c r="A53" t="s">
        <v>1605</v>
      </c>
      <c r="B53">
        <v>5.7819702140272833</v>
      </c>
      <c r="P53" t="s">
        <v>1640</v>
      </c>
      <c r="Q53">
        <v>4.2838110618332186</v>
      </c>
      <c r="R53">
        <f t="shared" si="5"/>
        <v>6.107037894585865</v>
      </c>
    </row>
    <row r="54" spans="1:18" x14ac:dyDescent="0.25">
      <c r="A54" t="s">
        <v>1606</v>
      </c>
      <c r="B54">
        <v>5.6976231690195815</v>
      </c>
      <c r="P54" t="s">
        <v>1641</v>
      </c>
      <c r="Q54">
        <v>4.2893530607714458</v>
      </c>
      <c r="R54">
        <f t="shared" si="5"/>
        <v>6.1149386159386472</v>
      </c>
    </row>
    <row r="55" spans="1:18" x14ac:dyDescent="0.25">
      <c r="A55" t="s">
        <v>1607</v>
      </c>
      <c r="B55">
        <v>5.96475397171751</v>
      </c>
      <c r="P55" t="s">
        <v>1642</v>
      </c>
      <c r="Q55">
        <v>4.2723093357166348</v>
      </c>
      <c r="R55">
        <f t="shared" si="5"/>
        <v>6.0906409349083139</v>
      </c>
    </row>
    <row r="56" spans="1:18" x14ac:dyDescent="0.25">
      <c r="P56" t="s">
        <v>1643</v>
      </c>
      <c r="Q56">
        <v>4.3154394832286433</v>
      </c>
      <c r="R56">
        <f t="shared" si="5"/>
        <v>6.1521276441615917</v>
      </c>
    </row>
    <row r="57" spans="1:18" x14ac:dyDescent="0.25">
      <c r="A57" t="s">
        <v>1608</v>
      </c>
      <c r="B57">
        <v>6.25</v>
      </c>
    </row>
    <row r="58" spans="1:18" x14ac:dyDescent="0.25">
      <c r="A58" t="s">
        <v>1609</v>
      </c>
      <c r="B58">
        <v>6.2973128858045095</v>
      </c>
      <c r="P58" t="s">
        <v>1644</v>
      </c>
      <c r="Q58">
        <v>3.1299370617242901</v>
      </c>
      <c r="R58">
        <f>Q58/3.12993706172429/16*100</f>
        <v>6.25</v>
      </c>
    </row>
    <row r="59" spans="1:18" x14ac:dyDescent="0.25">
      <c r="A59" t="s">
        <v>1610</v>
      </c>
      <c r="B59">
        <v>6.4428180554347652</v>
      </c>
      <c r="P59" t="s">
        <v>1645</v>
      </c>
      <c r="Q59">
        <v>3.0676325722271933</v>
      </c>
      <c r="R59">
        <f t="shared" ref="R59:R66" si="6">Q59/3.12993706172429/16*100</f>
        <v>6.125587575188387</v>
      </c>
    </row>
    <row r="60" spans="1:18" x14ac:dyDescent="0.25">
      <c r="A60" t="s">
        <v>1611</v>
      </c>
      <c r="B60">
        <v>6.4367805583853368</v>
      </c>
      <c r="P60" t="s">
        <v>1646</v>
      </c>
      <c r="Q60">
        <v>3.0317505024980669</v>
      </c>
      <c r="R60">
        <f t="shared" si="6"/>
        <v>6.0539366341680285</v>
      </c>
    </row>
    <row r="61" spans="1:18" x14ac:dyDescent="0.25">
      <c r="A61" t="s">
        <v>1612</v>
      </c>
      <c r="B61">
        <v>6.4369290603126714</v>
      </c>
      <c r="P61" t="s">
        <v>1647</v>
      </c>
      <c r="Q61">
        <v>3.0282667814870181</v>
      </c>
      <c r="R61">
        <f t="shared" si="6"/>
        <v>6.0469801823641509</v>
      </c>
    </row>
    <row r="62" spans="1:18" x14ac:dyDescent="0.25">
      <c r="A62" t="s">
        <v>1613</v>
      </c>
      <c r="B62">
        <v>6.4044411057010642</v>
      </c>
      <c r="P62" t="s">
        <v>1648</v>
      </c>
      <c r="Q62">
        <v>3.0231070948560488</v>
      </c>
      <c r="R62">
        <f t="shared" si="6"/>
        <v>6.0366770865486101</v>
      </c>
    </row>
    <row r="63" spans="1:18" x14ac:dyDescent="0.25">
      <c r="A63" t="s">
        <v>1614</v>
      </c>
      <c r="B63">
        <v>6.4530888627939706</v>
      </c>
      <c r="P63" t="s">
        <v>1649</v>
      </c>
      <c r="Q63">
        <v>3.021601993252967</v>
      </c>
      <c r="R63">
        <f t="shared" si="6"/>
        <v>6.0336716315398506</v>
      </c>
    </row>
    <row r="64" spans="1:18" x14ac:dyDescent="0.25">
      <c r="A64" t="s">
        <v>1615</v>
      </c>
      <c r="B64">
        <v>6.3993830778923648</v>
      </c>
      <c r="P64" t="s">
        <v>1650</v>
      </c>
      <c r="Q64">
        <v>3.0227175973499207</v>
      </c>
      <c r="R64">
        <f t="shared" si="6"/>
        <v>6.0358993202979505</v>
      </c>
    </row>
    <row r="65" spans="1:18" x14ac:dyDescent="0.25">
      <c r="A65" t="s">
        <v>1616</v>
      </c>
      <c r="B65">
        <v>6.3233587423916742</v>
      </c>
      <c r="P65" t="s">
        <v>1651</v>
      </c>
      <c r="Q65">
        <v>3.0263873972093669</v>
      </c>
      <c r="R65">
        <f t="shared" si="6"/>
        <v>6.0432273427690797</v>
      </c>
    </row>
    <row r="66" spans="1:18" x14ac:dyDescent="0.25">
      <c r="P66" t="s">
        <v>1652</v>
      </c>
      <c r="Q66">
        <v>3.0457355063872313</v>
      </c>
      <c r="R66">
        <f t="shared" si="6"/>
        <v>6.081862522958625</v>
      </c>
    </row>
    <row r="67" spans="1:18" x14ac:dyDescent="0.25">
      <c r="A67" t="s">
        <v>1617</v>
      </c>
      <c r="B67">
        <v>6.25</v>
      </c>
    </row>
    <row r="68" spans="1:18" x14ac:dyDescent="0.25">
      <c r="A68" t="s">
        <v>1618</v>
      </c>
      <c r="B68">
        <v>6.338982247291157</v>
      </c>
      <c r="P68" t="s">
        <v>1653</v>
      </c>
      <c r="Q68">
        <v>4.6844049036388</v>
      </c>
      <c r="R68">
        <f>Q68/4.6844049036388/16*100</f>
        <v>6.25</v>
      </c>
    </row>
    <row r="69" spans="1:18" x14ac:dyDescent="0.25">
      <c r="A69" t="s">
        <v>1619</v>
      </c>
      <c r="B69">
        <v>6.5536156214015522</v>
      </c>
      <c r="P69" t="s">
        <v>1654</v>
      </c>
      <c r="Q69">
        <v>4.674890198947133</v>
      </c>
      <c r="R69">
        <f t="shared" ref="R69:R76" si="7">Q69/4.6844049036388/16*100</f>
        <v>6.2373053449592444</v>
      </c>
    </row>
    <row r="70" spans="1:18" x14ac:dyDescent="0.25">
      <c r="A70" t="s">
        <v>1620</v>
      </c>
      <c r="B70">
        <v>6.5745395912027789</v>
      </c>
      <c r="P70" t="s">
        <v>1655</v>
      </c>
      <c r="Q70">
        <v>4.8898456864705127</v>
      </c>
      <c r="R70">
        <f t="shared" si="7"/>
        <v>6.5241020298439185</v>
      </c>
    </row>
    <row r="71" spans="1:18" x14ac:dyDescent="0.25">
      <c r="A71" t="s">
        <v>1621</v>
      </c>
      <c r="B71">
        <v>6.5819771488603243</v>
      </c>
      <c r="P71" t="s">
        <v>1656</v>
      </c>
      <c r="Q71">
        <v>4.8629695482629094</v>
      </c>
      <c r="R71">
        <f t="shared" si="7"/>
        <v>6.488243501972633</v>
      </c>
    </row>
    <row r="72" spans="1:18" x14ac:dyDescent="0.25">
      <c r="A72" t="s">
        <v>1622</v>
      </c>
      <c r="B72">
        <v>6.5402139926542873</v>
      </c>
      <c r="P72" t="s">
        <v>1657</v>
      </c>
      <c r="Q72">
        <v>4.8599345097585935</v>
      </c>
      <c r="R72">
        <f t="shared" si="7"/>
        <v>6.4841941102052312</v>
      </c>
    </row>
    <row r="73" spans="1:18" x14ac:dyDescent="0.25">
      <c r="A73" t="s">
        <v>1623</v>
      </c>
      <c r="B73">
        <v>6.5688600382382525</v>
      </c>
      <c r="P73" t="s">
        <v>1658</v>
      </c>
      <c r="Q73">
        <v>4.7944413635706216</v>
      </c>
      <c r="R73">
        <f t="shared" si="7"/>
        <v>6.3968122181410205</v>
      </c>
    </row>
    <row r="74" spans="1:18" x14ac:dyDescent="0.25">
      <c r="A74" t="s">
        <v>1624</v>
      </c>
      <c r="B74">
        <v>6.542562009347848</v>
      </c>
      <c r="P74" t="s">
        <v>1659</v>
      </c>
      <c r="Q74">
        <v>4.8562884852380011</v>
      </c>
      <c r="R74">
        <f t="shared" si="7"/>
        <v>6.4793295321590421</v>
      </c>
    </row>
    <row r="75" spans="1:18" x14ac:dyDescent="0.25">
      <c r="A75" t="s">
        <v>1625</v>
      </c>
      <c r="B75">
        <v>6.427035618759966</v>
      </c>
      <c r="P75" t="s">
        <v>1660</v>
      </c>
      <c r="Q75">
        <v>4.8626368575153212</v>
      </c>
      <c r="R75">
        <f t="shared" si="7"/>
        <v>6.4877996212203932</v>
      </c>
    </row>
    <row r="76" spans="1:18" x14ac:dyDescent="0.25">
      <c r="P76" t="s">
        <v>1661</v>
      </c>
      <c r="Q76">
        <v>4.8152779523937594</v>
      </c>
      <c r="R76">
        <f t="shared" si="7"/>
        <v>6.4246126928701477</v>
      </c>
    </row>
    <row r="77" spans="1:18" x14ac:dyDescent="0.25">
      <c r="A77" t="s">
        <v>1626</v>
      </c>
      <c r="B77">
        <v>6.25</v>
      </c>
    </row>
    <row r="78" spans="1:18" x14ac:dyDescent="0.25">
      <c r="A78" t="s">
        <v>1627</v>
      </c>
      <c r="B78">
        <v>6.4670846861591551</v>
      </c>
      <c r="P78" t="s">
        <v>1662</v>
      </c>
      <c r="Q78">
        <v>5.2853223784682504</v>
      </c>
      <c r="R78">
        <f>Q78/5.28532237846825/16*100</f>
        <v>6.25</v>
      </c>
    </row>
    <row r="79" spans="1:18" x14ac:dyDescent="0.25">
      <c r="A79" t="s">
        <v>1628</v>
      </c>
      <c r="B79">
        <v>6.4451992050312059</v>
      </c>
      <c r="P79" t="s">
        <v>1663</v>
      </c>
      <c r="Q79">
        <v>5.1934915587237533</v>
      </c>
      <c r="R79">
        <f t="shared" ref="R79:R86" si="8">Q79/5.28532237846825/16*100</f>
        <v>6.1414082089408062</v>
      </c>
    </row>
    <row r="80" spans="1:18" x14ac:dyDescent="0.25">
      <c r="A80" t="s">
        <v>1629</v>
      </c>
      <c r="B80">
        <v>6.4310459957514885</v>
      </c>
      <c r="P80" t="s">
        <v>1664</v>
      </c>
      <c r="Q80">
        <v>5.0216192359570941</v>
      </c>
      <c r="R80">
        <f t="shared" si="8"/>
        <v>5.9381657309289091</v>
      </c>
    </row>
    <row r="81" spans="1:18" x14ac:dyDescent="0.25">
      <c r="A81" t="s">
        <v>1630</v>
      </c>
      <c r="B81">
        <v>6.4681946861974104</v>
      </c>
      <c r="P81" t="s">
        <v>1665</v>
      </c>
      <c r="Q81">
        <v>5.0245764240082984</v>
      </c>
      <c r="R81">
        <f t="shared" si="8"/>
        <v>5.9416626652683018</v>
      </c>
    </row>
    <row r="82" spans="1:18" x14ac:dyDescent="0.25">
      <c r="A82" t="s">
        <v>1631</v>
      </c>
      <c r="B82">
        <v>6.445938988424456</v>
      </c>
      <c r="P82" t="s">
        <v>1666</v>
      </c>
      <c r="Q82">
        <v>5.017571827616778</v>
      </c>
      <c r="R82">
        <f t="shared" si="8"/>
        <v>5.9333795891733887</v>
      </c>
    </row>
    <row r="83" spans="1:18" x14ac:dyDescent="0.25">
      <c r="A83" t="s">
        <v>1632</v>
      </c>
      <c r="B83">
        <v>6.481571478247063</v>
      </c>
      <c r="P83" t="s">
        <v>1667</v>
      </c>
      <c r="Q83">
        <v>5.0047258834747561</v>
      </c>
      <c r="R83">
        <f t="shared" si="8"/>
        <v>5.9181890018944134</v>
      </c>
    </row>
    <row r="84" spans="1:18" x14ac:dyDescent="0.25">
      <c r="A84" t="s">
        <v>1633</v>
      </c>
      <c r="B84">
        <v>6.4581142948283699</v>
      </c>
      <c r="P84" t="s">
        <v>1668</v>
      </c>
      <c r="Q84">
        <v>5.0111225463325235</v>
      </c>
      <c r="R84">
        <f t="shared" si="8"/>
        <v>5.9257531843601638</v>
      </c>
    </row>
    <row r="85" spans="1:18" x14ac:dyDescent="0.25">
      <c r="A85" t="s">
        <v>1634</v>
      </c>
      <c r="B85">
        <v>6.4081714774743936</v>
      </c>
      <c r="P85" t="s">
        <v>1669</v>
      </c>
      <c r="Q85">
        <v>5.0330060963052219</v>
      </c>
      <c r="R85">
        <f t="shared" si="8"/>
        <v>5.9516309222795307</v>
      </c>
    </row>
    <row r="86" spans="1:18" x14ac:dyDescent="0.25">
      <c r="P86" t="s">
        <v>1670</v>
      </c>
      <c r="Q86">
        <v>5.0607530997210208</v>
      </c>
      <c r="R86">
        <f t="shared" si="8"/>
        <v>5.9844423118090004</v>
      </c>
    </row>
    <row r="87" spans="1:18" x14ac:dyDescent="0.25">
      <c r="A87" t="s">
        <v>1635</v>
      </c>
      <c r="B87">
        <v>6.25</v>
      </c>
    </row>
    <row r="88" spans="1:18" x14ac:dyDescent="0.25">
      <c r="A88" t="s">
        <v>1636</v>
      </c>
      <c r="B88">
        <v>6.2494101795986117</v>
      </c>
      <c r="P88" t="s">
        <v>1671</v>
      </c>
      <c r="Q88">
        <v>6.2253352719971096</v>
      </c>
      <c r="R88">
        <f>Q88/6.22533527199711/16*100</f>
        <v>6.25</v>
      </c>
    </row>
    <row r="89" spans="1:18" x14ac:dyDescent="0.25">
      <c r="A89" t="s">
        <v>1637</v>
      </c>
      <c r="B89">
        <v>6.0965774419079928</v>
      </c>
      <c r="P89" t="s">
        <v>1672</v>
      </c>
      <c r="Q89">
        <v>6.2751125491013608</v>
      </c>
      <c r="R89">
        <f t="shared" ref="R89:R96" si="9">Q89/6.22533527199711/16*100</f>
        <v>6.2999744942735862</v>
      </c>
    </row>
    <row r="90" spans="1:18" x14ac:dyDescent="0.25">
      <c r="A90" t="s">
        <v>1638</v>
      </c>
      <c r="B90">
        <v>6.0932363430379777</v>
      </c>
      <c r="P90" t="s">
        <v>1673</v>
      </c>
      <c r="Q90">
        <v>6.5585471461053091</v>
      </c>
      <c r="R90">
        <f t="shared" si="9"/>
        <v>6.5845320568587065</v>
      </c>
    </row>
    <row r="91" spans="1:18" x14ac:dyDescent="0.25">
      <c r="A91" t="s">
        <v>1639</v>
      </c>
      <c r="B91">
        <v>6.0844972607003296</v>
      </c>
      <c r="P91" t="s">
        <v>1674</v>
      </c>
      <c r="Q91">
        <v>6.5560436266571038</v>
      </c>
      <c r="R91">
        <f t="shared" si="9"/>
        <v>6.5820186184866927</v>
      </c>
    </row>
    <row r="92" spans="1:18" x14ac:dyDescent="0.25">
      <c r="A92" t="s">
        <v>1640</v>
      </c>
      <c r="B92">
        <v>6.107037894585865</v>
      </c>
      <c r="P92" t="s">
        <v>1675</v>
      </c>
      <c r="Q92">
        <v>6.5490685656470093</v>
      </c>
      <c r="R92">
        <f t="shared" si="9"/>
        <v>6.5750159223412847</v>
      </c>
    </row>
    <row r="93" spans="1:18" x14ac:dyDescent="0.25">
      <c r="A93" t="s">
        <v>1641</v>
      </c>
      <c r="B93">
        <v>6.1149386159386472</v>
      </c>
      <c r="P93" t="s">
        <v>1676</v>
      </c>
      <c r="Q93">
        <v>6.5260951621593399</v>
      </c>
      <c r="R93">
        <f t="shared" si="9"/>
        <v>6.5519514984147849</v>
      </c>
    </row>
    <row r="94" spans="1:18" x14ac:dyDescent="0.25">
      <c r="A94" t="s">
        <v>1642</v>
      </c>
      <c r="B94">
        <v>6.0906409349083139</v>
      </c>
      <c r="P94" t="s">
        <v>1677</v>
      </c>
      <c r="Q94">
        <v>6.562020783644205</v>
      </c>
      <c r="R94">
        <f t="shared" si="9"/>
        <v>6.5880194569214403</v>
      </c>
    </row>
    <row r="95" spans="1:18" x14ac:dyDescent="0.25">
      <c r="A95" t="s">
        <v>1643</v>
      </c>
      <c r="B95">
        <v>6.1521276441615917</v>
      </c>
      <c r="P95" t="s">
        <v>1678</v>
      </c>
      <c r="Q95">
        <v>6.5251316739593097</v>
      </c>
      <c r="R95">
        <f t="shared" si="9"/>
        <v>6.5509841928822974</v>
      </c>
    </row>
    <row r="96" spans="1:18" x14ac:dyDescent="0.25">
      <c r="P96" t="s">
        <v>1679</v>
      </c>
      <c r="Q96">
        <v>6.4378074456961976</v>
      </c>
      <c r="R96">
        <f t="shared" si="9"/>
        <v>6.4633139867330049</v>
      </c>
    </row>
    <row r="97" spans="1:18" x14ac:dyDescent="0.25">
      <c r="A97" t="s">
        <v>1644</v>
      </c>
      <c r="B97">
        <v>6.25</v>
      </c>
    </row>
    <row r="98" spans="1:18" x14ac:dyDescent="0.25">
      <c r="A98" t="s">
        <v>1645</v>
      </c>
      <c r="B98">
        <v>6.125587575188387</v>
      </c>
      <c r="P98" t="s">
        <v>1680</v>
      </c>
      <c r="Q98">
        <v>4.6002530409922002</v>
      </c>
      <c r="R98">
        <f>Q98/4.6002530409922/16*100</f>
        <v>6.25</v>
      </c>
    </row>
    <row r="99" spans="1:18" x14ac:dyDescent="0.25">
      <c r="A99" t="s">
        <v>1646</v>
      </c>
      <c r="B99">
        <v>6.0539366341680285</v>
      </c>
      <c r="P99" t="s">
        <v>1681</v>
      </c>
      <c r="Q99">
        <v>4.672615482225984</v>
      </c>
      <c r="R99">
        <f t="shared" ref="R99:R106" si="10">Q99/4.6002530409922/16*100</f>
        <v>6.3483131261869898</v>
      </c>
    </row>
    <row r="100" spans="1:18" x14ac:dyDescent="0.25">
      <c r="A100" t="s">
        <v>1647</v>
      </c>
      <c r="B100">
        <v>6.0469801823641509</v>
      </c>
      <c r="P100" t="s">
        <v>1682</v>
      </c>
      <c r="Q100">
        <v>5.2511158377834457</v>
      </c>
      <c r="R100">
        <f t="shared" si="10"/>
        <v>7.1342758091124283</v>
      </c>
    </row>
    <row r="101" spans="1:18" x14ac:dyDescent="0.25">
      <c r="A101" t="s">
        <v>1648</v>
      </c>
      <c r="B101">
        <v>6.0366770865486101</v>
      </c>
      <c r="P101" t="s">
        <v>1683</v>
      </c>
      <c r="Q101">
        <v>5.2566445990534936</v>
      </c>
      <c r="R101">
        <f t="shared" si="10"/>
        <v>7.1417872998130241</v>
      </c>
    </row>
    <row r="102" spans="1:18" x14ac:dyDescent="0.25">
      <c r="A102" t="s">
        <v>1649</v>
      </c>
      <c r="B102">
        <v>6.0336716315398506</v>
      </c>
      <c r="P102" t="s">
        <v>1684</v>
      </c>
      <c r="Q102">
        <v>5.2364184738567792</v>
      </c>
      <c r="R102">
        <f t="shared" si="10"/>
        <v>7.1143076630728235</v>
      </c>
    </row>
    <row r="103" spans="1:18" x14ac:dyDescent="0.25">
      <c r="A103" t="s">
        <v>1650</v>
      </c>
      <c r="B103">
        <v>6.0358993202979505</v>
      </c>
      <c r="P103" t="s">
        <v>1685</v>
      </c>
      <c r="Q103">
        <v>5.1269698085627056</v>
      </c>
      <c r="R103">
        <f t="shared" si="10"/>
        <v>6.9656084171851624</v>
      </c>
    </row>
    <row r="104" spans="1:18" x14ac:dyDescent="0.25">
      <c r="A104" t="s">
        <v>1651</v>
      </c>
      <c r="B104">
        <v>6.0432273427690797</v>
      </c>
      <c r="P104" t="s">
        <v>1686</v>
      </c>
      <c r="Q104">
        <v>5.2056379668585642</v>
      </c>
      <c r="R104">
        <f t="shared" si="10"/>
        <v>7.0724886224625374</v>
      </c>
    </row>
    <row r="105" spans="1:18" x14ac:dyDescent="0.25">
      <c r="A105" t="s">
        <v>1652</v>
      </c>
      <c r="B105">
        <v>6.081862522958625</v>
      </c>
      <c r="P105" t="s">
        <v>1687</v>
      </c>
      <c r="Q105">
        <v>5.1810175096975764</v>
      </c>
      <c r="R105">
        <f t="shared" si="10"/>
        <v>7.0390387544041966</v>
      </c>
    </row>
    <row r="106" spans="1:18" x14ac:dyDescent="0.25">
      <c r="P106" t="s">
        <v>1688</v>
      </c>
      <c r="Q106">
        <v>4.9456245832424885</v>
      </c>
      <c r="R106">
        <f t="shared" si="10"/>
        <v>6.7192290010635443</v>
      </c>
    </row>
    <row r="107" spans="1:18" x14ac:dyDescent="0.25">
      <c r="A107" t="s">
        <v>1653</v>
      </c>
      <c r="B107">
        <v>6.25</v>
      </c>
    </row>
    <row r="108" spans="1:18" x14ac:dyDescent="0.25">
      <c r="A108" t="s">
        <v>1654</v>
      </c>
      <c r="B108">
        <v>6.2373053449592444</v>
      </c>
      <c r="P108" t="s">
        <v>1689</v>
      </c>
      <c r="Q108">
        <v>8.1551935968481803</v>
      </c>
      <c r="R108">
        <f>Q108/8.15519359684818/16*100</f>
        <v>6.25</v>
      </c>
    </row>
    <row r="109" spans="1:18" x14ac:dyDescent="0.25">
      <c r="A109" t="s">
        <v>1655</v>
      </c>
      <c r="B109">
        <v>6.5241020298439185</v>
      </c>
      <c r="P109" t="s">
        <v>1690</v>
      </c>
      <c r="Q109">
        <v>8.1285503713883678</v>
      </c>
      <c r="R109">
        <f t="shared" ref="R109:R116" si="11">Q109/8.15519359684818/16*100</f>
        <v>6.2295810906085434</v>
      </c>
    </row>
    <row r="110" spans="1:18" x14ac:dyDescent="0.25">
      <c r="A110" t="s">
        <v>1656</v>
      </c>
      <c r="B110">
        <v>6.488243501972633</v>
      </c>
      <c r="P110" t="s">
        <v>1691</v>
      </c>
      <c r="Q110">
        <v>9.2438177989835779</v>
      </c>
      <c r="R110">
        <f t="shared" si="11"/>
        <v>7.0843028503916576</v>
      </c>
    </row>
    <row r="111" spans="1:18" x14ac:dyDescent="0.25">
      <c r="A111" t="s">
        <v>1657</v>
      </c>
      <c r="B111">
        <v>6.4841941102052312</v>
      </c>
      <c r="P111" t="s">
        <v>1692</v>
      </c>
      <c r="Q111">
        <v>9.2230924124999589</v>
      </c>
      <c r="R111">
        <f t="shared" si="11"/>
        <v>7.0684192709297697</v>
      </c>
    </row>
    <row r="112" spans="1:18" x14ac:dyDescent="0.25">
      <c r="A112" t="s">
        <v>1658</v>
      </c>
      <c r="B112">
        <v>6.3968122181410205</v>
      </c>
      <c r="P112" t="s">
        <v>1693</v>
      </c>
      <c r="Q112">
        <v>9.2091049346045999</v>
      </c>
      <c r="R112">
        <f t="shared" si="11"/>
        <v>7.0576995086325534</v>
      </c>
    </row>
    <row r="113" spans="1:18" x14ac:dyDescent="0.25">
      <c r="A113" t="s">
        <v>1659</v>
      </c>
      <c r="B113">
        <v>6.4793295321590421</v>
      </c>
      <c r="P113" t="s">
        <v>1694</v>
      </c>
      <c r="Q113">
        <v>9.0354194308057458</v>
      </c>
      <c r="R113">
        <f t="shared" si="11"/>
        <v>6.924589928111696</v>
      </c>
    </row>
    <row r="114" spans="1:18" x14ac:dyDescent="0.25">
      <c r="A114" t="s">
        <v>1660</v>
      </c>
      <c r="B114">
        <v>6.4877996212203932</v>
      </c>
      <c r="P114" t="s">
        <v>1695</v>
      </c>
      <c r="Q114">
        <v>9.1401676762143911</v>
      </c>
      <c r="R114">
        <f t="shared" si="11"/>
        <v>7.0048671803963085</v>
      </c>
    </row>
    <row r="115" spans="1:18" x14ac:dyDescent="0.25">
      <c r="A115" t="s">
        <v>1661</v>
      </c>
      <c r="B115">
        <v>6.4246126928701477</v>
      </c>
      <c r="P115" t="s">
        <v>1696</v>
      </c>
      <c r="Q115">
        <v>9.1458509124435086</v>
      </c>
      <c r="R115">
        <f t="shared" si="11"/>
        <v>7.009222714818657</v>
      </c>
    </row>
    <row r="116" spans="1:18" x14ac:dyDescent="0.25">
      <c r="P116" t="s">
        <v>1697</v>
      </c>
      <c r="Q116">
        <v>8.8099195846986547</v>
      </c>
      <c r="R116">
        <f t="shared" si="11"/>
        <v>6.7517707275087808</v>
      </c>
    </row>
    <row r="117" spans="1:18" x14ac:dyDescent="0.25">
      <c r="A117" t="s">
        <v>1662</v>
      </c>
      <c r="B117">
        <v>6.25</v>
      </c>
    </row>
    <row r="118" spans="1:18" x14ac:dyDescent="0.25">
      <c r="A118" t="s">
        <v>1663</v>
      </c>
      <c r="B118">
        <v>6.1414082089408062</v>
      </c>
      <c r="P118" t="s">
        <v>1698</v>
      </c>
      <c r="Q118">
        <v>7.8804926469565899</v>
      </c>
      <c r="R118">
        <f>Q118/7.88049264695659/16*100</f>
        <v>6.25</v>
      </c>
    </row>
    <row r="119" spans="1:18" x14ac:dyDescent="0.25">
      <c r="A119" t="s">
        <v>1664</v>
      </c>
      <c r="B119">
        <v>5.9381657309289091</v>
      </c>
      <c r="P119" t="s">
        <v>1699</v>
      </c>
      <c r="Q119">
        <v>7.968067063552521</v>
      </c>
      <c r="R119">
        <f t="shared" ref="R119:R126" si="12">Q119/7.88049264695659/16*100</f>
        <v>6.3194550617893102</v>
      </c>
    </row>
    <row r="120" spans="1:18" x14ac:dyDescent="0.25">
      <c r="A120" t="s">
        <v>1665</v>
      </c>
      <c r="B120">
        <v>5.9416626652683018</v>
      </c>
      <c r="P120" t="s">
        <v>1700</v>
      </c>
      <c r="Q120">
        <v>8.7038185851802155</v>
      </c>
      <c r="R120">
        <f t="shared" si="12"/>
        <v>6.9029778459833908</v>
      </c>
    </row>
    <row r="121" spans="1:18" x14ac:dyDescent="0.25">
      <c r="A121" t="s">
        <v>1666</v>
      </c>
      <c r="B121">
        <v>5.9333795891733887</v>
      </c>
      <c r="P121" t="s">
        <v>1701</v>
      </c>
      <c r="Q121">
        <v>8.7161199489630921</v>
      </c>
      <c r="R121">
        <f t="shared" si="12"/>
        <v>6.9127340283805241</v>
      </c>
    </row>
    <row r="122" spans="1:18" x14ac:dyDescent="0.25">
      <c r="A122" t="s">
        <v>1667</v>
      </c>
      <c r="B122">
        <v>5.9181890018944134</v>
      </c>
      <c r="P122" t="s">
        <v>1702</v>
      </c>
      <c r="Q122">
        <v>8.7080750814040897</v>
      </c>
      <c r="R122">
        <f t="shared" si="12"/>
        <v>6.9063536630282156</v>
      </c>
    </row>
    <row r="123" spans="1:18" x14ac:dyDescent="0.25">
      <c r="A123" t="s">
        <v>1668</v>
      </c>
      <c r="B123">
        <v>5.9257531843601638</v>
      </c>
      <c r="P123" t="s">
        <v>1703</v>
      </c>
      <c r="Q123">
        <v>8.5464566009451133</v>
      </c>
      <c r="R123">
        <f t="shared" si="12"/>
        <v>6.7781744300638005</v>
      </c>
    </row>
    <row r="124" spans="1:18" x14ac:dyDescent="0.25">
      <c r="A124" t="s">
        <v>1669</v>
      </c>
      <c r="B124">
        <v>5.9516309222795307</v>
      </c>
      <c r="P124" t="s">
        <v>1704</v>
      </c>
      <c r="Q124">
        <v>8.6249082073848591</v>
      </c>
      <c r="R124">
        <f t="shared" si="12"/>
        <v>6.8403942127873822</v>
      </c>
    </row>
    <row r="125" spans="1:18" x14ac:dyDescent="0.25">
      <c r="A125" t="s">
        <v>1670</v>
      </c>
      <c r="B125">
        <v>5.9844423118090004</v>
      </c>
      <c r="P125" t="s">
        <v>1705</v>
      </c>
      <c r="Q125">
        <v>8.6487602324890993</v>
      </c>
      <c r="R125">
        <f t="shared" si="12"/>
        <v>6.859311197242544</v>
      </c>
    </row>
    <row r="126" spans="1:18" x14ac:dyDescent="0.25">
      <c r="P126" t="s">
        <v>1706</v>
      </c>
      <c r="Q126">
        <v>8.3502012371829668</v>
      </c>
      <c r="R126">
        <f t="shared" si="12"/>
        <v>6.6225247672236076</v>
      </c>
    </row>
    <row r="127" spans="1:18" x14ac:dyDescent="0.25">
      <c r="A127" t="s">
        <v>1671</v>
      </c>
      <c r="B127">
        <v>6.25</v>
      </c>
    </row>
    <row r="128" spans="1:18" x14ac:dyDescent="0.25">
      <c r="A128" t="s">
        <v>1672</v>
      </c>
      <c r="B128">
        <v>6.2999744942735862</v>
      </c>
      <c r="P128" t="s">
        <v>1707</v>
      </c>
      <c r="Q128">
        <v>7.8004386141432196</v>
      </c>
      <c r="R128">
        <f>Q128/7.80043861414322/16*100</f>
        <v>6.25</v>
      </c>
    </row>
    <row r="129" spans="1:18" x14ac:dyDescent="0.25">
      <c r="A129" t="s">
        <v>1673</v>
      </c>
      <c r="B129">
        <v>6.5845320568587065</v>
      </c>
      <c r="P129" t="s">
        <v>1708</v>
      </c>
      <c r="Q129">
        <v>7.7361549264609284</v>
      </c>
      <c r="R129">
        <f t="shared" ref="R129:R136" si="13">Q129/7.80043861414322/16*100</f>
        <v>6.1984935312117129</v>
      </c>
    </row>
    <row r="130" spans="1:18" x14ac:dyDescent="0.25">
      <c r="A130" t="s">
        <v>1674</v>
      </c>
      <c r="B130">
        <v>6.5820186184866927</v>
      </c>
      <c r="P130" t="s">
        <v>1709</v>
      </c>
      <c r="Q130">
        <v>6.9401156617453319</v>
      </c>
      <c r="R130">
        <f t="shared" si="13"/>
        <v>5.5606774223262834</v>
      </c>
    </row>
    <row r="131" spans="1:18" x14ac:dyDescent="0.25">
      <c r="A131" t="s">
        <v>1675</v>
      </c>
      <c r="B131">
        <v>6.5750159223412847</v>
      </c>
      <c r="P131" t="s">
        <v>1710</v>
      </c>
      <c r="Q131">
        <v>6.9521438420260244</v>
      </c>
      <c r="R131">
        <f t="shared" si="13"/>
        <v>5.5703148453576015</v>
      </c>
    </row>
    <row r="132" spans="1:18" x14ac:dyDescent="0.25">
      <c r="A132" t="s">
        <v>1676</v>
      </c>
      <c r="B132">
        <v>6.5519514984147849</v>
      </c>
      <c r="P132" t="s">
        <v>1711</v>
      </c>
      <c r="Q132">
        <v>6.9593330619347151</v>
      </c>
      <c r="R132">
        <f t="shared" si="13"/>
        <v>5.576075114318356</v>
      </c>
    </row>
    <row r="133" spans="1:18" x14ac:dyDescent="0.25">
      <c r="A133" t="s">
        <v>1677</v>
      </c>
      <c r="B133">
        <v>6.5880194569214403</v>
      </c>
      <c r="P133" t="s">
        <v>1712</v>
      </c>
      <c r="Q133">
        <v>7.1466362408255515</v>
      </c>
      <c r="R133">
        <f t="shared" si="13"/>
        <v>5.7261493506497843</v>
      </c>
    </row>
    <row r="134" spans="1:18" x14ac:dyDescent="0.25">
      <c r="A134" t="s">
        <v>1678</v>
      </c>
      <c r="B134">
        <v>6.5509841928822974</v>
      </c>
      <c r="P134" t="s">
        <v>1713</v>
      </c>
      <c r="Q134">
        <v>7.0222439786631092</v>
      </c>
      <c r="R134">
        <f t="shared" si="13"/>
        <v>5.6264816682318184</v>
      </c>
    </row>
    <row r="135" spans="1:18" x14ac:dyDescent="0.25">
      <c r="A135" t="s">
        <v>1679</v>
      </c>
      <c r="B135">
        <v>6.4633139867330049</v>
      </c>
      <c r="P135" t="s">
        <v>1714</v>
      </c>
      <c r="Q135">
        <v>7.0091229811854951</v>
      </c>
      <c r="R135">
        <f t="shared" si="13"/>
        <v>5.615968639632837</v>
      </c>
    </row>
    <row r="136" spans="1:18" x14ac:dyDescent="0.25">
      <c r="P136" t="s">
        <v>1715</v>
      </c>
      <c r="Q136">
        <v>7.3032705617612752</v>
      </c>
      <c r="R136">
        <f t="shared" si="13"/>
        <v>5.8516505633730374</v>
      </c>
    </row>
    <row r="137" spans="1:18" x14ac:dyDescent="0.25">
      <c r="A137" t="s">
        <v>1680</v>
      </c>
      <c r="B137">
        <v>6.25</v>
      </c>
    </row>
    <row r="138" spans="1:18" x14ac:dyDescent="0.25">
      <c r="A138" t="s">
        <v>1681</v>
      </c>
      <c r="B138">
        <v>6.3483131261869898</v>
      </c>
      <c r="P138" t="s">
        <v>1716</v>
      </c>
      <c r="Q138">
        <v>5.4635779762135597</v>
      </c>
      <c r="R138">
        <f>Q138/5.46357797621356/16*100</f>
        <v>6.25</v>
      </c>
    </row>
    <row r="139" spans="1:18" x14ac:dyDescent="0.25">
      <c r="A139" t="s">
        <v>1682</v>
      </c>
      <c r="B139">
        <v>7.1342758091124283</v>
      </c>
      <c r="P139" t="s">
        <v>1717</v>
      </c>
      <c r="Q139">
        <v>5.3313094256973654</v>
      </c>
      <c r="R139">
        <f t="shared" ref="R139:R146" si="14">Q139/5.46357797621356/16*100</f>
        <v>6.0986928448124518</v>
      </c>
    </row>
    <row r="140" spans="1:18" x14ac:dyDescent="0.25">
      <c r="A140" t="s">
        <v>1683</v>
      </c>
      <c r="B140">
        <v>7.1417872998130241</v>
      </c>
      <c r="P140" t="s">
        <v>1718</v>
      </c>
      <c r="Q140">
        <v>4.960695304951563</v>
      </c>
      <c r="R140">
        <f t="shared" si="14"/>
        <v>5.6747328931570049</v>
      </c>
    </row>
    <row r="141" spans="1:18" x14ac:dyDescent="0.25">
      <c r="A141" t="s">
        <v>1684</v>
      </c>
      <c r="B141">
        <v>7.1143076630728235</v>
      </c>
      <c r="P141" t="s">
        <v>1719</v>
      </c>
      <c r="Q141">
        <v>4.9640026891406279</v>
      </c>
      <c r="R141">
        <f t="shared" si="14"/>
        <v>5.678516338963334</v>
      </c>
    </row>
    <row r="142" spans="1:18" x14ac:dyDescent="0.25">
      <c r="A142" t="s">
        <v>1685</v>
      </c>
      <c r="B142">
        <v>6.9656084171851624</v>
      </c>
      <c r="P142" t="s">
        <v>1720</v>
      </c>
      <c r="Q142">
        <v>4.9490644082973594</v>
      </c>
      <c r="R142">
        <f t="shared" si="14"/>
        <v>5.6614278567128924</v>
      </c>
    </row>
    <row r="143" spans="1:18" x14ac:dyDescent="0.25">
      <c r="A143" t="s">
        <v>1686</v>
      </c>
      <c r="B143">
        <v>7.0724886224625374</v>
      </c>
      <c r="P143" t="s">
        <v>1721</v>
      </c>
      <c r="Q143">
        <v>5.0031009839651377</v>
      </c>
      <c r="R143">
        <f t="shared" si="14"/>
        <v>5.7232424037723399</v>
      </c>
    </row>
    <row r="144" spans="1:18" x14ac:dyDescent="0.25">
      <c r="A144" t="s">
        <v>1687</v>
      </c>
      <c r="B144">
        <v>7.0390387544041966</v>
      </c>
      <c r="P144" t="s">
        <v>1722</v>
      </c>
      <c r="Q144">
        <v>4.9574108666066765</v>
      </c>
      <c r="R144">
        <f t="shared" si="14"/>
        <v>5.6709756959970283</v>
      </c>
    </row>
    <row r="145" spans="1:18" x14ac:dyDescent="0.25">
      <c r="A145" t="s">
        <v>1688</v>
      </c>
      <c r="B145">
        <v>6.7192290010635443</v>
      </c>
      <c r="P145" t="s">
        <v>1723</v>
      </c>
      <c r="Q145">
        <v>4.9939600592297735</v>
      </c>
      <c r="R145">
        <f t="shared" si="14"/>
        <v>5.7127857433485749</v>
      </c>
    </row>
    <row r="146" spans="1:18" x14ac:dyDescent="0.25">
      <c r="P146" t="s">
        <v>1724</v>
      </c>
      <c r="Q146">
        <v>5.1435953421827829</v>
      </c>
      <c r="R146">
        <f t="shared" si="14"/>
        <v>5.8839593813066902</v>
      </c>
    </row>
    <row r="147" spans="1:18" x14ac:dyDescent="0.25">
      <c r="A147" t="s">
        <v>1689</v>
      </c>
      <c r="B147">
        <v>6.25</v>
      </c>
    </row>
    <row r="148" spans="1:18" x14ac:dyDescent="0.25">
      <c r="A148" t="s">
        <v>1690</v>
      </c>
      <c r="B148">
        <v>6.2295810906085434</v>
      </c>
      <c r="P148" t="s">
        <v>1725</v>
      </c>
      <c r="Q148">
        <v>7.6451601336770603</v>
      </c>
      <c r="R148">
        <f>Q148/7.64516013367706/16*100</f>
        <v>6.25</v>
      </c>
    </row>
    <row r="149" spans="1:18" x14ac:dyDescent="0.25">
      <c r="A149" t="s">
        <v>1691</v>
      </c>
      <c r="B149">
        <v>7.0843028503916576</v>
      </c>
      <c r="P149" t="s">
        <v>1726</v>
      </c>
      <c r="Q149">
        <v>7.6237880067535926</v>
      </c>
      <c r="R149">
        <f t="shared" ref="R149:R156" si="15">Q149/7.64516013367706/16*100</f>
        <v>6.2325280581523375</v>
      </c>
    </row>
    <row r="150" spans="1:18" x14ac:dyDescent="0.25">
      <c r="A150" t="s">
        <v>1692</v>
      </c>
      <c r="B150">
        <v>7.0684192709297697</v>
      </c>
      <c r="P150" t="s">
        <v>1727</v>
      </c>
      <c r="Q150">
        <v>7.6413122216646272</v>
      </c>
      <c r="R150">
        <f t="shared" si="15"/>
        <v>6.2468542908641291</v>
      </c>
    </row>
    <row r="151" spans="1:18" x14ac:dyDescent="0.25">
      <c r="A151" t="s">
        <v>1693</v>
      </c>
      <c r="B151">
        <v>7.0576995086325534</v>
      </c>
      <c r="P151" t="s">
        <v>1728</v>
      </c>
      <c r="Q151">
        <v>7.615508269845825</v>
      </c>
      <c r="R151">
        <f t="shared" si="15"/>
        <v>6.225759284867185</v>
      </c>
    </row>
    <row r="152" spans="1:18" x14ac:dyDescent="0.25">
      <c r="A152" t="s">
        <v>1694</v>
      </c>
      <c r="B152">
        <v>6.924589928111696</v>
      </c>
      <c r="P152" t="s">
        <v>1729</v>
      </c>
      <c r="Q152">
        <v>7.617705788497771</v>
      </c>
      <c r="R152">
        <f t="shared" si="15"/>
        <v>6.2275557798175205</v>
      </c>
    </row>
    <row r="153" spans="1:18" x14ac:dyDescent="0.25">
      <c r="A153" t="s">
        <v>1695</v>
      </c>
      <c r="B153">
        <v>7.0048671803963085</v>
      </c>
      <c r="P153" t="s">
        <v>1730</v>
      </c>
      <c r="Q153">
        <v>7.5937603215306098</v>
      </c>
      <c r="R153">
        <f t="shared" si="15"/>
        <v>6.2079801050209253</v>
      </c>
    </row>
    <row r="154" spans="1:18" x14ac:dyDescent="0.25">
      <c r="A154" t="s">
        <v>1696</v>
      </c>
      <c r="B154">
        <v>7.009222714818657</v>
      </c>
      <c r="P154" t="s">
        <v>1731</v>
      </c>
      <c r="Q154">
        <v>7.5987445594930367</v>
      </c>
      <c r="R154">
        <f t="shared" si="15"/>
        <v>6.2120547727480204</v>
      </c>
    </row>
    <row r="155" spans="1:18" x14ac:dyDescent="0.25">
      <c r="A155" t="s">
        <v>1697</v>
      </c>
      <c r="B155">
        <v>6.7517707275087808</v>
      </c>
      <c r="P155" t="s">
        <v>1732</v>
      </c>
      <c r="Q155">
        <v>7.6575607267538173</v>
      </c>
      <c r="R155">
        <f t="shared" si="15"/>
        <v>6.2601376171819254</v>
      </c>
    </row>
    <row r="156" spans="1:18" x14ac:dyDescent="0.25">
      <c r="P156" t="s">
        <v>1733</v>
      </c>
      <c r="Q156">
        <v>7.7079570248407361</v>
      </c>
      <c r="R156">
        <f t="shared" si="15"/>
        <v>6.3013371287076234</v>
      </c>
    </row>
    <row r="157" spans="1:18" x14ac:dyDescent="0.25">
      <c r="A157" t="s">
        <v>1698</v>
      </c>
      <c r="B157">
        <v>6.25</v>
      </c>
    </row>
    <row r="158" spans="1:18" x14ac:dyDescent="0.25">
      <c r="A158" t="s">
        <v>1699</v>
      </c>
      <c r="B158">
        <v>6.3194550617893102</v>
      </c>
      <c r="P158" t="s">
        <v>1734</v>
      </c>
      <c r="Q158">
        <v>10.0047783622877</v>
      </c>
      <c r="R158">
        <f>Q158/10.0047783622877/16*100</f>
        <v>6.25</v>
      </c>
    </row>
    <row r="159" spans="1:18" x14ac:dyDescent="0.25">
      <c r="A159" t="s">
        <v>1700</v>
      </c>
      <c r="B159">
        <v>6.9029778459833908</v>
      </c>
      <c r="P159" t="s">
        <v>1735</v>
      </c>
      <c r="Q159">
        <v>9.7090494292538239</v>
      </c>
      <c r="R159">
        <f t="shared" ref="R159:R166" si="16">Q159/10.0047783622877/16*100</f>
        <v>6.0652576934208975</v>
      </c>
    </row>
    <row r="160" spans="1:18" x14ac:dyDescent="0.25">
      <c r="A160" t="s">
        <v>1701</v>
      </c>
      <c r="B160">
        <v>6.9127340283805241</v>
      </c>
      <c r="P160" t="s">
        <v>1736</v>
      </c>
      <c r="Q160">
        <v>8.6718462281567508</v>
      </c>
      <c r="R160">
        <f t="shared" si="16"/>
        <v>5.4173153030834857</v>
      </c>
    </row>
    <row r="161" spans="1:18" x14ac:dyDescent="0.25">
      <c r="A161" t="s">
        <v>1702</v>
      </c>
      <c r="B161">
        <v>6.9063536630282156</v>
      </c>
      <c r="P161" t="s">
        <v>1737</v>
      </c>
      <c r="Q161">
        <v>8.6932366405678803</v>
      </c>
      <c r="R161">
        <f t="shared" si="16"/>
        <v>5.4306779256952469</v>
      </c>
    </row>
    <row r="162" spans="1:18" x14ac:dyDescent="0.25">
      <c r="A162" t="s">
        <v>1703</v>
      </c>
      <c r="B162">
        <v>6.7781744300638005</v>
      </c>
      <c r="P162" t="s">
        <v>1738</v>
      </c>
      <c r="Q162">
        <v>8.6784570645582253</v>
      </c>
      <c r="R162">
        <f t="shared" si="16"/>
        <v>5.4214451024666444</v>
      </c>
    </row>
    <row r="163" spans="1:18" x14ac:dyDescent="0.25">
      <c r="A163" t="s">
        <v>1704</v>
      </c>
      <c r="B163">
        <v>6.8403942127873822</v>
      </c>
      <c r="P163" t="s">
        <v>1739</v>
      </c>
      <c r="Q163">
        <v>8.834652639118346</v>
      </c>
      <c r="R163">
        <f t="shared" si="16"/>
        <v>5.5190207114057248</v>
      </c>
    </row>
    <row r="164" spans="1:18" x14ac:dyDescent="0.25">
      <c r="A164" t="s">
        <v>1705</v>
      </c>
      <c r="B164">
        <v>6.859311197242544</v>
      </c>
      <c r="P164" t="s">
        <v>1740</v>
      </c>
      <c r="Q164">
        <v>8.690994464799056</v>
      </c>
      <c r="R164">
        <f t="shared" si="16"/>
        <v>5.4292772351404235</v>
      </c>
    </row>
    <row r="165" spans="1:18" x14ac:dyDescent="0.25">
      <c r="A165" t="s">
        <v>1706</v>
      </c>
      <c r="B165">
        <v>6.6225247672236076</v>
      </c>
      <c r="P165" t="s">
        <v>1741</v>
      </c>
      <c r="Q165">
        <v>8.8037105100983979</v>
      </c>
      <c r="R165">
        <f t="shared" si="16"/>
        <v>5.4996911171486804</v>
      </c>
    </row>
    <row r="166" spans="1:18" x14ac:dyDescent="0.25">
      <c r="P166" t="s">
        <v>1742</v>
      </c>
      <c r="Q166">
        <v>9.1846114427488565</v>
      </c>
      <c r="R166">
        <f t="shared" si="16"/>
        <v>5.7376404992198502</v>
      </c>
    </row>
    <row r="167" spans="1:18" x14ac:dyDescent="0.25">
      <c r="A167" t="s">
        <v>1707</v>
      </c>
      <c r="B167">
        <v>6.25</v>
      </c>
    </row>
    <row r="168" spans="1:18" x14ac:dyDescent="0.25">
      <c r="A168" t="s">
        <v>1708</v>
      </c>
      <c r="B168">
        <v>6.1984935312117129</v>
      </c>
    </row>
    <row r="169" spans="1:18" x14ac:dyDescent="0.25">
      <c r="A169" t="s">
        <v>1709</v>
      </c>
      <c r="B169">
        <v>5.5606774223262834</v>
      </c>
    </row>
    <row r="170" spans="1:18" x14ac:dyDescent="0.25">
      <c r="A170" t="s">
        <v>1710</v>
      </c>
      <c r="B170">
        <v>5.5703148453576015</v>
      </c>
    </row>
    <row r="171" spans="1:18" x14ac:dyDescent="0.25">
      <c r="A171" t="s">
        <v>1711</v>
      </c>
      <c r="B171">
        <v>5.576075114318356</v>
      </c>
    </row>
    <row r="172" spans="1:18" x14ac:dyDescent="0.25">
      <c r="A172" t="s">
        <v>1712</v>
      </c>
      <c r="B172">
        <v>5.7261493506497843</v>
      </c>
    </row>
    <row r="173" spans="1:18" x14ac:dyDescent="0.25">
      <c r="A173" t="s">
        <v>1713</v>
      </c>
      <c r="B173">
        <v>5.6264816682318184</v>
      </c>
    </row>
    <row r="174" spans="1:18" x14ac:dyDescent="0.25">
      <c r="A174" t="s">
        <v>1714</v>
      </c>
      <c r="B174">
        <v>5.615968639632837</v>
      </c>
    </row>
    <row r="175" spans="1:18" x14ac:dyDescent="0.25">
      <c r="A175" t="s">
        <v>1715</v>
      </c>
      <c r="B175">
        <v>5.8516505633730374</v>
      </c>
    </row>
    <row r="177" spans="1:2" x14ac:dyDescent="0.25">
      <c r="A177" t="s">
        <v>1716</v>
      </c>
      <c r="B177">
        <v>6.25</v>
      </c>
    </row>
    <row r="178" spans="1:2" x14ac:dyDescent="0.25">
      <c r="A178" t="s">
        <v>1717</v>
      </c>
      <c r="B178">
        <v>6.0986928448124518</v>
      </c>
    </row>
    <row r="179" spans="1:2" x14ac:dyDescent="0.25">
      <c r="A179" t="s">
        <v>1718</v>
      </c>
      <c r="B179">
        <v>5.6747328931570049</v>
      </c>
    </row>
    <row r="180" spans="1:2" x14ac:dyDescent="0.25">
      <c r="A180" t="s">
        <v>1719</v>
      </c>
      <c r="B180">
        <v>5.678516338963334</v>
      </c>
    </row>
    <row r="181" spans="1:2" x14ac:dyDescent="0.25">
      <c r="A181" t="s">
        <v>1720</v>
      </c>
      <c r="B181">
        <v>5.6614278567128924</v>
      </c>
    </row>
    <row r="182" spans="1:2" x14ac:dyDescent="0.25">
      <c r="A182" t="s">
        <v>1721</v>
      </c>
      <c r="B182">
        <v>5.7232424037723399</v>
      </c>
    </row>
    <row r="183" spans="1:2" x14ac:dyDescent="0.25">
      <c r="A183" t="s">
        <v>1722</v>
      </c>
      <c r="B183">
        <v>5.6709756959970283</v>
      </c>
    </row>
    <row r="184" spans="1:2" x14ac:dyDescent="0.25">
      <c r="A184" t="s">
        <v>1723</v>
      </c>
      <c r="B184">
        <v>5.7127857433485749</v>
      </c>
    </row>
    <row r="185" spans="1:2" x14ac:dyDescent="0.25">
      <c r="A185" t="s">
        <v>1724</v>
      </c>
      <c r="B185">
        <v>5.8839593813066902</v>
      </c>
    </row>
    <row r="187" spans="1:2" x14ac:dyDescent="0.25">
      <c r="A187" t="s">
        <v>1725</v>
      </c>
      <c r="B187">
        <v>6.25</v>
      </c>
    </row>
    <row r="188" spans="1:2" x14ac:dyDescent="0.25">
      <c r="A188" t="s">
        <v>1726</v>
      </c>
      <c r="B188">
        <v>6.2325280581523375</v>
      </c>
    </row>
    <row r="189" spans="1:2" x14ac:dyDescent="0.25">
      <c r="A189" t="s">
        <v>1727</v>
      </c>
      <c r="B189">
        <v>6.2468542908641291</v>
      </c>
    </row>
    <row r="190" spans="1:2" x14ac:dyDescent="0.25">
      <c r="A190" t="s">
        <v>1728</v>
      </c>
      <c r="B190">
        <v>6.225759284867185</v>
      </c>
    </row>
    <row r="191" spans="1:2" x14ac:dyDescent="0.25">
      <c r="A191" t="s">
        <v>1729</v>
      </c>
      <c r="B191">
        <v>6.2275557798175205</v>
      </c>
    </row>
    <row r="192" spans="1:2" x14ac:dyDescent="0.25">
      <c r="A192" t="s">
        <v>1730</v>
      </c>
      <c r="B192">
        <v>6.2079801050209253</v>
      </c>
    </row>
    <row r="193" spans="1:2" x14ac:dyDescent="0.25">
      <c r="A193" t="s">
        <v>1731</v>
      </c>
      <c r="B193">
        <v>6.2120547727480204</v>
      </c>
    </row>
    <row r="194" spans="1:2" x14ac:dyDescent="0.25">
      <c r="A194" t="s">
        <v>1732</v>
      </c>
      <c r="B194">
        <v>6.2601376171819254</v>
      </c>
    </row>
    <row r="195" spans="1:2" x14ac:dyDescent="0.25">
      <c r="A195" t="s">
        <v>1733</v>
      </c>
      <c r="B195">
        <v>6.3013371287076234</v>
      </c>
    </row>
    <row r="197" spans="1:2" x14ac:dyDescent="0.25">
      <c r="A197" t="s">
        <v>1734</v>
      </c>
      <c r="B197">
        <v>6.25</v>
      </c>
    </row>
    <row r="198" spans="1:2" x14ac:dyDescent="0.25">
      <c r="A198" t="s">
        <v>1735</v>
      </c>
      <c r="B198">
        <v>6.0652576934208975</v>
      </c>
    </row>
    <row r="199" spans="1:2" x14ac:dyDescent="0.25">
      <c r="A199" t="s">
        <v>1736</v>
      </c>
      <c r="B199">
        <v>5.4173153030834857</v>
      </c>
    </row>
    <row r="200" spans="1:2" x14ac:dyDescent="0.25">
      <c r="A200" t="s">
        <v>1737</v>
      </c>
      <c r="B200">
        <v>5.4306779256952469</v>
      </c>
    </row>
    <row r="201" spans="1:2" x14ac:dyDescent="0.25">
      <c r="A201" t="s">
        <v>1738</v>
      </c>
      <c r="B201">
        <v>5.4214451024666444</v>
      </c>
    </row>
    <row r="202" spans="1:2" x14ac:dyDescent="0.25">
      <c r="A202" t="s">
        <v>1739</v>
      </c>
      <c r="B202">
        <v>5.5190207114057248</v>
      </c>
    </row>
    <row r="203" spans="1:2" x14ac:dyDescent="0.25">
      <c r="A203" t="s">
        <v>1740</v>
      </c>
      <c r="B203">
        <v>5.4292772351404235</v>
      </c>
    </row>
    <row r="204" spans="1:2" x14ac:dyDescent="0.25">
      <c r="A204" t="s">
        <v>1741</v>
      </c>
      <c r="B204">
        <v>5.4996911171486804</v>
      </c>
    </row>
    <row r="205" spans="1:2" x14ac:dyDescent="0.25">
      <c r="A205" t="s">
        <v>1742</v>
      </c>
      <c r="B205">
        <v>5.7376404992198502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n_1_left</vt:lpstr>
      <vt:lpstr>n_2_left</vt:lpstr>
      <vt:lpstr>n_3_left</vt:lpstr>
      <vt:lpstr>n_4_left</vt:lpstr>
      <vt:lpstr>n_5_left</vt:lpstr>
      <vt:lpstr>n_1_middle</vt:lpstr>
      <vt:lpstr>n_2_middle</vt:lpstr>
      <vt:lpstr>n_1_right</vt:lpstr>
      <vt:lpstr>n_2_right</vt:lpstr>
      <vt:lpstr>n_3_right</vt:lpstr>
      <vt:lpstr>Sheet1</vt:lpstr>
      <vt:lpstr>n_4_right</vt:lpstr>
      <vt:lpstr>n_5_right</vt:lpstr>
      <vt:lpstr>SD_n_1 middle</vt:lpstr>
      <vt:lpstr>SD_n_1left</vt:lpstr>
      <vt:lpstr>SD_n_1right</vt:lpstr>
      <vt:lpstr>SD_2n_ left</vt:lpstr>
      <vt:lpstr>SD_2n_right</vt:lpstr>
      <vt:lpstr>SD_3n_left</vt:lpstr>
      <vt:lpstr>SD_3n_right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HAOE</cp:lastModifiedBy>
  <dcterms:created xsi:type="dcterms:W3CDTF">2021-04-22T05:50:06Z</dcterms:created>
  <dcterms:modified xsi:type="dcterms:W3CDTF">2021-07-18T02:18:40Z</dcterms:modified>
</cp:coreProperties>
</file>