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OE\Documents\Joshua data analysis\Exp4_285 nm\"/>
    </mc:Choice>
  </mc:AlternateContent>
  <xr:revisionPtr revIDLastSave="0" documentId="13_ncr:1_{D800C4C6-1D94-4BA2-A682-5A8BAEDD646F}" xr6:coauthVersionLast="47" xr6:coauthVersionMax="47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n_1_left" sheetId="1" r:id="rId1"/>
    <sheet name="n_2_left" sheetId="2" r:id="rId2"/>
    <sheet name="n_3_left_Exp 4" sheetId="3" r:id="rId3"/>
    <sheet name="n_4_left" sheetId="4" r:id="rId4"/>
    <sheet name="n_5_left" sheetId="5" r:id="rId5"/>
    <sheet name="n_1_middle" sheetId="6" r:id="rId6"/>
    <sheet name="n_2_middle" sheetId="7" r:id="rId7"/>
    <sheet name="n_1_right" sheetId="8" r:id="rId8"/>
    <sheet name="n_2_right" sheetId="9" r:id="rId9"/>
    <sheet name="n_3_right_Exp4" sheetId="10" r:id="rId10"/>
    <sheet name="n_4_right" sheetId="11" r:id="rId11"/>
    <sheet name="n_5_righ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46" i="10" l="1"/>
  <c r="R646" i="10"/>
  <c r="S637" i="10"/>
  <c r="S328" i="10"/>
  <c r="S329" i="10"/>
  <c r="S330" i="10"/>
  <c r="S331" i="10"/>
  <c r="S332" i="10"/>
  <c r="S333" i="10"/>
  <c r="S334" i="10"/>
  <c r="S335" i="10"/>
  <c r="S638" i="10"/>
  <c r="S639" i="10"/>
  <c r="S640" i="10"/>
  <c r="S641" i="10"/>
  <c r="S642" i="10"/>
  <c r="S643" i="10"/>
  <c r="S644" i="10"/>
  <c r="S645" i="10"/>
  <c r="S628" i="10"/>
  <c r="S629" i="10"/>
  <c r="S630" i="10"/>
  <c r="S631" i="10"/>
  <c r="S632" i="10"/>
  <c r="S633" i="10"/>
  <c r="S634" i="10"/>
  <c r="S635" i="10"/>
  <c r="S627" i="10"/>
  <c r="S618" i="10"/>
  <c r="S619" i="10"/>
  <c r="S620" i="10"/>
  <c r="S621" i="10"/>
  <c r="S622" i="10"/>
  <c r="S623" i="10"/>
  <c r="S624" i="10"/>
  <c r="S625" i="10"/>
  <c r="S617" i="10"/>
  <c r="S608" i="10"/>
  <c r="S609" i="10"/>
  <c r="S610" i="10"/>
  <c r="S611" i="10"/>
  <c r="S612" i="10"/>
  <c r="S613" i="10"/>
  <c r="S614" i="10"/>
  <c r="S615" i="10"/>
  <c r="S607" i="10"/>
  <c r="S598" i="10"/>
  <c r="S599" i="10"/>
  <c r="S600" i="10"/>
  <c r="S601" i="10"/>
  <c r="S602" i="10"/>
  <c r="S603" i="10"/>
  <c r="S604" i="10"/>
  <c r="S605" i="10"/>
  <c r="S597" i="10"/>
  <c r="S588" i="10"/>
  <c r="S589" i="10"/>
  <c r="S590" i="10"/>
  <c r="S591" i="10"/>
  <c r="S592" i="10"/>
  <c r="S593" i="10"/>
  <c r="S594" i="10"/>
  <c r="S595" i="10"/>
  <c r="S587" i="10"/>
  <c r="S578" i="10"/>
  <c r="S579" i="10"/>
  <c r="S580" i="10"/>
  <c r="S581" i="10"/>
  <c r="S582" i="10"/>
  <c r="S583" i="10"/>
  <c r="S584" i="10"/>
  <c r="S585" i="10"/>
  <c r="S577" i="10"/>
  <c r="S568" i="10"/>
  <c r="S569" i="10"/>
  <c r="S570" i="10"/>
  <c r="S571" i="10"/>
  <c r="S572" i="10"/>
  <c r="S573" i="10"/>
  <c r="S574" i="10"/>
  <c r="S575" i="10"/>
  <c r="S567" i="10"/>
  <c r="S558" i="10"/>
  <c r="S559" i="10"/>
  <c r="S560" i="10"/>
  <c r="S561" i="10"/>
  <c r="S562" i="10"/>
  <c r="S563" i="10"/>
  <c r="S564" i="10"/>
  <c r="S565" i="10"/>
  <c r="S557" i="10"/>
  <c r="S548" i="10"/>
  <c r="S549" i="10"/>
  <c r="S550" i="10"/>
  <c r="S551" i="10"/>
  <c r="S552" i="10"/>
  <c r="S553" i="10"/>
  <c r="S554" i="10"/>
  <c r="S555" i="10"/>
  <c r="S547" i="10"/>
  <c r="S538" i="10"/>
  <c r="S539" i="10"/>
  <c r="S540" i="10"/>
  <c r="S541" i="10"/>
  <c r="S542" i="10"/>
  <c r="S543" i="10"/>
  <c r="S544" i="10"/>
  <c r="S545" i="10"/>
  <c r="S537" i="10"/>
  <c r="S528" i="10"/>
  <c r="S529" i="10"/>
  <c r="S530" i="10"/>
  <c r="S531" i="10"/>
  <c r="S532" i="10"/>
  <c r="S533" i="10"/>
  <c r="S534" i="10"/>
  <c r="S535" i="10"/>
  <c r="S527" i="10"/>
  <c r="S525" i="10"/>
  <c r="S518" i="10"/>
  <c r="S519" i="10"/>
  <c r="S520" i="10"/>
  <c r="S521" i="10"/>
  <c r="S522" i="10"/>
  <c r="S523" i="10"/>
  <c r="S524" i="10"/>
  <c r="S517" i="10"/>
  <c r="S508" i="10"/>
  <c r="S509" i="10"/>
  <c r="S510" i="10"/>
  <c r="S511" i="10"/>
  <c r="S512" i="10"/>
  <c r="S513" i="10"/>
  <c r="S514" i="10"/>
  <c r="S515" i="10"/>
  <c r="S507" i="10"/>
  <c r="S488" i="10"/>
  <c r="S489" i="10"/>
  <c r="S490" i="10"/>
  <c r="S491" i="10"/>
  <c r="S492" i="10"/>
  <c r="S493" i="10"/>
  <c r="S494" i="10"/>
  <c r="S495" i="10"/>
  <c r="S498" i="10"/>
  <c r="S499" i="10"/>
  <c r="S500" i="10"/>
  <c r="S501" i="10"/>
  <c r="S502" i="10"/>
  <c r="S503" i="10"/>
  <c r="S504" i="10"/>
  <c r="S505" i="10"/>
  <c r="S497" i="10"/>
  <c r="S487" i="10"/>
  <c r="S478" i="10"/>
  <c r="S479" i="10"/>
  <c r="S480" i="10"/>
  <c r="S481" i="10"/>
  <c r="S482" i="10"/>
  <c r="S483" i="10"/>
  <c r="S484" i="10"/>
  <c r="S485" i="10"/>
  <c r="S477" i="10"/>
  <c r="S468" i="10"/>
  <c r="S469" i="10"/>
  <c r="S470" i="10"/>
  <c r="S471" i="10"/>
  <c r="S472" i="10"/>
  <c r="S473" i="10"/>
  <c r="S474" i="10"/>
  <c r="S475" i="10"/>
  <c r="S467" i="10"/>
  <c r="S458" i="10"/>
  <c r="S459" i="10"/>
  <c r="S460" i="10"/>
  <c r="S461" i="10"/>
  <c r="S462" i="10"/>
  <c r="S463" i="10"/>
  <c r="S464" i="10"/>
  <c r="S465" i="10"/>
  <c r="S457" i="10"/>
  <c r="S448" i="10"/>
  <c r="S449" i="10"/>
  <c r="S450" i="10"/>
  <c r="S451" i="10"/>
  <c r="S452" i="10"/>
  <c r="S453" i="10"/>
  <c r="S454" i="10"/>
  <c r="S455" i="10"/>
  <c r="S447" i="10"/>
  <c r="S438" i="10"/>
  <c r="S439" i="10"/>
  <c r="S440" i="10"/>
  <c r="S441" i="10"/>
  <c r="S442" i="10"/>
  <c r="S443" i="10"/>
  <c r="S444" i="10"/>
  <c r="S445" i="10"/>
  <c r="S437" i="10"/>
  <c r="S428" i="10"/>
  <c r="S429" i="10"/>
  <c r="S430" i="10"/>
  <c r="S431" i="10"/>
  <c r="S432" i="10"/>
  <c r="S433" i="10"/>
  <c r="S434" i="10"/>
  <c r="S435" i="10"/>
  <c r="S427" i="10"/>
  <c r="S418" i="10"/>
  <c r="S419" i="10"/>
  <c r="S420" i="10"/>
  <c r="S421" i="10"/>
  <c r="S422" i="10"/>
  <c r="S423" i="10"/>
  <c r="S424" i="10"/>
  <c r="S425" i="10"/>
  <c r="S417" i="10"/>
  <c r="S408" i="10"/>
  <c r="S409" i="10"/>
  <c r="S410" i="10"/>
  <c r="S411" i="10"/>
  <c r="S412" i="10"/>
  <c r="S413" i="10"/>
  <c r="S414" i="10"/>
  <c r="S415" i="10"/>
  <c r="S407" i="10"/>
  <c r="S398" i="10"/>
  <c r="S399" i="10"/>
  <c r="S400" i="10"/>
  <c r="S401" i="10"/>
  <c r="S402" i="10"/>
  <c r="S403" i="10"/>
  <c r="S404" i="10"/>
  <c r="S405" i="10"/>
  <c r="S397" i="10"/>
  <c r="S388" i="10"/>
  <c r="S389" i="10"/>
  <c r="S390" i="10"/>
  <c r="S391" i="10"/>
  <c r="S392" i="10"/>
  <c r="S393" i="10"/>
  <c r="S394" i="10"/>
  <c r="S395" i="10"/>
  <c r="S387" i="10"/>
  <c r="S378" i="10"/>
  <c r="S379" i="10"/>
  <c r="S380" i="10"/>
  <c r="S381" i="10"/>
  <c r="S382" i="10"/>
  <c r="S383" i="10"/>
  <c r="S384" i="10"/>
  <c r="S385" i="10"/>
  <c r="S377" i="10"/>
  <c r="S368" i="10"/>
  <c r="S369" i="10"/>
  <c r="S370" i="10"/>
  <c r="S371" i="10"/>
  <c r="S372" i="10"/>
  <c r="S373" i="10"/>
  <c r="S374" i="10"/>
  <c r="S375" i="10"/>
  <c r="S367" i="10"/>
  <c r="S358" i="10"/>
  <c r="S359" i="10"/>
  <c r="S360" i="10"/>
  <c r="S361" i="10"/>
  <c r="S362" i="10"/>
  <c r="S363" i="10"/>
  <c r="S364" i="10"/>
  <c r="S365" i="10"/>
  <c r="S357" i="10"/>
  <c r="S348" i="10"/>
  <c r="S349" i="10"/>
  <c r="S350" i="10"/>
  <c r="S351" i="10"/>
  <c r="S352" i="10"/>
  <c r="S353" i="10"/>
  <c r="S354" i="10"/>
  <c r="S355" i="10"/>
  <c r="S347" i="10"/>
  <c r="S338" i="10"/>
  <c r="S339" i="10"/>
  <c r="S340" i="10"/>
  <c r="S341" i="10"/>
  <c r="S342" i="10"/>
  <c r="S343" i="10"/>
  <c r="S344" i="10"/>
  <c r="S345" i="10"/>
  <c r="S337" i="10"/>
  <c r="S327" i="10"/>
  <c r="S318" i="10"/>
  <c r="S319" i="10"/>
  <c r="S320" i="10"/>
  <c r="S321" i="10"/>
  <c r="S322" i="10"/>
  <c r="S323" i="10"/>
  <c r="S324" i="10"/>
  <c r="S325" i="10"/>
  <c r="S317" i="10"/>
  <c r="S315" i="10"/>
  <c r="S308" i="10"/>
  <c r="S309" i="10"/>
  <c r="S310" i="10"/>
  <c r="S311" i="10"/>
  <c r="S312" i="10"/>
  <c r="S313" i="10"/>
  <c r="S314" i="10"/>
  <c r="S307" i="10"/>
  <c r="S298" i="10"/>
  <c r="S299" i="10"/>
  <c r="S300" i="10"/>
  <c r="S301" i="10"/>
  <c r="S302" i="10"/>
  <c r="S303" i="10"/>
  <c r="S304" i="10"/>
  <c r="S305" i="10"/>
  <c r="S297" i="10"/>
  <c r="S288" i="10"/>
  <c r="S289" i="10"/>
  <c r="S290" i="10"/>
  <c r="S291" i="10"/>
  <c r="S292" i="10"/>
  <c r="S293" i="10"/>
  <c r="S294" i="10"/>
  <c r="S295" i="10"/>
  <c r="S287" i="10"/>
  <c r="S278" i="10"/>
  <c r="S279" i="10"/>
  <c r="S280" i="10"/>
  <c r="S281" i="10"/>
  <c r="S282" i="10"/>
  <c r="S283" i="10"/>
  <c r="S284" i="10"/>
  <c r="S285" i="10"/>
  <c r="S277" i="10"/>
  <c r="S268" i="10"/>
  <c r="S269" i="10"/>
  <c r="S270" i="10"/>
  <c r="S271" i="10"/>
  <c r="S272" i="10"/>
  <c r="S273" i="10"/>
  <c r="S274" i="10"/>
  <c r="S275" i="10"/>
  <c r="S267" i="10"/>
  <c r="S258" i="10"/>
  <c r="S259" i="10"/>
  <c r="S260" i="10"/>
  <c r="S261" i="10"/>
  <c r="S262" i="10"/>
  <c r="S263" i="10"/>
  <c r="S264" i="10"/>
  <c r="S265" i="10"/>
  <c r="S257" i="10"/>
  <c r="S248" i="10"/>
  <c r="S249" i="10"/>
  <c r="S250" i="10"/>
  <c r="S251" i="10"/>
  <c r="S252" i="10"/>
  <c r="S253" i="10"/>
  <c r="S254" i="10"/>
  <c r="S255" i="10"/>
  <c r="S247" i="10"/>
  <c r="S238" i="10"/>
  <c r="S239" i="10"/>
  <c r="S240" i="10"/>
  <c r="S241" i="10"/>
  <c r="S242" i="10"/>
  <c r="S243" i="10"/>
  <c r="S244" i="10"/>
  <c r="S245" i="10"/>
  <c r="S237" i="10"/>
  <c r="S228" i="10"/>
  <c r="S229" i="10"/>
  <c r="S230" i="10"/>
  <c r="S231" i="10"/>
  <c r="S232" i="10"/>
  <c r="S233" i="10"/>
  <c r="S234" i="10"/>
  <c r="S235" i="10"/>
  <c r="S227" i="10"/>
  <c r="S218" i="10"/>
  <c r="S219" i="10"/>
  <c r="S220" i="10"/>
  <c r="S221" i="10"/>
  <c r="S222" i="10"/>
  <c r="S223" i="10"/>
  <c r="S224" i="10"/>
  <c r="S225" i="10"/>
  <c r="S217" i="10"/>
  <c r="S208" i="10"/>
  <c r="S209" i="10"/>
  <c r="S210" i="10"/>
  <c r="S211" i="10"/>
  <c r="S212" i="10"/>
  <c r="S213" i="10"/>
  <c r="S214" i="10"/>
  <c r="S215" i="10"/>
  <c r="S207" i="10"/>
  <c r="S198" i="10"/>
  <c r="S199" i="10"/>
  <c r="S200" i="10"/>
  <c r="S201" i="10"/>
  <c r="S202" i="10"/>
  <c r="S203" i="10"/>
  <c r="S204" i="10"/>
  <c r="S205" i="10"/>
  <c r="S197" i="10"/>
  <c r="S188" i="10"/>
  <c r="S189" i="10"/>
  <c r="S190" i="10"/>
  <c r="S191" i="10"/>
  <c r="S192" i="10"/>
  <c r="S193" i="10"/>
  <c r="S194" i="10"/>
  <c r="S195" i="10"/>
  <c r="S187" i="10"/>
  <c r="S178" i="10"/>
  <c r="S179" i="10"/>
  <c r="S180" i="10"/>
  <c r="S181" i="10"/>
  <c r="S182" i="10"/>
  <c r="S183" i="10"/>
  <c r="S184" i="10"/>
  <c r="S185" i="10"/>
  <c r="S177" i="10"/>
  <c r="S168" i="10"/>
  <c r="S169" i="10"/>
  <c r="S170" i="10"/>
  <c r="S171" i="10"/>
  <c r="S172" i="10"/>
  <c r="S173" i="10"/>
  <c r="S174" i="10"/>
  <c r="S175" i="10"/>
  <c r="S167" i="10"/>
  <c r="S158" i="10"/>
  <c r="S159" i="10"/>
  <c r="S160" i="10"/>
  <c r="S161" i="10"/>
  <c r="S162" i="10"/>
  <c r="S163" i="10"/>
  <c r="S164" i="10"/>
  <c r="S165" i="10"/>
  <c r="S157" i="10"/>
  <c r="S148" i="10"/>
  <c r="S149" i="10"/>
  <c r="S150" i="10"/>
  <c r="S151" i="10"/>
  <c r="S152" i="10"/>
  <c r="S153" i="10"/>
  <c r="S154" i="10"/>
  <c r="S155" i="10"/>
  <c r="S147" i="10"/>
  <c r="S138" i="10"/>
  <c r="S139" i="10"/>
  <c r="S140" i="10"/>
  <c r="S141" i="10"/>
  <c r="S142" i="10"/>
  <c r="S143" i="10"/>
  <c r="S144" i="10"/>
  <c r="S145" i="10"/>
  <c r="S137" i="10"/>
  <c r="S128" i="10"/>
  <c r="S129" i="10"/>
  <c r="S130" i="10"/>
  <c r="S131" i="10"/>
  <c r="S132" i="10"/>
  <c r="S133" i="10"/>
  <c r="S134" i="10"/>
  <c r="S135" i="10"/>
  <c r="S127" i="10"/>
  <c r="S118" i="10"/>
  <c r="S119" i="10"/>
  <c r="S120" i="10"/>
  <c r="S121" i="10"/>
  <c r="S122" i="10"/>
  <c r="S123" i="10"/>
  <c r="S124" i="10"/>
  <c r="S125" i="10"/>
  <c r="S117" i="10"/>
  <c r="S108" i="10"/>
  <c r="S109" i="10"/>
  <c r="S110" i="10"/>
  <c r="S111" i="10"/>
  <c r="S112" i="10"/>
  <c r="S113" i="10"/>
  <c r="S114" i="10"/>
  <c r="S115" i="10"/>
  <c r="S107" i="10"/>
  <c r="S98" i="10"/>
  <c r="S99" i="10"/>
  <c r="S100" i="10"/>
  <c r="S101" i="10"/>
  <c r="S102" i="10"/>
  <c r="S103" i="10"/>
  <c r="S104" i="10"/>
  <c r="S105" i="10"/>
  <c r="S97" i="10"/>
  <c r="S88" i="10"/>
  <c r="S89" i="10"/>
  <c r="S90" i="10"/>
  <c r="S91" i="10"/>
  <c r="S92" i="10"/>
  <c r="S93" i="10"/>
  <c r="S94" i="10"/>
  <c r="S95" i="10"/>
  <c r="S87" i="10"/>
  <c r="S78" i="10"/>
  <c r="S79" i="10"/>
  <c r="S80" i="10"/>
  <c r="S81" i="10"/>
  <c r="S82" i="10"/>
  <c r="S83" i="10"/>
  <c r="S84" i="10"/>
  <c r="S85" i="10"/>
  <c r="S77" i="10"/>
  <c r="S68" i="10"/>
  <c r="S69" i="10"/>
  <c r="S70" i="10"/>
  <c r="S71" i="10"/>
  <c r="S72" i="10"/>
  <c r="S73" i="10"/>
  <c r="S74" i="10"/>
  <c r="S75" i="10"/>
  <c r="S67" i="10"/>
  <c r="S58" i="10"/>
  <c r="S59" i="10"/>
  <c r="S60" i="10"/>
  <c r="S61" i="10"/>
  <c r="S62" i="10"/>
  <c r="S63" i="10"/>
  <c r="S64" i="10"/>
  <c r="S65" i="10"/>
  <c r="S57" i="10"/>
  <c r="S48" i="10"/>
  <c r="S49" i="10"/>
  <c r="S50" i="10"/>
  <c r="S51" i="10"/>
  <c r="S52" i="10"/>
  <c r="S53" i="10"/>
  <c r="S54" i="10"/>
  <c r="S55" i="10"/>
  <c r="S47" i="10"/>
  <c r="S38" i="10"/>
  <c r="S39" i="10"/>
  <c r="S40" i="10"/>
  <c r="S41" i="10"/>
  <c r="S42" i="10"/>
  <c r="S43" i="10"/>
  <c r="S44" i="10"/>
  <c r="S45" i="10"/>
  <c r="S37" i="10"/>
  <c r="S18" i="10"/>
  <c r="S19" i="10"/>
  <c r="S20" i="10"/>
  <c r="S21" i="10"/>
  <c r="S22" i="10"/>
  <c r="S23" i="10"/>
  <c r="S24" i="10"/>
  <c r="S25" i="10"/>
  <c r="S28" i="10"/>
  <c r="S29" i="10"/>
  <c r="S30" i="10"/>
  <c r="S31" i="10"/>
  <c r="S32" i="10"/>
  <c r="S33" i="10"/>
  <c r="S34" i="10"/>
  <c r="S35" i="10"/>
  <c r="S27" i="10"/>
  <c r="S17" i="10"/>
  <c r="S8" i="10"/>
  <c r="S9" i="10"/>
  <c r="S10" i="10"/>
  <c r="S11" i="10"/>
  <c r="S12" i="10"/>
  <c r="S13" i="10"/>
  <c r="S14" i="10"/>
  <c r="S15" i="10"/>
  <c r="S7" i="10"/>
  <c r="R646" i="3"/>
  <c r="S646" i="3"/>
  <c r="S638" i="3"/>
  <c r="S639" i="3"/>
  <c r="S640" i="3"/>
  <c r="S641" i="3"/>
  <c r="S642" i="3"/>
  <c r="S643" i="3"/>
  <c r="S644" i="3"/>
  <c r="S645" i="3"/>
  <c r="S637" i="3"/>
  <c r="S628" i="3"/>
  <c r="S629" i="3"/>
  <c r="S630" i="3"/>
  <c r="S631" i="3"/>
  <c r="S632" i="3"/>
  <c r="S633" i="3"/>
  <c r="S634" i="3"/>
  <c r="S635" i="3"/>
  <c r="S627" i="3"/>
  <c r="S618" i="3"/>
  <c r="S619" i="3"/>
  <c r="S620" i="3"/>
  <c r="S621" i="3"/>
  <c r="S622" i="3"/>
  <c r="S623" i="3"/>
  <c r="S624" i="3"/>
  <c r="S625" i="3"/>
  <c r="S617" i="3"/>
  <c r="S608" i="3"/>
  <c r="S609" i="3"/>
  <c r="S610" i="3"/>
  <c r="S611" i="3"/>
  <c r="S612" i="3"/>
  <c r="S613" i="3"/>
  <c r="S614" i="3"/>
  <c r="S615" i="3"/>
  <c r="S607" i="3"/>
  <c r="S598" i="3"/>
  <c r="S599" i="3"/>
  <c r="S600" i="3"/>
  <c r="S601" i="3"/>
  <c r="S602" i="3"/>
  <c r="S603" i="3"/>
  <c r="S604" i="3"/>
  <c r="S605" i="3"/>
  <c r="S597" i="3"/>
  <c r="S588" i="3"/>
  <c r="S589" i="3"/>
  <c r="S590" i="3"/>
  <c r="S591" i="3"/>
  <c r="S592" i="3"/>
  <c r="S593" i="3"/>
  <c r="S594" i="3"/>
  <c r="S595" i="3"/>
  <c r="S587" i="3"/>
  <c r="S578" i="3"/>
  <c r="S579" i="3"/>
  <c r="S580" i="3"/>
  <c r="S581" i="3"/>
  <c r="S582" i="3"/>
  <c r="S583" i="3"/>
  <c r="S584" i="3"/>
  <c r="S585" i="3"/>
  <c r="S577" i="3"/>
  <c r="S568" i="3"/>
  <c r="S569" i="3"/>
  <c r="S570" i="3"/>
  <c r="S571" i="3"/>
  <c r="S572" i="3"/>
  <c r="S573" i="3"/>
  <c r="S574" i="3"/>
  <c r="S575" i="3"/>
  <c r="S567" i="3"/>
  <c r="S558" i="3"/>
  <c r="S559" i="3"/>
  <c r="S560" i="3"/>
  <c r="S561" i="3"/>
  <c r="S562" i="3"/>
  <c r="S563" i="3"/>
  <c r="S564" i="3"/>
  <c r="S565" i="3"/>
  <c r="S557" i="3"/>
  <c r="S548" i="3"/>
  <c r="S549" i="3"/>
  <c r="S550" i="3"/>
  <c r="S551" i="3"/>
  <c r="S552" i="3"/>
  <c r="S553" i="3"/>
  <c r="S554" i="3"/>
  <c r="S555" i="3"/>
  <c r="S547" i="3"/>
  <c r="S538" i="3"/>
  <c r="S539" i="3"/>
  <c r="S540" i="3"/>
  <c r="S541" i="3"/>
  <c r="S542" i="3"/>
  <c r="S543" i="3"/>
  <c r="S544" i="3"/>
  <c r="S545" i="3"/>
  <c r="S537" i="3"/>
  <c r="S528" i="3"/>
  <c r="S529" i="3"/>
  <c r="S530" i="3"/>
  <c r="S531" i="3"/>
  <c r="S532" i="3"/>
  <c r="S533" i="3"/>
  <c r="S534" i="3"/>
  <c r="S535" i="3"/>
  <c r="S527" i="3"/>
  <c r="S518" i="3"/>
  <c r="S519" i="3"/>
  <c r="S520" i="3"/>
  <c r="S521" i="3"/>
  <c r="S522" i="3"/>
  <c r="S523" i="3"/>
  <c r="S524" i="3"/>
  <c r="S525" i="3"/>
  <c r="S517" i="3"/>
  <c r="S508" i="3"/>
  <c r="S509" i="3"/>
  <c r="S510" i="3"/>
  <c r="S511" i="3"/>
  <c r="S512" i="3"/>
  <c r="S513" i="3"/>
  <c r="S514" i="3"/>
  <c r="S515" i="3"/>
  <c r="S507" i="3"/>
  <c r="S498" i="3"/>
  <c r="S499" i="3"/>
  <c r="S500" i="3"/>
  <c r="S501" i="3"/>
  <c r="S502" i="3"/>
  <c r="S503" i="3"/>
  <c r="S504" i="3"/>
  <c r="S505" i="3"/>
  <c r="S497" i="3"/>
  <c r="S488" i="3"/>
  <c r="S489" i="3"/>
  <c r="S490" i="3"/>
  <c r="S491" i="3"/>
  <c r="S492" i="3"/>
  <c r="S493" i="3"/>
  <c r="S494" i="3"/>
  <c r="S495" i="3"/>
  <c r="S487" i="3"/>
  <c r="S478" i="3"/>
  <c r="S479" i="3"/>
  <c r="S480" i="3"/>
  <c r="S481" i="3"/>
  <c r="S482" i="3"/>
  <c r="S483" i="3"/>
  <c r="S484" i="3"/>
  <c r="S485" i="3"/>
  <c r="S477" i="3"/>
  <c r="S468" i="3"/>
  <c r="S469" i="3"/>
  <c r="S470" i="3"/>
  <c r="S471" i="3"/>
  <c r="S472" i="3"/>
  <c r="S473" i="3"/>
  <c r="S474" i="3"/>
  <c r="S475" i="3"/>
  <c r="S467" i="3"/>
  <c r="S458" i="3"/>
  <c r="S459" i="3"/>
  <c r="S460" i="3"/>
  <c r="S461" i="3"/>
  <c r="S462" i="3"/>
  <c r="S463" i="3"/>
  <c r="S464" i="3"/>
  <c r="S465" i="3"/>
  <c r="S457" i="3"/>
  <c r="S448" i="3"/>
  <c r="S449" i="3"/>
  <c r="S450" i="3"/>
  <c r="S451" i="3"/>
  <c r="S452" i="3"/>
  <c r="S453" i="3"/>
  <c r="S454" i="3"/>
  <c r="S455" i="3"/>
  <c r="S447" i="3"/>
  <c r="S438" i="3"/>
  <c r="S439" i="3"/>
  <c r="S440" i="3"/>
  <c r="S441" i="3"/>
  <c r="S442" i="3"/>
  <c r="S443" i="3"/>
  <c r="S444" i="3"/>
  <c r="S445" i="3"/>
  <c r="S437" i="3"/>
  <c r="S428" i="3"/>
  <c r="S429" i="3"/>
  <c r="S430" i="3"/>
  <c r="S431" i="3"/>
  <c r="S432" i="3"/>
  <c r="S433" i="3"/>
  <c r="S434" i="3"/>
  <c r="S435" i="3"/>
  <c r="S427" i="3"/>
  <c r="S418" i="3"/>
  <c r="S419" i="3"/>
  <c r="S420" i="3"/>
  <c r="S421" i="3"/>
  <c r="S422" i="3"/>
  <c r="S423" i="3"/>
  <c r="S424" i="3"/>
  <c r="S425" i="3"/>
  <c r="S417" i="3"/>
  <c r="S408" i="3"/>
  <c r="S409" i="3"/>
  <c r="S410" i="3"/>
  <c r="S411" i="3"/>
  <c r="S412" i="3"/>
  <c r="S413" i="3"/>
  <c r="S414" i="3"/>
  <c r="S415" i="3"/>
  <c r="S407" i="3"/>
  <c r="S398" i="3"/>
  <c r="S399" i="3"/>
  <c r="S400" i="3"/>
  <c r="S401" i="3"/>
  <c r="S402" i="3"/>
  <c r="S403" i="3"/>
  <c r="S404" i="3"/>
  <c r="S405" i="3"/>
  <c r="S397" i="3"/>
  <c r="S388" i="3"/>
  <c r="S389" i="3"/>
  <c r="S390" i="3"/>
  <c r="S391" i="3"/>
  <c r="S392" i="3"/>
  <c r="S393" i="3"/>
  <c r="S394" i="3"/>
  <c r="S395" i="3"/>
  <c r="S387" i="3"/>
  <c r="S378" i="3"/>
  <c r="S379" i="3"/>
  <c r="S380" i="3"/>
  <c r="S381" i="3"/>
  <c r="S382" i="3"/>
  <c r="S383" i="3"/>
  <c r="S384" i="3"/>
  <c r="S385" i="3"/>
  <c r="S377" i="3"/>
  <c r="S368" i="3"/>
  <c r="S369" i="3"/>
  <c r="S370" i="3"/>
  <c r="S371" i="3"/>
  <c r="S372" i="3"/>
  <c r="S373" i="3"/>
  <c r="S374" i="3"/>
  <c r="S375" i="3"/>
  <c r="S367" i="3"/>
  <c r="S358" i="3"/>
  <c r="S359" i="3"/>
  <c r="S360" i="3"/>
  <c r="S361" i="3"/>
  <c r="S362" i="3"/>
  <c r="S363" i="3"/>
  <c r="S364" i="3"/>
  <c r="S365" i="3"/>
  <c r="S357" i="3"/>
  <c r="S348" i="3"/>
  <c r="S349" i="3"/>
  <c r="S350" i="3"/>
  <c r="S351" i="3"/>
  <c r="S352" i="3"/>
  <c r="S353" i="3"/>
  <c r="S354" i="3"/>
  <c r="S355" i="3"/>
  <c r="S347" i="3"/>
  <c r="S338" i="3"/>
  <c r="S339" i="3"/>
  <c r="S340" i="3"/>
  <c r="S341" i="3"/>
  <c r="S342" i="3"/>
  <c r="S343" i="3"/>
  <c r="S344" i="3"/>
  <c r="S345" i="3"/>
  <c r="S337" i="3"/>
  <c r="S328" i="3"/>
  <c r="S329" i="3"/>
  <c r="S330" i="3"/>
  <c r="S331" i="3"/>
  <c r="S332" i="3"/>
  <c r="S333" i="3"/>
  <c r="S334" i="3"/>
  <c r="S335" i="3"/>
  <c r="S327" i="3"/>
  <c r="S318" i="3"/>
  <c r="S319" i="3"/>
  <c r="S320" i="3"/>
  <c r="S321" i="3"/>
  <c r="S322" i="3"/>
  <c r="S323" i="3"/>
  <c r="S324" i="3"/>
  <c r="S325" i="3"/>
  <c r="S317" i="3"/>
  <c r="S308" i="3"/>
  <c r="S309" i="3"/>
  <c r="S310" i="3"/>
  <c r="S311" i="3"/>
  <c r="S312" i="3"/>
  <c r="S313" i="3"/>
  <c r="S314" i="3"/>
  <c r="S315" i="3"/>
  <c r="S307" i="3"/>
  <c r="S298" i="3"/>
  <c r="S299" i="3"/>
  <c r="S300" i="3"/>
  <c r="S301" i="3"/>
  <c r="S302" i="3"/>
  <c r="S303" i="3"/>
  <c r="S304" i="3"/>
  <c r="S305" i="3"/>
  <c r="S297" i="3"/>
  <c r="S288" i="3"/>
  <c r="S289" i="3"/>
  <c r="S290" i="3"/>
  <c r="S291" i="3"/>
  <c r="S292" i="3"/>
  <c r="S293" i="3"/>
  <c r="S294" i="3"/>
  <c r="S295" i="3"/>
  <c r="S287" i="3"/>
  <c r="S278" i="3"/>
  <c r="S279" i="3"/>
  <c r="S280" i="3"/>
  <c r="S281" i="3"/>
  <c r="S282" i="3"/>
  <c r="S283" i="3"/>
  <c r="S284" i="3"/>
  <c r="S285" i="3"/>
  <c r="S277" i="3"/>
  <c r="S268" i="3"/>
  <c r="S269" i="3"/>
  <c r="S270" i="3"/>
  <c r="S271" i="3"/>
  <c r="S272" i="3"/>
  <c r="S273" i="3"/>
  <c r="S274" i="3"/>
  <c r="S275" i="3"/>
  <c r="S267" i="3"/>
  <c r="S258" i="3"/>
  <c r="S259" i="3"/>
  <c r="S260" i="3"/>
  <c r="S261" i="3"/>
  <c r="S262" i="3"/>
  <c r="S263" i="3"/>
  <c r="S264" i="3"/>
  <c r="S265" i="3"/>
  <c r="S257" i="3"/>
  <c r="S248" i="3"/>
  <c r="S249" i="3"/>
  <c r="S250" i="3"/>
  <c r="S251" i="3"/>
  <c r="S252" i="3"/>
  <c r="S253" i="3"/>
  <c r="S254" i="3"/>
  <c r="S255" i="3"/>
  <c r="S247" i="3"/>
  <c r="S238" i="3"/>
  <c r="S239" i="3"/>
  <c r="S240" i="3"/>
  <c r="S241" i="3"/>
  <c r="S242" i="3"/>
  <c r="S243" i="3"/>
  <c r="S244" i="3"/>
  <c r="S245" i="3"/>
  <c r="S237" i="3"/>
  <c r="S228" i="3"/>
  <c r="S229" i="3"/>
  <c r="S230" i="3"/>
  <c r="S231" i="3"/>
  <c r="S232" i="3"/>
  <c r="S233" i="3"/>
  <c r="S234" i="3"/>
  <c r="S235" i="3"/>
  <c r="S227" i="3"/>
  <c r="S218" i="3"/>
  <c r="S219" i="3"/>
  <c r="S220" i="3"/>
  <c r="S221" i="3"/>
  <c r="S222" i="3"/>
  <c r="S223" i="3"/>
  <c r="S224" i="3"/>
  <c r="S225" i="3"/>
  <c r="S217" i="3"/>
  <c r="S208" i="3"/>
  <c r="S209" i="3"/>
  <c r="S210" i="3"/>
  <c r="S211" i="3"/>
  <c r="S212" i="3"/>
  <c r="S213" i="3"/>
  <c r="S214" i="3"/>
  <c r="S215" i="3"/>
  <c r="S207" i="3"/>
  <c r="S198" i="3"/>
  <c r="S199" i="3"/>
  <c r="S200" i="3"/>
  <c r="S201" i="3"/>
  <c r="S202" i="3"/>
  <c r="S203" i="3"/>
  <c r="S204" i="3"/>
  <c r="S205" i="3"/>
  <c r="S197" i="3"/>
  <c r="S188" i="3"/>
  <c r="S189" i="3"/>
  <c r="S190" i="3"/>
  <c r="S191" i="3"/>
  <c r="S192" i="3"/>
  <c r="S193" i="3"/>
  <c r="S194" i="3"/>
  <c r="S195" i="3"/>
  <c r="S187" i="3"/>
  <c r="S178" i="3"/>
  <c r="S179" i="3"/>
  <c r="S180" i="3"/>
  <c r="S181" i="3"/>
  <c r="S182" i="3"/>
  <c r="S183" i="3"/>
  <c r="S184" i="3"/>
  <c r="S185" i="3"/>
  <c r="S177" i="3"/>
  <c r="S168" i="3"/>
  <c r="S169" i="3"/>
  <c r="S170" i="3"/>
  <c r="S171" i="3"/>
  <c r="S172" i="3"/>
  <c r="S173" i="3"/>
  <c r="S174" i="3"/>
  <c r="S175" i="3"/>
  <c r="S167" i="3"/>
  <c r="S158" i="3"/>
  <c r="S159" i="3"/>
  <c r="S160" i="3"/>
  <c r="S161" i="3"/>
  <c r="S162" i="3"/>
  <c r="S163" i="3"/>
  <c r="S164" i="3"/>
  <c r="S165" i="3"/>
  <c r="S157" i="3"/>
  <c r="S148" i="3"/>
  <c r="S149" i="3"/>
  <c r="S150" i="3"/>
  <c r="S151" i="3"/>
  <c r="S152" i="3"/>
  <c r="S153" i="3"/>
  <c r="S154" i="3"/>
  <c r="S155" i="3"/>
  <c r="S147" i="3"/>
  <c r="S138" i="3"/>
  <c r="S139" i="3"/>
  <c r="S140" i="3"/>
  <c r="S141" i="3"/>
  <c r="S142" i="3"/>
  <c r="S143" i="3"/>
  <c r="S144" i="3"/>
  <c r="S145" i="3"/>
  <c r="S137" i="3"/>
  <c r="S128" i="3"/>
  <c r="S129" i="3"/>
  <c r="S130" i="3"/>
  <c r="S131" i="3"/>
  <c r="S132" i="3"/>
  <c r="S133" i="3"/>
  <c r="S134" i="3"/>
  <c r="S135" i="3"/>
  <c r="S127" i="3"/>
  <c r="S118" i="3"/>
  <c r="S119" i="3"/>
  <c r="S120" i="3"/>
  <c r="S121" i="3"/>
  <c r="S122" i="3"/>
  <c r="S123" i="3"/>
  <c r="S124" i="3"/>
  <c r="S125" i="3"/>
  <c r="S117" i="3"/>
  <c r="S108" i="3"/>
  <c r="S109" i="3"/>
  <c r="S110" i="3"/>
  <c r="S111" i="3"/>
  <c r="S112" i="3"/>
  <c r="S113" i="3"/>
  <c r="S114" i="3"/>
  <c r="S115" i="3"/>
  <c r="S107" i="3"/>
  <c r="S98" i="3"/>
  <c r="S99" i="3"/>
  <c r="S100" i="3"/>
  <c r="S101" i="3"/>
  <c r="S102" i="3"/>
  <c r="S103" i="3"/>
  <c r="S104" i="3"/>
  <c r="S105" i="3"/>
  <c r="S97" i="3"/>
  <c r="S88" i="3"/>
  <c r="S89" i="3"/>
  <c r="S90" i="3"/>
  <c r="S91" i="3"/>
  <c r="S92" i="3"/>
  <c r="S93" i="3"/>
  <c r="S94" i="3"/>
  <c r="S95" i="3"/>
  <c r="S87" i="3"/>
  <c r="S78" i="3"/>
  <c r="S79" i="3"/>
  <c r="S80" i="3"/>
  <c r="S81" i="3"/>
  <c r="S82" i="3"/>
  <c r="S83" i="3"/>
  <c r="S84" i="3"/>
  <c r="S85" i="3"/>
  <c r="S77" i="3"/>
  <c r="S68" i="3"/>
  <c r="S69" i="3"/>
  <c r="S70" i="3"/>
  <c r="S71" i="3"/>
  <c r="S72" i="3"/>
  <c r="S73" i="3"/>
  <c r="S74" i="3"/>
  <c r="S75" i="3"/>
  <c r="S67" i="3"/>
  <c r="S58" i="3"/>
  <c r="S59" i="3"/>
  <c r="S60" i="3"/>
  <c r="S61" i="3"/>
  <c r="S62" i="3"/>
  <c r="S63" i="3"/>
  <c r="S64" i="3"/>
  <c r="S65" i="3"/>
  <c r="S57" i="3"/>
  <c r="S48" i="3"/>
  <c r="S49" i="3"/>
  <c r="S50" i="3"/>
  <c r="S51" i="3"/>
  <c r="S52" i="3"/>
  <c r="S53" i="3"/>
  <c r="S54" i="3"/>
  <c r="S55" i="3"/>
  <c r="S47" i="3"/>
  <c r="S38" i="3"/>
  <c r="S39" i="3"/>
  <c r="S40" i="3"/>
  <c r="S41" i="3"/>
  <c r="S42" i="3"/>
  <c r="S43" i="3"/>
  <c r="S44" i="3"/>
  <c r="S45" i="3"/>
  <c r="S37" i="3"/>
  <c r="S28" i="3"/>
  <c r="S29" i="3"/>
  <c r="S30" i="3"/>
  <c r="S31" i="3"/>
  <c r="S32" i="3"/>
  <c r="S33" i="3"/>
  <c r="S34" i="3"/>
  <c r="S35" i="3"/>
  <c r="S27" i="3"/>
  <c r="S18" i="3"/>
  <c r="S19" i="3"/>
  <c r="S20" i="3"/>
  <c r="S21" i="3"/>
  <c r="S22" i="3"/>
  <c r="S23" i="3"/>
  <c r="S24" i="3"/>
  <c r="S25" i="3"/>
  <c r="S17" i="3"/>
  <c r="S8" i="3"/>
  <c r="S9" i="3"/>
  <c r="S10" i="3"/>
  <c r="S11" i="3"/>
  <c r="S12" i="3"/>
  <c r="S13" i="3"/>
  <c r="S14" i="3"/>
  <c r="S15" i="3"/>
  <c r="S7" i="3"/>
  <c r="C8" i="10" l="1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" i="10"/>
  <c r="C71" i="10" s="1"/>
  <c r="B71" i="10"/>
  <c r="C7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" i="3"/>
  <c r="B71" i="3"/>
  <c r="R159" i="9" l="1"/>
  <c r="R160" i="9"/>
  <c r="R161" i="9"/>
  <c r="R162" i="9"/>
  <c r="R163" i="9"/>
  <c r="R164" i="9"/>
  <c r="R165" i="9"/>
  <c r="R166" i="9"/>
  <c r="R158" i="9"/>
  <c r="R149" i="9"/>
  <c r="R150" i="9"/>
  <c r="R151" i="9"/>
  <c r="R152" i="9"/>
  <c r="R153" i="9"/>
  <c r="R154" i="9"/>
  <c r="R155" i="9"/>
  <c r="R156" i="9"/>
  <c r="R148" i="9"/>
  <c r="R139" i="9"/>
  <c r="R140" i="9"/>
  <c r="R141" i="9"/>
  <c r="R142" i="9"/>
  <c r="R143" i="9"/>
  <c r="R144" i="9"/>
  <c r="R145" i="9"/>
  <c r="R146" i="9"/>
  <c r="R138" i="9"/>
  <c r="R129" i="9"/>
  <c r="R130" i="9"/>
  <c r="R131" i="9"/>
  <c r="R132" i="9"/>
  <c r="R133" i="9"/>
  <c r="R134" i="9"/>
  <c r="R135" i="9"/>
  <c r="R136" i="9"/>
  <c r="R128" i="9"/>
  <c r="R119" i="9"/>
  <c r="R120" i="9"/>
  <c r="R121" i="9"/>
  <c r="R122" i="9"/>
  <c r="R123" i="9"/>
  <c r="R124" i="9"/>
  <c r="R125" i="9"/>
  <c r="R126" i="9"/>
  <c r="R118" i="9"/>
  <c r="R109" i="9"/>
  <c r="R110" i="9"/>
  <c r="R111" i="9"/>
  <c r="R112" i="9"/>
  <c r="R113" i="9"/>
  <c r="R114" i="9"/>
  <c r="R115" i="9"/>
  <c r="R116" i="9"/>
  <c r="R108" i="9"/>
  <c r="R99" i="9"/>
  <c r="R100" i="9"/>
  <c r="R101" i="9"/>
  <c r="R102" i="9"/>
  <c r="R103" i="9"/>
  <c r="R104" i="9"/>
  <c r="R105" i="9"/>
  <c r="R106" i="9"/>
  <c r="R98" i="9"/>
  <c r="R89" i="9"/>
  <c r="R90" i="9"/>
  <c r="R91" i="9"/>
  <c r="R92" i="9"/>
  <c r="R93" i="9"/>
  <c r="R94" i="9"/>
  <c r="R95" i="9"/>
  <c r="R96" i="9"/>
  <c r="R88" i="9"/>
  <c r="R79" i="9"/>
  <c r="R80" i="9"/>
  <c r="R81" i="9"/>
  <c r="R82" i="9"/>
  <c r="R83" i="9"/>
  <c r="R84" i="9"/>
  <c r="R85" i="9"/>
  <c r="R86" i="9"/>
  <c r="R78" i="9"/>
  <c r="R69" i="9"/>
  <c r="R70" i="9"/>
  <c r="R71" i="9"/>
  <c r="R72" i="9"/>
  <c r="R73" i="9"/>
  <c r="R74" i="9"/>
  <c r="R75" i="9"/>
  <c r="R76" i="9"/>
  <c r="R68" i="9"/>
  <c r="R59" i="9"/>
  <c r="R60" i="9"/>
  <c r="R61" i="9"/>
  <c r="R62" i="9"/>
  <c r="R63" i="9"/>
  <c r="R64" i="9"/>
  <c r="R65" i="9"/>
  <c r="R66" i="9"/>
  <c r="R58" i="9"/>
  <c r="R49" i="9"/>
  <c r="R50" i="9"/>
  <c r="R51" i="9"/>
  <c r="R52" i="9"/>
  <c r="R53" i="9"/>
  <c r="R54" i="9"/>
  <c r="R55" i="9"/>
  <c r="R56" i="9"/>
  <c r="R48" i="9"/>
  <c r="R39" i="9"/>
  <c r="R40" i="9"/>
  <c r="R41" i="9"/>
  <c r="R42" i="9"/>
  <c r="R43" i="9"/>
  <c r="R44" i="9"/>
  <c r="R45" i="9"/>
  <c r="R46" i="9"/>
  <c r="R38" i="9"/>
  <c r="R29" i="9"/>
  <c r="R30" i="9"/>
  <c r="R31" i="9"/>
  <c r="R32" i="9"/>
  <c r="R33" i="9"/>
  <c r="R34" i="9"/>
  <c r="R35" i="9"/>
  <c r="R36" i="9"/>
  <c r="R28" i="9"/>
  <c r="R19" i="9"/>
  <c r="R20" i="9"/>
  <c r="R21" i="9"/>
  <c r="R22" i="9"/>
  <c r="R23" i="9"/>
  <c r="R24" i="9"/>
  <c r="R25" i="9"/>
  <c r="R26" i="9"/>
  <c r="R18" i="9"/>
  <c r="R9" i="9"/>
  <c r="R10" i="9"/>
  <c r="R11" i="9"/>
  <c r="R12" i="9"/>
  <c r="R13" i="9"/>
  <c r="R14" i="9"/>
  <c r="R15" i="9"/>
  <c r="R8" i="9"/>
  <c r="R16" i="9"/>
  <c r="C129" i="8"/>
  <c r="C130" i="8"/>
  <c r="C131" i="8"/>
  <c r="C132" i="8"/>
  <c r="C133" i="8"/>
  <c r="C134" i="8"/>
  <c r="C135" i="8"/>
  <c r="C136" i="8"/>
  <c r="C128" i="8"/>
  <c r="C119" i="8"/>
  <c r="C120" i="8"/>
  <c r="C121" i="8"/>
  <c r="C122" i="8"/>
  <c r="C123" i="8"/>
  <c r="C124" i="8"/>
  <c r="C125" i="8"/>
  <c r="C126" i="8"/>
  <c r="C118" i="8"/>
  <c r="C109" i="8"/>
  <c r="C110" i="8"/>
  <c r="C111" i="8"/>
  <c r="C112" i="8"/>
  <c r="C113" i="8"/>
  <c r="C114" i="8"/>
  <c r="C115" i="8"/>
  <c r="C116" i="8"/>
  <c r="C108" i="8"/>
  <c r="C99" i="8"/>
  <c r="C100" i="8"/>
  <c r="C101" i="8"/>
  <c r="C102" i="8"/>
  <c r="C103" i="8"/>
  <c r="C104" i="8"/>
  <c r="C105" i="8"/>
  <c r="C106" i="8"/>
  <c r="C98" i="8"/>
  <c r="C89" i="8"/>
  <c r="C90" i="8"/>
  <c r="C91" i="8"/>
  <c r="C92" i="8"/>
  <c r="C93" i="8"/>
  <c r="C94" i="8"/>
  <c r="C95" i="8"/>
  <c r="C96" i="8"/>
  <c r="C88" i="8"/>
  <c r="C79" i="8"/>
  <c r="C80" i="8"/>
  <c r="C81" i="8"/>
  <c r="C82" i="8"/>
  <c r="C83" i="8"/>
  <c r="C84" i="8"/>
  <c r="C85" i="8"/>
  <c r="C86" i="8"/>
  <c r="C78" i="8"/>
  <c r="C69" i="8"/>
  <c r="C70" i="8"/>
  <c r="C71" i="8"/>
  <c r="C72" i="8"/>
  <c r="C73" i="8"/>
  <c r="C74" i="8"/>
  <c r="C75" i="8"/>
  <c r="C76" i="8"/>
  <c r="C68" i="8"/>
  <c r="C59" i="8"/>
  <c r="C60" i="8"/>
  <c r="C61" i="8"/>
  <c r="C62" i="8"/>
  <c r="C63" i="8"/>
  <c r="C64" i="8"/>
  <c r="C65" i="8"/>
  <c r="C66" i="8"/>
  <c r="C58" i="8"/>
  <c r="C49" i="8"/>
  <c r="C50" i="8"/>
  <c r="C51" i="8"/>
  <c r="C52" i="8"/>
  <c r="C53" i="8"/>
  <c r="C54" i="8"/>
  <c r="C55" i="8"/>
  <c r="C56" i="8"/>
  <c r="C48" i="8"/>
  <c r="C39" i="8"/>
  <c r="C40" i="8"/>
  <c r="C41" i="8"/>
  <c r="C42" i="8"/>
  <c r="C43" i="8"/>
  <c r="C44" i="8"/>
  <c r="C45" i="8"/>
  <c r="C46" i="8"/>
  <c r="C38" i="8"/>
  <c r="C29" i="8"/>
  <c r="C30" i="8"/>
  <c r="C31" i="8"/>
  <c r="C32" i="8"/>
  <c r="C33" i="8"/>
  <c r="C34" i="8"/>
  <c r="C35" i="8"/>
  <c r="C36" i="8"/>
  <c r="C28" i="8"/>
  <c r="C19" i="8"/>
  <c r="C20" i="8"/>
  <c r="C21" i="8"/>
  <c r="C22" i="8"/>
  <c r="C23" i="8"/>
  <c r="C24" i="8"/>
  <c r="C25" i="8"/>
  <c r="C26" i="8"/>
  <c r="C18" i="8"/>
  <c r="R159" i="2" l="1"/>
  <c r="S37" i="6"/>
  <c r="S27" i="6"/>
  <c r="S28" i="6"/>
  <c r="S29" i="6"/>
  <c r="S30" i="6"/>
  <c r="S31" i="6"/>
  <c r="S32" i="6"/>
  <c r="S33" i="6"/>
  <c r="S34" i="6"/>
  <c r="S26" i="6"/>
  <c r="S17" i="6"/>
  <c r="S18" i="6"/>
  <c r="S19" i="6"/>
  <c r="S20" i="6"/>
  <c r="S21" i="6"/>
  <c r="S22" i="6"/>
  <c r="S23" i="6"/>
  <c r="S24" i="6"/>
  <c r="S16" i="6"/>
  <c r="S7" i="6"/>
  <c r="S8" i="6"/>
  <c r="S9" i="6"/>
  <c r="S10" i="6"/>
  <c r="S11" i="6"/>
  <c r="S12" i="6"/>
  <c r="S13" i="6"/>
  <c r="S14" i="6"/>
  <c r="S6" i="6"/>
  <c r="S127" i="6"/>
  <c r="S157" i="6" l="1"/>
  <c r="S158" i="6"/>
  <c r="S159" i="6"/>
  <c r="S160" i="6"/>
  <c r="S161" i="6"/>
  <c r="S162" i="6"/>
  <c r="S163" i="6"/>
  <c r="S164" i="6"/>
  <c r="S156" i="6"/>
  <c r="S147" i="6"/>
  <c r="S148" i="6"/>
  <c r="S149" i="6"/>
  <c r="S150" i="6"/>
  <c r="S151" i="6"/>
  <c r="S152" i="6"/>
  <c r="S153" i="6"/>
  <c r="S154" i="6"/>
  <c r="S146" i="6"/>
  <c r="S137" i="6"/>
  <c r="S138" i="6"/>
  <c r="S139" i="6"/>
  <c r="S140" i="6"/>
  <c r="S141" i="6"/>
  <c r="S142" i="6"/>
  <c r="S143" i="6"/>
  <c r="S144" i="6"/>
  <c r="S136" i="6"/>
  <c r="S128" i="6"/>
  <c r="S129" i="6"/>
  <c r="S130" i="6"/>
  <c r="S131" i="6"/>
  <c r="S132" i="6"/>
  <c r="S133" i="6"/>
  <c r="S134" i="6"/>
  <c r="S126" i="6"/>
  <c r="S117" i="6"/>
  <c r="S118" i="6"/>
  <c r="S119" i="6"/>
  <c r="S120" i="6"/>
  <c r="S121" i="6"/>
  <c r="S122" i="6"/>
  <c r="S123" i="6"/>
  <c r="S124" i="6"/>
  <c r="S116" i="6"/>
  <c r="S107" i="6"/>
  <c r="S108" i="6"/>
  <c r="S109" i="6"/>
  <c r="S110" i="6"/>
  <c r="S111" i="6"/>
  <c r="S112" i="6"/>
  <c r="S113" i="6"/>
  <c r="S114" i="6"/>
  <c r="S106" i="6"/>
  <c r="S97" i="6" l="1"/>
  <c r="S98" i="6"/>
  <c r="S99" i="6"/>
  <c r="S100" i="6"/>
  <c r="S101" i="6"/>
  <c r="S102" i="6"/>
  <c r="S103" i="6"/>
  <c r="S104" i="6"/>
  <c r="S96" i="6"/>
  <c r="S87" i="6"/>
  <c r="S88" i="6"/>
  <c r="S89" i="6"/>
  <c r="S90" i="6"/>
  <c r="S91" i="6"/>
  <c r="S92" i="6"/>
  <c r="S93" i="6"/>
  <c r="S94" i="6"/>
  <c r="S86" i="6"/>
  <c r="S77" i="6"/>
  <c r="S78" i="6"/>
  <c r="S79" i="6"/>
  <c r="S80" i="6"/>
  <c r="S81" i="6"/>
  <c r="S82" i="6"/>
  <c r="S83" i="6"/>
  <c r="S84" i="6"/>
  <c r="S76" i="6"/>
  <c r="S67" i="6"/>
  <c r="S68" i="6"/>
  <c r="S69" i="6"/>
  <c r="S70" i="6"/>
  <c r="S71" i="6"/>
  <c r="S72" i="6"/>
  <c r="S73" i="6"/>
  <c r="S74" i="6"/>
  <c r="S66" i="6"/>
  <c r="S57" i="6"/>
  <c r="S58" i="6"/>
  <c r="S59" i="6"/>
  <c r="S60" i="6"/>
  <c r="S61" i="6"/>
  <c r="S62" i="6"/>
  <c r="S63" i="6"/>
  <c r="S64" i="6"/>
  <c r="S56" i="6"/>
  <c r="S47" i="6"/>
  <c r="S48" i="6"/>
  <c r="S49" i="6"/>
  <c r="S50" i="6"/>
  <c r="S51" i="6"/>
  <c r="S52" i="6"/>
  <c r="S53" i="6"/>
  <c r="S54" i="6"/>
  <c r="S46" i="6"/>
  <c r="S38" i="6"/>
  <c r="S39" i="6"/>
  <c r="S40" i="6"/>
  <c r="S41" i="6"/>
  <c r="S42" i="6"/>
  <c r="S43" i="6"/>
  <c r="S44" i="6"/>
  <c r="S36" i="6"/>
  <c r="R160" i="2" l="1"/>
  <c r="R161" i="2"/>
  <c r="R162" i="2"/>
  <c r="R163" i="2"/>
  <c r="R164" i="2"/>
  <c r="R165" i="2"/>
  <c r="R166" i="2"/>
  <c r="R167" i="2"/>
  <c r="R150" i="2"/>
  <c r="R151" i="2"/>
  <c r="R152" i="2"/>
  <c r="R153" i="2"/>
  <c r="R154" i="2"/>
  <c r="R155" i="2"/>
  <c r="R156" i="2"/>
  <c r="R157" i="2"/>
  <c r="R149" i="2"/>
  <c r="R140" i="2"/>
  <c r="R141" i="2"/>
  <c r="R142" i="2"/>
  <c r="R143" i="2"/>
  <c r="R144" i="2"/>
  <c r="R145" i="2"/>
  <c r="R146" i="2"/>
  <c r="R147" i="2"/>
  <c r="R139" i="2"/>
  <c r="R130" i="2"/>
  <c r="R131" i="2"/>
  <c r="R132" i="2"/>
  <c r="R133" i="2"/>
  <c r="R134" i="2"/>
  <c r="R135" i="2"/>
  <c r="R136" i="2"/>
  <c r="R137" i="2"/>
  <c r="R129" i="2"/>
  <c r="R120" i="2"/>
  <c r="R121" i="2"/>
  <c r="R122" i="2"/>
  <c r="R123" i="2"/>
  <c r="R124" i="2"/>
  <c r="R125" i="2"/>
  <c r="R126" i="2"/>
  <c r="R127" i="2"/>
  <c r="R119" i="2"/>
  <c r="R110" i="2"/>
  <c r="R111" i="2"/>
  <c r="R112" i="2"/>
  <c r="R113" i="2"/>
  <c r="R114" i="2"/>
  <c r="R115" i="2"/>
  <c r="R116" i="2"/>
  <c r="R117" i="2"/>
  <c r="R109" i="2"/>
  <c r="R100" i="2"/>
  <c r="R101" i="2"/>
  <c r="R102" i="2"/>
  <c r="R103" i="2"/>
  <c r="R104" i="2"/>
  <c r="R105" i="2"/>
  <c r="R106" i="2"/>
  <c r="R107" i="2"/>
  <c r="R99" i="2"/>
  <c r="R90" i="2"/>
  <c r="R91" i="2"/>
  <c r="R92" i="2"/>
  <c r="R93" i="2"/>
  <c r="R94" i="2"/>
  <c r="R95" i="2"/>
  <c r="R96" i="2"/>
  <c r="R97" i="2"/>
  <c r="R89" i="2"/>
  <c r="R80" i="2"/>
  <c r="R81" i="2"/>
  <c r="R82" i="2"/>
  <c r="R83" i="2"/>
  <c r="R84" i="2"/>
  <c r="R85" i="2"/>
  <c r="R86" i="2"/>
  <c r="R87" i="2"/>
  <c r="R79" i="2"/>
  <c r="R70" i="2"/>
  <c r="R71" i="2"/>
  <c r="R72" i="2"/>
  <c r="R73" i="2"/>
  <c r="R74" i="2"/>
  <c r="R75" i="2"/>
  <c r="R76" i="2"/>
  <c r="R77" i="2"/>
  <c r="R69" i="2"/>
  <c r="R60" i="2"/>
  <c r="R61" i="2"/>
  <c r="R62" i="2"/>
  <c r="R63" i="2"/>
  <c r="R64" i="2"/>
  <c r="R65" i="2"/>
  <c r="R66" i="2"/>
  <c r="R67" i="2"/>
  <c r="R59" i="2"/>
  <c r="R50" i="2"/>
  <c r="R51" i="2"/>
  <c r="R52" i="2"/>
  <c r="R53" i="2"/>
  <c r="R54" i="2"/>
  <c r="R55" i="2"/>
  <c r="R56" i="2"/>
  <c r="R57" i="2"/>
  <c r="R49" i="2"/>
  <c r="R40" i="2"/>
  <c r="R41" i="2"/>
  <c r="R42" i="2"/>
  <c r="R43" i="2"/>
  <c r="R44" i="2"/>
  <c r="R45" i="2"/>
  <c r="R46" i="2"/>
  <c r="R47" i="2"/>
  <c r="R39" i="2"/>
  <c r="R30" i="2"/>
  <c r="R31" i="2"/>
  <c r="R32" i="2"/>
  <c r="R33" i="2"/>
  <c r="R34" i="2"/>
  <c r="R35" i="2"/>
  <c r="R36" i="2"/>
  <c r="R37" i="2"/>
  <c r="R29" i="2"/>
  <c r="R20" i="2"/>
  <c r="R21" i="2"/>
  <c r="R22" i="2"/>
  <c r="R23" i="2"/>
  <c r="R24" i="2"/>
  <c r="R25" i="2"/>
  <c r="R26" i="2"/>
  <c r="R27" i="2"/>
  <c r="R19" i="2"/>
  <c r="R10" i="2"/>
  <c r="R11" i="2"/>
  <c r="R12" i="2"/>
  <c r="R13" i="2"/>
  <c r="R14" i="2"/>
  <c r="R15" i="2"/>
  <c r="R16" i="2"/>
  <c r="R17" i="2"/>
  <c r="R9" i="2"/>
  <c r="D130" i="1"/>
  <c r="D131" i="1"/>
  <c r="D132" i="1"/>
  <c r="D133" i="1"/>
  <c r="D134" i="1"/>
  <c r="D135" i="1"/>
  <c r="D136" i="1"/>
  <c r="D137" i="1"/>
  <c r="D129" i="1"/>
  <c r="D120" i="1"/>
  <c r="D121" i="1"/>
  <c r="D122" i="1"/>
  <c r="D123" i="1"/>
  <c r="D124" i="1"/>
  <c r="D125" i="1"/>
  <c r="D126" i="1"/>
  <c r="D127" i="1"/>
  <c r="D119" i="1"/>
  <c r="D110" i="1"/>
  <c r="D111" i="1"/>
  <c r="D112" i="1"/>
  <c r="D113" i="1"/>
  <c r="D114" i="1"/>
  <c r="D115" i="1"/>
  <c r="D116" i="1"/>
  <c r="D117" i="1"/>
  <c r="D109" i="1"/>
  <c r="D100" i="1"/>
  <c r="D101" i="1"/>
  <c r="D102" i="1"/>
  <c r="D103" i="1"/>
  <c r="D104" i="1"/>
  <c r="D105" i="1"/>
  <c r="D106" i="1"/>
  <c r="D107" i="1"/>
  <c r="D99" i="1"/>
  <c r="D90" i="1"/>
  <c r="D91" i="1"/>
  <c r="D92" i="1"/>
  <c r="D93" i="1"/>
  <c r="D94" i="1"/>
  <c r="D95" i="1"/>
  <c r="D96" i="1"/>
  <c r="D97" i="1"/>
  <c r="D89" i="1"/>
  <c r="D80" i="1"/>
  <c r="D81" i="1"/>
  <c r="D82" i="1"/>
  <c r="D83" i="1"/>
  <c r="D84" i="1"/>
  <c r="D85" i="1"/>
  <c r="D86" i="1"/>
  <c r="D87" i="1"/>
  <c r="D79" i="1"/>
  <c r="D70" i="1"/>
  <c r="D71" i="1"/>
  <c r="D72" i="1"/>
  <c r="D73" i="1"/>
  <c r="D74" i="1"/>
  <c r="D75" i="1"/>
  <c r="D76" i="1"/>
  <c r="D77" i="1"/>
  <c r="D69" i="1"/>
  <c r="D60" i="1"/>
  <c r="D61" i="1"/>
  <c r="D62" i="1"/>
  <c r="D63" i="1"/>
  <c r="D64" i="1"/>
  <c r="D65" i="1"/>
  <c r="D66" i="1"/>
  <c r="D67" i="1"/>
  <c r="D59" i="1"/>
  <c r="D50" i="1"/>
  <c r="D51" i="1"/>
  <c r="D52" i="1"/>
  <c r="D53" i="1"/>
  <c r="D54" i="1"/>
  <c r="D55" i="1"/>
  <c r="D56" i="1"/>
  <c r="D57" i="1"/>
  <c r="D49" i="1"/>
  <c r="D40" i="1"/>
  <c r="D41" i="1"/>
  <c r="D42" i="1"/>
  <c r="D43" i="1"/>
  <c r="D44" i="1"/>
  <c r="D45" i="1"/>
  <c r="D46" i="1"/>
  <c r="D47" i="1"/>
  <c r="D39" i="1"/>
  <c r="D30" i="1"/>
  <c r="D31" i="1"/>
  <c r="D32" i="1"/>
  <c r="D33" i="1"/>
  <c r="D34" i="1"/>
  <c r="D35" i="1"/>
  <c r="D36" i="1"/>
  <c r="D37" i="1"/>
  <c r="D29" i="1"/>
  <c r="D20" i="1"/>
  <c r="D21" i="1"/>
  <c r="D22" i="1"/>
  <c r="D23" i="1"/>
  <c r="D24" i="1"/>
  <c r="D25" i="1"/>
  <c r="D26" i="1"/>
  <c r="D27" i="1"/>
  <c r="D19" i="1"/>
  <c r="C9" i="9" l="1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8" i="9"/>
  <c r="B24" i="9"/>
  <c r="G11" i="8"/>
  <c r="K11" i="8" s="1"/>
  <c r="G12" i="8"/>
  <c r="K12" i="8" s="1"/>
  <c r="G13" i="8"/>
  <c r="J13" i="8" s="1"/>
  <c r="G14" i="8"/>
  <c r="K14" i="8" s="1"/>
  <c r="G10" i="8"/>
  <c r="K10" i="8" s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6" i="6"/>
  <c r="B22" i="6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9" i="2"/>
  <c r="B25" i="2"/>
  <c r="F10" i="1"/>
  <c r="I10" i="1" s="1"/>
  <c r="F11" i="1"/>
  <c r="I11" i="1" s="1"/>
  <c r="F12" i="1"/>
  <c r="I12" i="1" s="1"/>
  <c r="F13" i="1"/>
  <c r="H13" i="1" s="1"/>
  <c r="F9" i="1"/>
  <c r="J9" i="1" s="1"/>
  <c r="H14" i="8" l="1"/>
  <c r="I14" i="8"/>
  <c r="H10" i="8"/>
  <c r="H13" i="8"/>
  <c r="I13" i="8"/>
  <c r="J10" i="8"/>
  <c r="J14" i="8"/>
  <c r="I12" i="8"/>
  <c r="I11" i="8"/>
  <c r="H12" i="8"/>
  <c r="H11" i="8"/>
  <c r="I10" i="8"/>
  <c r="J12" i="8"/>
  <c r="J11" i="8"/>
  <c r="K13" i="8"/>
  <c r="H12" i="1"/>
  <c r="H11" i="1"/>
  <c r="J11" i="1"/>
  <c r="G9" i="1"/>
  <c r="G13" i="1"/>
  <c r="G12" i="1"/>
  <c r="J13" i="1"/>
  <c r="G11" i="1"/>
  <c r="J12" i="1"/>
  <c r="I9" i="1"/>
  <c r="H10" i="1"/>
  <c r="I13" i="1"/>
  <c r="J10" i="1"/>
  <c r="G10" i="1"/>
  <c r="H9" i="1"/>
</calcChain>
</file>

<file path=xl/sharedStrings.xml><?xml version="1.0" encoding="utf-8"?>
<sst xmlns="http://schemas.openxmlformats.org/spreadsheetml/2006/main" count="6868" uniqueCount="3085">
  <si>
    <t>A</t>
  </si>
  <si>
    <t>C</t>
  </si>
  <si>
    <t>G</t>
  </si>
  <si>
    <t>N</t>
  </si>
  <si>
    <t>T</t>
  </si>
  <si>
    <t>AA</t>
  </si>
  <si>
    <t>AC</t>
  </si>
  <si>
    <t>AG</t>
  </si>
  <si>
    <t>AN</t>
  </si>
  <si>
    <t>AT</t>
  </si>
  <si>
    <t>CA</t>
  </si>
  <si>
    <t>CC</t>
  </si>
  <si>
    <t>CG</t>
  </si>
  <si>
    <t>CN</t>
  </si>
  <si>
    <t>CT</t>
  </si>
  <si>
    <t>GA</t>
  </si>
  <si>
    <t>GC</t>
  </si>
  <si>
    <t>GG</t>
  </si>
  <si>
    <t>GN</t>
  </si>
  <si>
    <t>GT</t>
  </si>
  <si>
    <t>NA</t>
  </si>
  <si>
    <t>NC</t>
  </si>
  <si>
    <t>NG</t>
  </si>
  <si>
    <t>NN</t>
  </si>
  <si>
    <t>NT</t>
  </si>
  <si>
    <t>TA</t>
  </si>
  <si>
    <t>TC</t>
  </si>
  <si>
    <t>TG</t>
  </si>
  <si>
    <t>TN</t>
  </si>
  <si>
    <t>TT</t>
  </si>
  <si>
    <t>AAA</t>
  </si>
  <si>
    <t>AAC</t>
  </si>
  <si>
    <t>AAG</t>
  </si>
  <si>
    <t>AAN</t>
  </si>
  <si>
    <t>AAT</t>
  </si>
  <si>
    <t>ACA</t>
  </si>
  <si>
    <t>ACC</t>
  </si>
  <si>
    <t>ACG</t>
  </si>
  <si>
    <t>ACN</t>
  </si>
  <si>
    <t>ACT</t>
  </si>
  <si>
    <t>AGA</t>
  </si>
  <si>
    <t>AGC</t>
  </si>
  <si>
    <t>AGG</t>
  </si>
  <si>
    <t>AGN</t>
  </si>
  <si>
    <t>AGT</t>
  </si>
  <si>
    <t>ANA</t>
  </si>
  <si>
    <t>ANC</t>
  </si>
  <si>
    <t>ANG</t>
  </si>
  <si>
    <t>ANN</t>
  </si>
  <si>
    <t>ANT</t>
  </si>
  <si>
    <t>ATA</t>
  </si>
  <si>
    <t>ATC</t>
  </si>
  <si>
    <t>ATG</t>
  </si>
  <si>
    <t>ATN</t>
  </si>
  <si>
    <t>ATT</t>
  </si>
  <si>
    <t>CAA</t>
  </si>
  <si>
    <t>CAC</t>
  </si>
  <si>
    <t>CAG</t>
  </si>
  <si>
    <t>CAN</t>
  </si>
  <si>
    <t>CAT</t>
  </si>
  <si>
    <t>CCA</t>
  </si>
  <si>
    <t>CCC</t>
  </si>
  <si>
    <t>CCG</t>
  </si>
  <si>
    <t>CCN</t>
  </si>
  <si>
    <t>CCT</t>
  </si>
  <si>
    <t>CGA</t>
  </si>
  <si>
    <t>CGC</t>
  </si>
  <si>
    <t>CGG</t>
  </si>
  <si>
    <t>CGN</t>
  </si>
  <si>
    <t>CGT</t>
  </si>
  <si>
    <t>CNA</t>
  </si>
  <si>
    <t>CNC</t>
  </si>
  <si>
    <t>CNG</t>
  </si>
  <si>
    <t>CNN</t>
  </si>
  <si>
    <t>CNT</t>
  </si>
  <si>
    <t>CTA</t>
  </si>
  <si>
    <t>CTC</t>
  </si>
  <si>
    <t>CTG</t>
  </si>
  <si>
    <t>CTN</t>
  </si>
  <si>
    <t>CTT</t>
  </si>
  <si>
    <t>GAA</t>
  </si>
  <si>
    <t>GAC</t>
  </si>
  <si>
    <t>GAG</t>
  </si>
  <si>
    <t>GAN</t>
  </si>
  <si>
    <t>GAT</t>
  </si>
  <si>
    <t>GCA</t>
  </si>
  <si>
    <t>GCC</t>
  </si>
  <si>
    <t>GCG</t>
  </si>
  <si>
    <t>GCN</t>
  </si>
  <si>
    <t>GCT</t>
  </si>
  <si>
    <t>GGA</t>
  </si>
  <si>
    <t>GGC</t>
  </si>
  <si>
    <t>GGG</t>
  </si>
  <si>
    <t>GGN</t>
  </si>
  <si>
    <t>GGT</t>
  </si>
  <si>
    <t>GNA</t>
  </si>
  <si>
    <t>GNC</t>
  </si>
  <si>
    <t>GNG</t>
  </si>
  <si>
    <t>GNN</t>
  </si>
  <si>
    <t>GNT</t>
  </si>
  <si>
    <t>GTA</t>
  </si>
  <si>
    <t>GTC</t>
  </si>
  <si>
    <t>GTG</t>
  </si>
  <si>
    <t>GTN</t>
  </si>
  <si>
    <t>GTT</t>
  </si>
  <si>
    <t>NAA</t>
  </si>
  <si>
    <t>NAC</t>
  </si>
  <si>
    <t>NAG</t>
  </si>
  <si>
    <t>NAN</t>
  </si>
  <si>
    <t>NCA</t>
  </si>
  <si>
    <t>NCG</t>
  </si>
  <si>
    <t>NCT</t>
  </si>
  <si>
    <t>NGG</t>
  </si>
  <si>
    <t>NGN</t>
  </si>
  <si>
    <t>NNA</t>
  </si>
  <si>
    <t>NNN</t>
  </si>
  <si>
    <t>NTN</t>
  </si>
  <si>
    <t>NTT</t>
  </si>
  <si>
    <t>TAA</t>
  </si>
  <si>
    <t>TAC</t>
  </si>
  <si>
    <t>TAG</t>
  </si>
  <si>
    <t>TAN</t>
  </si>
  <si>
    <t>TAT</t>
  </si>
  <si>
    <t>TCA</t>
  </si>
  <si>
    <t>TCC</t>
  </si>
  <si>
    <t>TCG</t>
  </si>
  <si>
    <t>TCN</t>
  </si>
  <si>
    <t>TCT</t>
  </si>
  <si>
    <t>TGA</t>
  </si>
  <si>
    <t>TGC</t>
  </si>
  <si>
    <t>TGG</t>
  </si>
  <si>
    <t>TGN</t>
  </si>
  <si>
    <t>TGT</t>
  </si>
  <si>
    <t>TNA</t>
  </si>
  <si>
    <t>TNC</t>
  </si>
  <si>
    <t>TNG</t>
  </si>
  <si>
    <t>TNN</t>
  </si>
  <si>
    <t>TNT</t>
  </si>
  <si>
    <t>TTA</t>
  </si>
  <si>
    <t>TTC</t>
  </si>
  <si>
    <t>TTG</t>
  </si>
  <si>
    <t>TTN</t>
  </si>
  <si>
    <t>TTT</t>
  </si>
  <si>
    <t>AAAA</t>
  </si>
  <si>
    <t>AAAC</t>
  </si>
  <si>
    <t>AAAG</t>
  </si>
  <si>
    <t>AAAN</t>
  </si>
  <si>
    <t>AAAT</t>
  </si>
  <si>
    <t>AACA</t>
  </si>
  <si>
    <t>AACC</t>
  </si>
  <si>
    <t>AACG</t>
  </si>
  <si>
    <t>AACN</t>
  </si>
  <si>
    <t>AACT</t>
  </si>
  <si>
    <t>AAGA</t>
  </si>
  <si>
    <t>AAGC</t>
  </si>
  <si>
    <t>AAGG</t>
  </si>
  <si>
    <t>AAGT</t>
  </si>
  <si>
    <t>AANA</t>
  </si>
  <si>
    <t>AANC</t>
  </si>
  <si>
    <t>AANG</t>
  </si>
  <si>
    <t>AANT</t>
  </si>
  <si>
    <t>AATA</t>
  </si>
  <si>
    <t>AATC</t>
  </si>
  <si>
    <t>AATG</t>
  </si>
  <si>
    <t>AATN</t>
  </si>
  <si>
    <t>AATT</t>
  </si>
  <si>
    <t>ACAA</t>
  </si>
  <si>
    <t>ACAC</t>
  </si>
  <si>
    <t>ACAG</t>
  </si>
  <si>
    <t>ACAN</t>
  </si>
  <si>
    <t>ACAT</t>
  </si>
  <si>
    <t>ACCA</t>
  </si>
  <si>
    <t>ACCC</t>
  </si>
  <si>
    <t>ACCG</t>
  </si>
  <si>
    <t>ACCN</t>
  </si>
  <si>
    <t>ACCT</t>
  </si>
  <si>
    <t>ACGA</t>
  </si>
  <si>
    <t>ACGC</t>
  </si>
  <si>
    <t>ACGG</t>
  </si>
  <si>
    <t>ACGN</t>
  </si>
  <si>
    <t>ACGT</t>
  </si>
  <si>
    <t>ACNC</t>
  </si>
  <si>
    <t>ACNN</t>
  </si>
  <si>
    <t>ACNT</t>
  </si>
  <si>
    <t>ACTA</t>
  </si>
  <si>
    <t>ACTC</t>
  </si>
  <si>
    <t>ACTG</t>
  </si>
  <si>
    <t>ACTT</t>
  </si>
  <si>
    <t>AGAA</t>
  </si>
  <si>
    <t>AGAC</t>
  </si>
  <si>
    <t>AGAG</t>
  </si>
  <si>
    <t>AGAN</t>
  </si>
  <si>
    <t>AGAT</t>
  </si>
  <si>
    <t>AGCA</t>
  </si>
  <si>
    <t>AGCC</t>
  </si>
  <si>
    <t>AGCG</t>
  </si>
  <si>
    <t>AGCT</t>
  </si>
  <si>
    <t>AGGA</t>
  </si>
  <si>
    <t>AGGC</t>
  </si>
  <si>
    <t>AGGG</t>
  </si>
  <si>
    <t>AGGN</t>
  </si>
  <si>
    <t>AGGT</t>
  </si>
  <si>
    <t>AGTA</t>
  </si>
  <si>
    <t>AGTC</t>
  </si>
  <si>
    <t>AGTG</t>
  </si>
  <si>
    <t>AGTN</t>
  </si>
  <si>
    <t>AGTT</t>
  </si>
  <si>
    <t>ANCA</t>
  </si>
  <si>
    <t>ANGN</t>
  </si>
  <si>
    <t>ANNA</t>
  </si>
  <si>
    <t>ANTN</t>
  </si>
  <si>
    <t>ATAA</t>
  </si>
  <si>
    <t>ATAC</t>
  </si>
  <si>
    <t>ATAG</t>
  </si>
  <si>
    <t>ATAN</t>
  </si>
  <si>
    <t>ATAT</t>
  </si>
  <si>
    <t>ATCA</t>
  </si>
  <si>
    <t>ATCC</t>
  </si>
  <si>
    <t>ATCG</t>
  </si>
  <si>
    <t>ATCN</t>
  </si>
  <si>
    <t>ATCT</t>
  </si>
  <si>
    <t>ATGA</t>
  </si>
  <si>
    <t>ATGC</t>
  </si>
  <si>
    <t>ATGG</t>
  </si>
  <si>
    <t>ATGN</t>
  </si>
  <si>
    <t>ATGT</t>
  </si>
  <si>
    <t>ATNA</t>
  </si>
  <si>
    <t>ATNG</t>
  </si>
  <si>
    <t>ATNT</t>
  </si>
  <si>
    <t>ATTA</t>
  </si>
  <si>
    <t>ATTC</t>
  </si>
  <si>
    <t>ATTG</t>
  </si>
  <si>
    <t>ATTN</t>
  </si>
  <si>
    <t>ATTT</t>
  </si>
  <si>
    <t>CAAA</t>
  </si>
  <si>
    <t>CAAC</t>
  </si>
  <si>
    <t>CAAG</t>
  </si>
  <si>
    <t>CAAN</t>
  </si>
  <si>
    <t>CAAT</t>
  </si>
  <si>
    <t>CACA</t>
  </si>
  <si>
    <t>CACC</t>
  </si>
  <si>
    <t>CACG</t>
  </si>
  <si>
    <t>CACN</t>
  </si>
  <si>
    <t>CACT</t>
  </si>
  <si>
    <t>CAGA</t>
  </si>
  <si>
    <t>CAGC</t>
  </si>
  <si>
    <t>CAGG</t>
  </si>
  <si>
    <t>CAGT</t>
  </si>
  <si>
    <t>CANA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</si>
  <si>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</si>
  <si>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</si>
  <si>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</si>
  <si>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</si>
  <si>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</si>
  <si>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</si>
  <si>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</si>
  <si>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</si>
  <si>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</si>
  <si>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</si>
  <si>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</si>
  <si>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CCCN</t>
  </si>
  <si>
    <t>CCCT</t>
  </si>
  <si>
    <t>CCGA</t>
  </si>
  <si>
    <t>CCGC</t>
  </si>
  <si>
    <t>CCGG</t>
  </si>
  <si>
    <t>CCGN</t>
  </si>
  <si>
    <t>CCGT</t>
  </si>
  <si>
    <t>CCNA</t>
  </si>
  <si>
    <t>CCNC</t>
  </si>
  <si>
    <t>CCNT</t>
  </si>
  <si>
    <t>CCTA</t>
  </si>
  <si>
    <t>CCTC</t>
  </si>
  <si>
    <t>CCTG</t>
  </si>
  <si>
    <t>CCTN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</si>
  <si>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</si>
  <si>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</si>
  <si>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</si>
  <si>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</si>
  <si>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</si>
  <si>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</si>
  <si>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</si>
  <si>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</si>
  <si>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</si>
  <si>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</si>
  <si>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</si>
  <si>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</si>
  <si>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CGGN</t>
  </si>
  <si>
    <t>CGGT</t>
  </si>
  <si>
    <t>CGNA</t>
  </si>
  <si>
    <t>CGNC</t>
  </si>
  <si>
    <t>CGNG</t>
  </si>
  <si>
    <t>CGTA</t>
  </si>
  <si>
    <t>CGTC</t>
  </si>
  <si>
    <t>CGTG</t>
  </si>
  <si>
    <t>CGTN</t>
  </si>
  <si>
    <t>CGTT</t>
  </si>
  <si>
    <t>CNAA</t>
  </si>
  <si>
    <t>CNAG</t>
  </si>
  <si>
    <t>CNAN</t>
  </si>
  <si>
    <t>CNCG</t>
  </si>
  <si>
    <t>CNCT</t>
  </si>
  <si>
    <t>CTAA</t>
  </si>
  <si>
    <t>CTAC</t>
  </si>
  <si>
    <t>CTAG</t>
  </si>
  <si>
    <t>CTAN</t>
  </si>
  <si>
    <t>CTAT</t>
  </si>
  <si>
    <t>CTCA</t>
  </si>
  <si>
    <t>CTCC</t>
  </si>
  <si>
    <t>CTCG</t>
  </si>
  <si>
    <t>CTCN</t>
  </si>
  <si>
    <t>CTCT</t>
  </si>
  <si>
    <t>CTGA</t>
  </si>
  <si>
    <t>CTGC</t>
  </si>
  <si>
    <t>CTGG</t>
  </si>
  <si>
    <t>CTGN</t>
  </si>
  <si>
    <t>CTGT</t>
  </si>
  <si>
    <t>CTNA</t>
  </si>
  <si>
    <t>CTNN</t>
  </si>
  <si>
    <t>CTTA</t>
  </si>
  <si>
    <t>CTTC</t>
  </si>
  <si>
    <t>CTTG</t>
  </si>
  <si>
    <t>CTTN</t>
  </si>
  <si>
    <t>CTTT</t>
  </si>
  <si>
    <t>GAAA</t>
  </si>
  <si>
    <t>GAAC</t>
  </si>
  <si>
    <t>GAAG</t>
  </si>
  <si>
    <t>GAAN</t>
  </si>
  <si>
    <t>GAAT</t>
  </si>
  <si>
    <t>GACA</t>
  </si>
  <si>
    <t>GACC</t>
  </si>
  <si>
    <t>GACG</t>
  </si>
  <si>
    <t>GACN</t>
  </si>
  <si>
    <t>GACT</t>
  </si>
  <si>
    <t>GAGA</t>
  </si>
  <si>
    <t>GAGC</t>
  </si>
  <si>
    <t>GAGG</t>
  </si>
  <si>
    <t>GAGN</t>
  </si>
  <si>
    <t>GAGT</t>
  </si>
  <si>
    <t>GANA</t>
  </si>
  <si>
    <t>GANG</t>
  </si>
  <si>
    <t>GANT</t>
  </si>
  <si>
    <t>GATA</t>
  </si>
  <si>
    <t>GATC</t>
  </si>
  <si>
    <t>GATG</t>
  </si>
  <si>
    <t>GATN</t>
  </si>
  <si>
    <t>GATT</t>
  </si>
  <si>
    <t>GCAA</t>
  </si>
  <si>
    <t>GCAC</t>
  </si>
  <si>
    <t>GCAG</t>
  </si>
  <si>
    <t>GCAN</t>
  </si>
  <si>
    <t>GCAT</t>
  </si>
  <si>
    <t>GCCA</t>
  </si>
  <si>
    <t>GCCC</t>
  </si>
  <si>
    <t>GCCG</t>
  </si>
  <si>
    <t>GCCN</t>
  </si>
  <si>
    <t>GCCT</t>
  </si>
  <si>
    <t>GCGA</t>
  </si>
  <si>
    <t>GCGC</t>
  </si>
  <si>
    <t>GCGG</t>
  </si>
  <si>
    <t>GCGN</t>
  </si>
  <si>
    <t>GCGT</t>
  </si>
  <si>
    <t>GCNA</t>
  </si>
  <si>
    <t>GCTA</t>
  </si>
  <si>
    <t>GCTC</t>
  </si>
  <si>
    <t>GCTG</t>
  </si>
  <si>
    <t>GCTN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</si>
  <si>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</si>
  <si>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</si>
  <si>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</si>
  <si>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</si>
  <si>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</si>
  <si>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</si>
  <si>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</si>
  <si>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</si>
  <si>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</si>
  <si>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</si>
  <si>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</si>
  <si>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</si>
  <si>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GGGN</t>
  </si>
  <si>
    <t>GGGT</t>
  </si>
  <si>
    <t>GGNC</t>
  </si>
  <si>
    <t>GGNN</t>
  </si>
  <si>
    <t>GGTA</t>
  </si>
  <si>
    <t>GGTC</t>
  </si>
  <si>
    <t>GGTG</t>
  </si>
  <si>
    <t>GGTN</t>
  </si>
  <si>
    <t>GGTT</t>
  </si>
  <si>
    <t>GNNN</t>
  </si>
  <si>
    <t>GNTT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</si>
  <si>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</si>
  <si>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</si>
  <si>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</si>
  <si>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</si>
  <si>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</si>
  <si>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</si>
  <si>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</si>
  <si>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</si>
  <si>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</si>
  <si>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</si>
  <si>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</si>
  <si>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GTGN</t>
  </si>
  <si>
    <t>GTGT</t>
  </si>
  <si>
    <t>GTNA</t>
  </si>
  <si>
    <t>GTNC</t>
  </si>
  <si>
    <t>GTNG</t>
  </si>
  <si>
    <t>GTNN</t>
  </si>
  <si>
    <t>GTNT</t>
  </si>
  <si>
    <t>GTTA</t>
  </si>
  <si>
    <t>GTTC</t>
  </si>
  <si>
    <t>GTTG</t>
  </si>
  <si>
    <t>GTTN</t>
  </si>
  <si>
    <t>GTTT</t>
  </si>
  <si>
    <t>NAAA</t>
  </si>
  <si>
    <t>NAAT</t>
  </si>
  <si>
    <t>NACG</t>
  </si>
  <si>
    <t>NAGA</t>
  </si>
  <si>
    <t>NANN</t>
  </si>
  <si>
    <t>NCAC</t>
  </si>
  <si>
    <t>NCAG</t>
  </si>
  <si>
    <t>NCGC</t>
  </si>
  <si>
    <t>NNAN</t>
  </si>
  <si>
    <t>NTNN</t>
  </si>
  <si>
    <t>NTTT</t>
  </si>
  <si>
    <t>TAAA</t>
  </si>
  <si>
    <t>TAAC</t>
  </si>
  <si>
    <t>TAAG</t>
  </si>
  <si>
    <t>TAAN</t>
  </si>
  <si>
    <t>TAAT</t>
  </si>
  <si>
    <t>TACA</t>
  </si>
  <si>
    <t>TACC</t>
  </si>
  <si>
    <t>TACG</t>
  </si>
  <si>
    <t>TACN</t>
  </si>
  <si>
    <t>TACT</t>
  </si>
  <si>
    <t>TAGA</t>
  </si>
  <si>
    <t>TAGC</t>
  </si>
  <si>
    <t>TAGG</t>
  </si>
  <si>
    <t>TAGT</t>
  </si>
  <si>
    <t>TANA</t>
  </si>
  <si>
    <t>TANN</t>
  </si>
  <si>
    <t>TATA</t>
  </si>
  <si>
    <t>TATC</t>
  </si>
  <si>
    <t>TATG</t>
  </si>
  <si>
    <t>TATN</t>
  </si>
  <si>
    <t>TATT</t>
  </si>
  <si>
    <t>TCAA</t>
  </si>
  <si>
    <t>TCAC</t>
  </si>
  <si>
    <t>TCAG</t>
  </si>
  <si>
    <t>TCAN</t>
  </si>
  <si>
    <t>TCAT</t>
  </si>
  <si>
    <t>TCCA</t>
  </si>
  <si>
    <t>TCCC</t>
  </si>
  <si>
    <t>TCCG</t>
  </si>
  <si>
    <t>TCCN</t>
  </si>
  <si>
    <t>TCCT</t>
  </si>
  <si>
    <t>TCGA</t>
  </si>
  <si>
    <t>TCGC</t>
  </si>
  <si>
    <t>TCGG</t>
  </si>
  <si>
    <t>TCGT</t>
  </si>
  <si>
    <t>TCNA</t>
  </si>
  <si>
    <t>TCNC</t>
  </si>
  <si>
    <t>TCNG</t>
  </si>
  <si>
    <t>TCNT</t>
  </si>
  <si>
    <t>TCTA</t>
  </si>
  <si>
    <t>TCTC</t>
  </si>
  <si>
    <t>TCTG</t>
  </si>
  <si>
    <t>TCTT</t>
  </si>
  <si>
    <t>TGAA</t>
  </si>
  <si>
    <t>TGAC</t>
  </si>
  <si>
    <t>TGAG</t>
  </si>
  <si>
    <t>TGAN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</si>
  <si>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</si>
  <si>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</si>
  <si>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</si>
  <si>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</si>
  <si>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</si>
  <si>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</si>
  <si>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</si>
  <si>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</si>
  <si>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</si>
  <si>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TGNC</t>
  </si>
  <si>
    <t>TGNG</t>
  </si>
  <si>
    <t>TGNN</t>
  </si>
  <si>
    <t>TGNT</t>
  </si>
  <si>
    <t>TGTA</t>
  </si>
  <si>
    <t>TGTC</t>
  </si>
  <si>
    <t>TGTG</t>
  </si>
  <si>
    <t>TGTN</t>
  </si>
  <si>
    <t>TGTT</t>
  </si>
  <si>
    <t>TNAA</t>
  </si>
  <si>
    <t>TNAC</t>
  </si>
  <si>
    <t>TNAG</t>
  </si>
  <si>
    <t>TNCA</t>
  </si>
  <si>
    <t>TNGG</t>
  </si>
  <si>
    <t>TNGN</t>
  </si>
  <si>
    <t>TNNN</t>
  </si>
  <si>
    <t>TNTN</t>
  </si>
  <si>
    <t>TTAA</t>
  </si>
  <si>
    <t>TTAC</t>
  </si>
  <si>
    <t>TTAG</t>
  </si>
  <si>
    <t>TTAN</t>
  </si>
  <si>
    <t>TTAT</t>
  </si>
  <si>
    <t>TTCA</t>
  </si>
  <si>
    <t>TTCC</t>
  </si>
  <si>
    <t>TTCG</t>
  </si>
  <si>
    <t>TTCN</t>
  </si>
  <si>
    <t>TTCT</t>
  </si>
  <si>
    <t>TTGA</t>
  </si>
  <si>
    <t>TTGC</t>
  </si>
  <si>
    <t>TTGG</t>
  </si>
  <si>
    <t>TTGN</t>
  </si>
  <si>
    <t>TTGT</t>
  </si>
  <si>
    <t>TTNA</t>
  </si>
  <si>
    <t>TTNC</t>
  </si>
  <si>
    <t>TTNG</t>
  </si>
  <si>
    <t>TTNN</t>
  </si>
  <si>
    <t>TTNT</t>
  </si>
  <si>
    <t>TTTA</t>
  </si>
  <si>
    <t>TTTC</t>
  </si>
  <si>
    <t>TTTG</t>
  </si>
  <si>
    <t>TTTN</t>
  </si>
  <si>
    <t>TTTT</t>
  </si>
  <si>
    <t>AAAAA</t>
  </si>
  <si>
    <t>AAAAC</t>
  </si>
  <si>
    <t>AAAAG</t>
  </si>
  <si>
    <t>AAAAT</t>
  </si>
  <si>
    <t>AAACA</t>
  </si>
  <si>
    <t>AAACC</t>
  </si>
  <si>
    <t>AAACG</t>
  </si>
  <si>
    <t>AAACT</t>
  </si>
  <si>
    <t>AAAGA</t>
  </si>
  <si>
    <t>AAAGC</t>
  </si>
  <si>
    <t>AAAGG</t>
  </si>
  <si>
    <t>AAAGT</t>
  </si>
  <si>
    <t>AAANC</t>
  </si>
  <si>
    <t>AAATA</t>
  </si>
  <si>
    <t>AAATC</t>
  </si>
  <si>
    <t>AAATG</t>
  </si>
  <si>
    <t>AAATT</t>
  </si>
  <si>
    <t>AACAA</t>
  </si>
  <si>
    <t>AACAC</t>
  </si>
  <si>
    <t>AACAG</t>
  </si>
  <si>
    <t>AACAT</t>
  </si>
  <si>
    <t>AACCA</t>
  </si>
  <si>
    <t>AACCC</t>
  </si>
  <si>
    <t>AACCG</t>
  </si>
  <si>
    <t>AACCT</t>
  </si>
  <si>
    <t>AACGA</t>
  </si>
  <si>
    <t>AACGC</t>
  </si>
  <si>
    <t>AACGG</t>
  </si>
  <si>
    <t>AACGT</t>
  </si>
  <si>
    <t>AACNT</t>
  </si>
  <si>
    <t>AACTA</t>
  </si>
  <si>
    <t>AACTC</t>
  </si>
  <si>
    <t>AACTG</t>
  </si>
  <si>
    <t>AACTT</t>
  </si>
  <si>
    <t>AAGAA</t>
  </si>
  <si>
    <t>AAGAC</t>
  </si>
  <si>
    <t>AAGAG</t>
  </si>
  <si>
    <t>AAGAT</t>
  </si>
  <si>
    <t>AAGCA</t>
  </si>
  <si>
    <t>AAGCC</t>
  </si>
  <si>
    <t>AAGCG</t>
  </si>
  <si>
    <t>AAGCT</t>
  </si>
  <si>
    <t>AAGGA</t>
  </si>
  <si>
    <t>AAGGC</t>
  </si>
  <si>
    <t>AAGGG</t>
  </si>
  <si>
    <t>AAGGT</t>
  </si>
  <si>
    <t>AAGTA</t>
  </si>
  <si>
    <t>AAGTC</t>
  </si>
  <si>
    <t>AAGTG</t>
  </si>
  <si>
    <t>AAGTT</t>
  </si>
  <si>
    <t>AATAA</t>
  </si>
  <si>
    <t>AATAC</t>
  </si>
  <si>
    <t>AATAG</t>
  </si>
  <si>
    <t>AATAT</t>
  </si>
  <si>
    <t>AATCA</t>
  </si>
  <si>
    <t>AATCC</t>
  </si>
  <si>
    <t>AATCG</t>
  </si>
  <si>
    <t>AATCT</t>
  </si>
  <si>
    <t>AATGA</t>
  </si>
  <si>
    <t>AATGC</t>
  </si>
  <si>
    <t>AATGG</t>
  </si>
  <si>
    <t>AATGT</t>
  </si>
  <si>
    <t>AATTA</t>
  </si>
  <si>
    <t>AATTC</t>
  </si>
  <si>
    <t>AATTG</t>
  </si>
  <si>
    <t>AATTT</t>
  </si>
  <si>
    <t>ACAAA</t>
  </si>
  <si>
    <t>ACAAC</t>
  </si>
  <si>
    <t>ACAAG</t>
  </si>
  <si>
    <t>ACAAT</t>
  </si>
  <si>
    <t>ACACA</t>
  </si>
  <si>
    <t>ACACC</t>
  </si>
  <si>
    <t>ACACG</t>
  </si>
  <si>
    <t>ACACT</t>
  </si>
  <si>
    <t>ACAGA</t>
  </si>
  <si>
    <t>ACAGC</t>
  </si>
  <si>
    <t>ACAGG</t>
  </si>
  <si>
    <t>ACAGT</t>
  </si>
  <si>
    <t>ACANA</t>
  </si>
  <si>
    <t>ACATA</t>
  </si>
  <si>
    <t>ACATC</t>
  </si>
  <si>
    <t>ACATG</t>
  </si>
  <si>
    <t>ACATT</t>
  </si>
  <si>
    <t>ACCAA</t>
  </si>
  <si>
    <t>ACCAC</t>
  </si>
  <si>
    <t>ACCAG</t>
  </si>
  <si>
    <t>ACCAT</t>
  </si>
  <si>
    <t>ACCCA</t>
  </si>
  <si>
    <t>ACCCC</t>
  </si>
  <si>
    <t>ACCCG</t>
  </si>
  <si>
    <t>ACCCT</t>
  </si>
  <si>
    <t>ACCGA</t>
  </si>
  <si>
    <t>ACCGC</t>
  </si>
  <si>
    <t>ACCGG</t>
  </si>
  <si>
    <t>ACCGT</t>
  </si>
  <si>
    <t>ACCTA</t>
  </si>
  <si>
    <t>ACCTC</t>
  </si>
  <si>
    <t>ACCTG</t>
  </si>
  <si>
    <t>ACCTT</t>
  </si>
  <si>
    <t>ACGAA</t>
  </si>
  <si>
    <t>ACGAC</t>
  </si>
  <si>
    <t>ACGAG</t>
  </si>
  <si>
    <t>ACGAT</t>
  </si>
  <si>
    <t>ACGCA</t>
  </si>
  <si>
    <t>ACGCC</t>
  </si>
  <si>
    <t>ACGCG</t>
  </si>
  <si>
    <t>ACGCT</t>
  </si>
  <si>
    <t>ACGGA</t>
  </si>
  <si>
    <t>ACGGC</t>
  </si>
  <si>
    <t>ACGGG</t>
  </si>
  <si>
    <t>ACGGT</t>
  </si>
  <si>
    <t>ACGNG</t>
  </si>
  <si>
    <t>ACGTA</t>
  </si>
  <si>
    <t>ACGTC</t>
  </si>
  <si>
    <t>ACGTG</t>
  </si>
  <si>
    <t>ACGTT</t>
  </si>
  <si>
    <t>ACTAA</t>
  </si>
  <si>
    <t>ACTAC</t>
  </si>
  <si>
    <t>ACTAG</t>
  </si>
  <si>
    <t>ACTAT</t>
  </si>
  <si>
    <t>ACTCA</t>
  </si>
  <si>
    <t>ACTCC</t>
  </si>
  <si>
    <t>ACTCG</t>
  </si>
  <si>
    <t>ACTCT</t>
  </si>
  <si>
    <t>ACTGA</t>
  </si>
  <si>
    <t>ACTGC</t>
  </si>
  <si>
    <t>ACTGG</t>
  </si>
  <si>
    <t>ACTGT</t>
  </si>
  <si>
    <t>ACTTA</t>
  </si>
  <si>
    <t>ACTTC</t>
  </si>
  <si>
    <t>ACTTG</t>
  </si>
  <si>
    <t>ACTTT</t>
  </si>
  <si>
    <t>AGAAA</t>
  </si>
  <si>
    <t>AGAAC</t>
  </si>
  <si>
    <t>AGAAG</t>
  </si>
  <si>
    <t>AGAAT</t>
  </si>
  <si>
    <t>AGACA</t>
  </si>
  <si>
    <t>AGACC</t>
  </si>
  <si>
    <t>AGACG</t>
  </si>
  <si>
    <t>AGACN</t>
  </si>
  <si>
    <t>AGACT</t>
  </si>
  <si>
    <t>AGAGA</t>
  </si>
  <si>
    <t>AGAGC</t>
  </si>
  <si>
    <t>AGAGG</t>
  </si>
  <si>
    <t>AGAGT</t>
  </si>
  <si>
    <t>AGANA</t>
  </si>
  <si>
    <t>AGANT</t>
  </si>
  <si>
    <t>AGATA</t>
  </si>
  <si>
    <t>AGATC</t>
  </si>
  <si>
    <t>AGATG</t>
  </si>
  <si>
    <t>AGATT</t>
  </si>
  <si>
    <t>AGCAA</t>
  </si>
  <si>
    <t>AGCAC</t>
  </si>
  <si>
    <t>AGCAG</t>
  </si>
  <si>
    <t>AGCAT</t>
  </si>
  <si>
    <t>AGCCA</t>
  </si>
  <si>
    <t>AGCCC</t>
  </si>
  <si>
    <t>AGCCG</t>
  </si>
  <si>
    <t>AGCCT</t>
  </si>
  <si>
    <t>AGCGA</t>
  </si>
  <si>
    <t>AGCGC</t>
  </si>
  <si>
    <t>AGCGG</t>
  </si>
  <si>
    <t>AGCGT</t>
  </si>
  <si>
    <t>AGCTA</t>
  </si>
  <si>
    <t>AGCTC</t>
  </si>
  <si>
    <t>AGCTG</t>
  </si>
  <si>
    <t>AGCTT</t>
  </si>
  <si>
    <t>AGGAA</t>
  </si>
  <si>
    <t>AGGAC</t>
  </si>
  <si>
    <t>AGGAG</t>
  </si>
  <si>
    <t>AGGAT</t>
  </si>
  <si>
    <t>AGGCA</t>
  </si>
  <si>
    <t>AGGCC</t>
  </si>
  <si>
    <t>AGGCG</t>
  </si>
  <si>
    <t>AGGCT</t>
  </si>
  <si>
    <t>AGGGA</t>
  </si>
  <si>
    <t>AGGGC</t>
  </si>
  <si>
    <t>AGGGG</t>
  </si>
  <si>
    <t>AGGGT</t>
  </si>
  <si>
    <t>AGGNN</t>
  </si>
  <si>
    <t>AGGTA</t>
  </si>
  <si>
    <t>AGGTC</t>
  </si>
  <si>
    <t>AGGTG</t>
  </si>
  <si>
    <t>AGGTT</t>
  </si>
  <si>
    <t>AGTAA</t>
  </si>
  <si>
    <t>AGTAC</t>
  </si>
  <si>
    <t>AGTAG</t>
  </si>
  <si>
    <t>AGTAT</t>
  </si>
  <si>
    <t>AGTCA</t>
  </si>
  <si>
    <t>AGTCC</t>
  </si>
  <si>
    <t>AGTCG</t>
  </si>
  <si>
    <t>AGTCT</t>
  </si>
  <si>
    <t>AGTGA</t>
  </si>
  <si>
    <t>AGTGC</t>
  </si>
  <si>
    <t>AGTGG</t>
  </si>
  <si>
    <t>AGTGN</t>
  </si>
  <si>
    <t>AGTGT</t>
  </si>
  <si>
    <t>AGTNA</t>
  </si>
  <si>
    <t>AGTNC</t>
  </si>
  <si>
    <t>AGTTA</t>
  </si>
  <si>
    <t>AGTTC</t>
  </si>
  <si>
    <t>AGTTG</t>
  </si>
  <si>
    <t>AGTTT</t>
  </si>
  <si>
    <t>ANCAC</t>
  </si>
  <si>
    <t>ANTNN</t>
  </si>
  <si>
    <t>ATAAA</t>
  </si>
  <si>
    <t>ATAAC</t>
  </si>
  <si>
    <t>ATAAG</t>
  </si>
  <si>
    <t>ATAAT</t>
  </si>
  <si>
    <t>ATACA</t>
  </si>
  <si>
    <t>ATACC</t>
  </si>
  <si>
    <t>ATACG</t>
  </si>
  <si>
    <t>ATACT</t>
  </si>
  <si>
    <t>ATAGA</t>
  </si>
  <si>
    <t>ATAGC</t>
  </si>
  <si>
    <t>ATAGG</t>
  </si>
  <si>
    <t>ATAGT</t>
  </si>
  <si>
    <t>ATANA</t>
  </si>
  <si>
    <t>ATATA</t>
  </si>
  <si>
    <t>ATATC</t>
  </si>
  <si>
    <t>ATATG</t>
  </si>
  <si>
    <t>ATATT</t>
  </si>
  <si>
    <t>ATCAA</t>
  </si>
  <si>
    <t>ATCAC</t>
  </si>
  <si>
    <t>ATCAG</t>
  </si>
  <si>
    <t>ATCAT</t>
  </si>
  <si>
    <t>ATCCA</t>
  </si>
  <si>
    <t>ATCCC</t>
  </si>
  <si>
    <t>ATCCG</t>
  </si>
  <si>
    <t>ATCCT</t>
  </si>
  <si>
    <t>ATCGA</t>
  </si>
  <si>
    <t>ATCGC</t>
  </si>
  <si>
    <t>ATCGG</t>
  </si>
  <si>
    <t>ATCGT</t>
  </si>
  <si>
    <t>ATCNG</t>
  </si>
  <si>
    <t>ATCNT</t>
  </si>
  <si>
    <t>ATCTA</t>
  </si>
  <si>
    <t>ATCTC</t>
  </si>
  <si>
    <t>ATCTG</t>
  </si>
  <si>
    <t>ATCTT</t>
  </si>
  <si>
    <t>ATGAA</t>
  </si>
  <si>
    <t>ATGAC</t>
  </si>
  <si>
    <t>ATGAG</t>
  </si>
  <si>
    <t>ATGAN</t>
  </si>
  <si>
    <t>ATGAT</t>
  </si>
  <si>
    <t>ATGCA</t>
  </si>
  <si>
    <t>ATGCC</t>
  </si>
  <si>
    <t>ATGCG</t>
  </si>
  <si>
    <t>ATGCT</t>
  </si>
  <si>
    <t>ATGGA</t>
  </si>
  <si>
    <t>ATGGC</t>
  </si>
  <si>
    <t>ATGGG</t>
  </si>
  <si>
    <t>ATGGT</t>
  </si>
  <si>
    <t>ATGNC</t>
  </si>
  <si>
    <t>ATGTA</t>
  </si>
  <si>
    <t>ATGTC</t>
  </si>
  <si>
    <t>ATGTG</t>
  </si>
  <si>
    <t>ATGTT</t>
  </si>
  <si>
    <t>ATTAA</t>
  </si>
  <si>
    <t>ATTAC</t>
  </si>
  <si>
    <t>ATTAG</t>
  </si>
  <si>
    <t>ATTAT</t>
  </si>
  <si>
    <t>ATTCA</t>
  </si>
  <si>
    <t>ATTCC</t>
  </si>
  <si>
    <t>ATTCG</t>
  </si>
  <si>
    <t>ATTCT</t>
  </si>
  <si>
    <t>ATTGA</t>
  </si>
  <si>
    <t>ATTGC</t>
  </si>
  <si>
    <t>ATTGG</t>
  </si>
  <si>
    <t>ATTGT</t>
  </si>
  <si>
    <t>ATTNA</t>
  </si>
  <si>
    <t>ATTTA</t>
  </si>
  <si>
    <t>ATTTC</t>
  </si>
  <si>
    <t>ATTTG</t>
  </si>
  <si>
    <t>ATTTT</t>
  </si>
  <si>
    <t>CAAAA</t>
  </si>
  <si>
    <t>CAAAC</t>
  </si>
  <si>
    <t>CAAAG</t>
  </si>
  <si>
    <t>CAAAT</t>
  </si>
  <si>
    <t>CAACA</t>
  </si>
  <si>
    <t>CAACC</t>
  </si>
  <si>
    <t>CAACG</t>
  </si>
  <si>
    <t>CAACT</t>
  </si>
  <si>
    <t>CAAGA</t>
  </si>
  <si>
    <t>CAAGC</t>
  </si>
  <si>
    <t>CAAGG</t>
  </si>
  <si>
    <t>CAAGT</t>
  </si>
  <si>
    <t>CAANG</t>
  </si>
  <si>
    <t>CAATA</t>
  </si>
  <si>
    <t>CAATC</t>
  </si>
  <si>
    <t>CAATG</t>
  </si>
  <si>
    <t>CAATT</t>
  </si>
  <si>
    <t>CACAA</t>
  </si>
  <si>
    <t>CACAC</t>
  </si>
  <si>
    <t>CACAG</t>
  </si>
  <si>
    <t>CACAT</t>
  </si>
  <si>
    <t>CACCA</t>
  </si>
  <si>
    <t>CACCC</t>
  </si>
  <si>
    <t>CACCG</t>
  </si>
  <si>
    <t>CACCT</t>
  </si>
  <si>
    <t>CACGA</t>
  </si>
  <si>
    <t>CACGC</t>
  </si>
  <si>
    <t>CACGG</t>
  </si>
  <si>
    <t>CACGT</t>
  </si>
  <si>
    <t>CACNC</t>
  </si>
  <si>
    <t>CACTA</t>
  </si>
  <si>
    <t>CACTC</t>
  </si>
  <si>
    <t>CACTG</t>
  </si>
  <si>
    <t>CACTT</t>
  </si>
  <si>
    <t>CAGAA</t>
  </si>
  <si>
    <t>CAGAC</t>
  </si>
  <si>
    <t>CAGAG</t>
  </si>
  <si>
    <t>CAGAT</t>
  </si>
  <si>
    <t>CAGCA</t>
  </si>
  <si>
    <t>CAGCC</t>
  </si>
  <si>
    <t>CAGCG</t>
  </si>
  <si>
    <t>CAGCT</t>
  </si>
  <si>
    <t>CAGGA</t>
  </si>
  <si>
    <t>CAGGC</t>
  </si>
  <si>
    <t>CAGGG</t>
  </si>
  <si>
    <t>CAGGT</t>
  </si>
  <si>
    <t>CAGTA</t>
  </si>
  <si>
    <t>CAGTC</t>
  </si>
  <si>
    <t>CAGTG</t>
  </si>
  <si>
    <t>CAGTT</t>
  </si>
  <si>
    <t>CATAA</t>
  </si>
  <si>
    <t>CATAC</t>
  </si>
  <si>
    <t>CATAG</t>
  </si>
  <si>
    <t>CATAT</t>
  </si>
  <si>
    <t>CATCA</t>
  </si>
  <si>
    <t>CATCC</t>
  </si>
  <si>
    <t>CATCG</t>
  </si>
  <si>
    <t>CATCT</t>
  </si>
  <si>
    <t>CATGA</t>
  </si>
  <si>
    <t>CATGC</t>
  </si>
  <si>
    <t>CATGG</t>
  </si>
  <si>
    <t>CATGT</t>
  </si>
  <si>
    <t>CATTA</t>
  </si>
  <si>
    <t>CATTC</t>
  </si>
  <si>
    <t>CATTG</t>
  </si>
  <si>
    <t>CATTT</t>
  </si>
  <si>
    <t>CCAAA</t>
  </si>
  <si>
    <t>CCAAC</t>
  </si>
  <si>
    <t>CCAAG</t>
  </si>
  <si>
    <t>CCAAT</t>
  </si>
  <si>
    <t>CCACA</t>
  </si>
  <si>
    <t>CCACC</t>
  </si>
  <si>
    <t>CCACG</t>
  </si>
  <si>
    <t>CCACT</t>
  </si>
  <si>
    <t>CCAGA</t>
  </si>
  <si>
    <t>CCAGC</t>
  </si>
  <si>
    <t>CCAGG</t>
  </si>
  <si>
    <t>CCAGT</t>
  </si>
  <si>
    <t>CCATA</t>
  </si>
  <si>
    <t>CCATC</t>
  </si>
  <si>
    <t>CCATG</t>
  </si>
  <si>
    <t>CCATT</t>
  </si>
  <si>
    <t>CCCAA</t>
  </si>
  <si>
    <t>CCCAC</t>
  </si>
  <si>
    <t>CCCAG</t>
  </si>
  <si>
    <t>CCCAT</t>
  </si>
  <si>
    <t>CCCCA</t>
  </si>
  <si>
    <t>CCCCC</t>
  </si>
  <si>
    <t>CCCCG</t>
  </si>
  <si>
    <t>CCCCT</t>
  </si>
  <si>
    <t>CCCGA</t>
  </si>
  <si>
    <t>CCCGC</t>
  </si>
  <si>
    <t>CCCGG</t>
  </si>
  <si>
    <t>CCCGT</t>
  </si>
  <si>
    <t>CCCNC</t>
  </si>
  <si>
    <t>CCCTA</t>
  </si>
  <si>
    <t>CCCTC</t>
  </si>
  <si>
    <t>CCCTG</t>
  </si>
  <si>
    <t>CCCTT</t>
  </si>
  <si>
    <t>CCGAA</t>
  </si>
  <si>
    <t>CCGAC</t>
  </si>
  <si>
    <t>CCGAG</t>
  </si>
  <si>
    <t>CCGAT</t>
  </si>
  <si>
    <t>CCGCA</t>
  </si>
  <si>
    <t>CCGCC</t>
  </si>
  <si>
    <t>CCGCG</t>
  </si>
  <si>
    <t>CCGCT</t>
  </si>
  <si>
    <t>CCGGA</t>
  </si>
  <si>
    <t>CCGGC</t>
  </si>
  <si>
    <t>CCGGG</t>
  </si>
  <si>
    <t>CCGGN</t>
  </si>
  <si>
    <t>CCGGT</t>
  </si>
  <si>
    <t>CCGNC</t>
  </si>
  <si>
    <t>CCGNG</t>
  </si>
  <si>
    <t>CCGTA</t>
  </si>
  <si>
    <t>CCGTC</t>
  </si>
  <si>
    <t>CCGTG</t>
  </si>
  <si>
    <t>CCGTN</t>
  </si>
  <si>
    <t>CCGTT</t>
  </si>
  <si>
    <t>CCNCT</t>
  </si>
  <si>
    <t>CCTAA</t>
  </si>
  <si>
    <t>CCTAC</t>
  </si>
  <si>
    <t>CCTAG</t>
  </si>
  <si>
    <t>CCTAT</t>
  </si>
  <si>
    <t>CCTCA</t>
  </si>
  <si>
    <t>CCTCC</t>
  </si>
  <si>
    <t>CCTCG</t>
  </si>
  <si>
    <t>CCTCT</t>
  </si>
  <si>
    <t>CCTGA</t>
  </si>
  <si>
    <t>CCTGC</t>
  </si>
  <si>
    <t>CCTGG</t>
  </si>
  <si>
    <t>CCTGT</t>
  </si>
  <si>
    <t>CCTNN</t>
  </si>
  <si>
    <t>CCTTA</t>
  </si>
  <si>
    <t>CCTTC</t>
  </si>
  <si>
    <t>CCTTG</t>
  </si>
  <si>
    <t>CCTTT</t>
  </si>
  <si>
    <t>CGAAA</t>
  </si>
  <si>
    <t>CGAAC</t>
  </si>
  <si>
    <t>CGAAG</t>
  </si>
  <si>
    <t>CGAAT</t>
  </si>
  <si>
    <t>CGACA</t>
  </si>
  <si>
    <t>CGACC</t>
  </si>
  <si>
    <t>CGACG</t>
  </si>
  <si>
    <t>CGACT</t>
  </si>
  <si>
    <t>CGAGA</t>
  </si>
  <si>
    <t>CGAGC</t>
  </si>
  <si>
    <t>CGAGG</t>
  </si>
  <si>
    <t>CGAGT</t>
  </si>
  <si>
    <t>CGATA</t>
  </si>
  <si>
    <t>CGATC</t>
  </si>
  <si>
    <t>CGATG</t>
  </si>
  <si>
    <t>CGATT</t>
  </si>
  <si>
    <t>CGCAA</t>
  </si>
  <si>
    <t>CGCAC</t>
  </si>
  <si>
    <t>CGCAG</t>
  </si>
  <si>
    <t>CGCAT</t>
  </si>
  <si>
    <t>CGCCA</t>
  </si>
  <si>
    <t>CGCCC</t>
  </si>
  <si>
    <t>CGCCG</t>
  </si>
  <si>
    <t>CGCCT</t>
  </si>
  <si>
    <t>CGCGA</t>
  </si>
  <si>
    <t>CGCGC</t>
  </si>
  <si>
    <t>CGCGG</t>
  </si>
  <si>
    <t>CGCGT</t>
  </si>
  <si>
    <t>CGCTA</t>
  </si>
  <si>
    <t>CGCTC</t>
  </si>
  <si>
    <t>CGCTG</t>
  </si>
  <si>
    <t>CGCTT</t>
  </si>
  <si>
    <t>CGGAA</t>
  </si>
  <si>
    <t>CGGAC</t>
  </si>
  <si>
    <t>CGGAG</t>
  </si>
  <si>
    <t>CGGAT</t>
  </si>
  <si>
    <t>CGGCA</t>
  </si>
  <si>
    <t>CGGCC</t>
  </si>
  <si>
    <t>CGGCG</t>
  </si>
  <si>
    <t>CGGCT</t>
  </si>
  <si>
    <t>CGGGA</t>
  </si>
  <si>
    <t>CGGGC</t>
  </si>
  <si>
    <t>CGGGG</t>
  </si>
  <si>
    <t>CGGGT</t>
  </si>
  <si>
    <t>CGGNC</t>
  </si>
  <si>
    <t>CGGTA</t>
  </si>
  <si>
    <t>CGGTC</t>
  </si>
  <si>
    <t>CGGTG</t>
  </si>
  <si>
    <t>CGGTT</t>
  </si>
  <si>
    <t>CGTAA</t>
  </si>
  <si>
    <t>CGTAC</t>
  </si>
  <si>
    <t>CGTAG</t>
  </si>
  <si>
    <t>CGTAT</t>
  </si>
  <si>
    <t>CGTCA</t>
  </si>
  <si>
    <t>CGTCC</t>
  </si>
  <si>
    <t>CGTCG</t>
  </si>
  <si>
    <t>CGTCT</t>
  </si>
  <si>
    <t>CGTGA</t>
  </si>
  <si>
    <t>CGTGC</t>
  </si>
  <si>
    <t>CGTGG</t>
  </si>
  <si>
    <t>CGTGT</t>
  </si>
  <si>
    <t>CGTTA</t>
  </si>
  <si>
    <t>CGTTC</t>
  </si>
  <si>
    <t>CGTTG</t>
  </si>
  <si>
    <t>CGTTT</t>
  </si>
  <si>
    <t>CNAAA</t>
  </si>
  <si>
    <t>CNAGA</t>
  </si>
  <si>
    <t>CNCGC</t>
  </si>
  <si>
    <t>CTAAA</t>
  </si>
  <si>
    <t>CTAAC</t>
  </si>
  <si>
    <t>CTAAG</t>
  </si>
  <si>
    <t>CTAAT</t>
  </si>
  <si>
    <t>CTACA</t>
  </si>
  <si>
    <t>CTACC</t>
  </si>
  <si>
    <t>CTACG</t>
  </si>
  <si>
    <t>CTACT</t>
  </si>
  <si>
    <t>CTAGA</t>
  </si>
  <si>
    <t>CTAGC</t>
  </si>
  <si>
    <t>CTAGG</t>
  </si>
  <si>
    <t>CTAGT</t>
  </si>
  <si>
    <t>CTATA</t>
  </si>
  <si>
    <t>CTATC</t>
  </si>
  <si>
    <t>CTATG</t>
  </si>
  <si>
    <t>CTATT</t>
  </si>
  <si>
    <t>CTCAA</t>
  </si>
  <si>
    <t>CTCAC</t>
  </si>
  <si>
    <t>CTCAG</t>
  </si>
  <si>
    <t>CTCAT</t>
  </si>
  <si>
    <t>CTCCA</t>
  </si>
  <si>
    <t>CTCCC</t>
  </si>
  <si>
    <t>CTCCG</t>
  </si>
  <si>
    <t>CTCCT</t>
  </si>
  <si>
    <t>CTCGA</t>
  </si>
  <si>
    <t>CTCGC</t>
  </si>
  <si>
    <t>CTCGG</t>
  </si>
  <si>
    <t>CTCGT</t>
  </si>
  <si>
    <t>CTCNA</t>
  </si>
  <si>
    <t>CTCNT</t>
  </si>
  <si>
    <t>CTCTA</t>
  </si>
  <si>
    <t>CTCTC</t>
  </si>
  <si>
    <t>CTCTG</t>
  </si>
  <si>
    <t>CTCTT</t>
  </si>
  <si>
    <t>CTGAA</t>
  </si>
  <si>
    <t>CTGAC</t>
  </si>
  <si>
    <t>CTGAG</t>
  </si>
  <si>
    <t>CTGAT</t>
  </si>
  <si>
    <t>CTGCA</t>
  </si>
  <si>
    <t>CTGCC</t>
  </si>
  <si>
    <t>CTGCG</t>
  </si>
  <si>
    <t>CTGCT</t>
  </si>
  <si>
    <t>CTGGA</t>
  </si>
  <si>
    <t>CTGGC</t>
  </si>
  <si>
    <t>CTGGG</t>
  </si>
  <si>
    <t>CTGGT</t>
  </si>
  <si>
    <t>CTGNG</t>
  </si>
  <si>
    <t>CTGTA</t>
  </si>
  <si>
    <t>CTGTC</t>
  </si>
  <si>
    <t>CTGTG</t>
  </si>
  <si>
    <t>CTGTT</t>
  </si>
  <si>
    <t>CTNAA</t>
  </si>
  <si>
    <t>CTTAA</t>
  </si>
  <si>
    <t>CTTAC</t>
  </si>
  <si>
    <t>CTTAG</t>
  </si>
  <si>
    <t>CTTAT</t>
  </si>
  <si>
    <t>CTTCA</t>
  </si>
  <si>
    <t>CTTCC</t>
  </si>
  <si>
    <t>CTTCG</t>
  </si>
  <si>
    <t>CTTCT</t>
  </si>
  <si>
    <t>CTTGA</t>
  </si>
  <si>
    <t>CTTGC</t>
  </si>
  <si>
    <t>CTTGG</t>
  </si>
  <si>
    <t>CTTGT</t>
  </si>
  <si>
    <t>CTTNT</t>
  </si>
  <si>
    <t>CTTTA</t>
  </si>
  <si>
    <t>CTTTC</t>
  </si>
  <si>
    <t>CTTTG</t>
  </si>
  <si>
    <t>CTTTT</t>
  </si>
  <si>
    <t>GAAAA</t>
  </si>
  <si>
    <t>GAAAC</t>
  </si>
  <si>
    <t>GAAAG</t>
  </si>
  <si>
    <t>GAAAT</t>
  </si>
  <si>
    <t>GAACA</t>
  </si>
  <si>
    <t>GAACC</t>
  </si>
  <si>
    <t>GAACG</t>
  </si>
  <si>
    <t>GAACT</t>
  </si>
  <si>
    <t>GAAGA</t>
  </si>
  <si>
    <t>GAAGC</t>
  </si>
  <si>
    <t>GAAGG</t>
  </si>
  <si>
    <t>GAAGT</t>
  </si>
  <si>
    <t>GAANA</t>
  </si>
  <si>
    <t>GAANC</t>
  </si>
  <si>
    <t>GAANG</t>
  </si>
  <si>
    <t>GAATA</t>
  </si>
  <si>
    <t>GAATC</t>
  </si>
  <si>
    <t>GAATG</t>
  </si>
  <si>
    <t>GAATT</t>
  </si>
  <si>
    <t>GACAA</t>
  </si>
  <si>
    <t>GACAC</t>
  </si>
  <si>
    <t>GACAG</t>
  </si>
  <si>
    <t>GACAT</t>
  </si>
  <si>
    <t>GACCA</t>
  </si>
  <si>
    <t>GACCC</t>
  </si>
  <si>
    <t>GACCG</t>
  </si>
  <si>
    <t>GACCT</t>
  </si>
  <si>
    <t>GACGA</t>
  </si>
  <si>
    <t>GACGC</t>
  </si>
  <si>
    <t>GACGG</t>
  </si>
  <si>
    <t>GACGT</t>
  </si>
  <si>
    <t>GACNC</t>
  </si>
  <si>
    <t>GACNN</t>
  </si>
  <si>
    <t>GACTA</t>
  </si>
  <si>
    <t>GACTC</t>
  </si>
  <si>
    <t>GACTG</t>
  </si>
  <si>
    <t>GACTT</t>
  </si>
  <si>
    <t>GAGAA</t>
  </si>
  <si>
    <t>GAGAC</t>
  </si>
  <si>
    <t>GAGAG</t>
  </si>
  <si>
    <t>GAGAT</t>
  </si>
  <si>
    <t>GAGCA</t>
  </si>
  <si>
    <t>GAGCC</t>
  </si>
  <si>
    <t>GAGCG</t>
  </si>
  <si>
    <t>GAGCT</t>
  </si>
  <si>
    <t>GAGGA</t>
  </si>
  <si>
    <t>GAGGC</t>
  </si>
  <si>
    <t>GAGGG</t>
  </si>
  <si>
    <t>GAGGN</t>
  </si>
  <si>
    <t>GAGGT</t>
  </si>
  <si>
    <t>GAGTA</t>
  </si>
  <si>
    <t>GAGTC</t>
  </si>
  <si>
    <t>GAGTG</t>
  </si>
  <si>
    <t>GAGTT</t>
  </si>
  <si>
    <t>GANGN</t>
  </si>
  <si>
    <t>GATAA</t>
  </si>
  <si>
    <t>GATAC</t>
  </si>
  <si>
    <t>GATAG</t>
  </si>
  <si>
    <t>GATAT</t>
  </si>
  <si>
    <t>GATCA</t>
  </si>
  <si>
    <t>GATCC</t>
  </si>
  <si>
    <t>GATCG</t>
  </si>
  <si>
    <t>GATCT</t>
  </si>
  <si>
    <t>GATGA</t>
  </si>
  <si>
    <t>GATGC</t>
  </si>
  <si>
    <t>GATGG</t>
  </si>
  <si>
    <t>GATGT</t>
  </si>
  <si>
    <t>GATNA</t>
  </si>
  <si>
    <t>GATTA</t>
  </si>
  <si>
    <t>GATTC</t>
  </si>
  <si>
    <t>GATTG</t>
  </si>
  <si>
    <t>GATTT</t>
  </si>
  <si>
    <t>GCAAA</t>
  </si>
  <si>
    <t>GCAAC</t>
  </si>
  <si>
    <t>GCAAG</t>
  </si>
  <si>
    <t>GCAAT</t>
  </si>
  <si>
    <t>GCACA</t>
  </si>
  <si>
    <t>GCACC</t>
  </si>
  <si>
    <t>GCACG</t>
  </si>
  <si>
    <t>GCACT</t>
  </si>
  <si>
    <t>GCAGA</t>
  </si>
  <si>
    <t>GCAGC</t>
  </si>
  <si>
    <t>GCAGG</t>
  </si>
  <si>
    <t>GCAGT</t>
  </si>
  <si>
    <t>GCANA</t>
  </si>
  <si>
    <t>GCATA</t>
  </si>
  <si>
    <t>GCATC</t>
  </si>
  <si>
    <t>GCATG</t>
  </si>
  <si>
    <t>GCATT</t>
  </si>
  <si>
    <t>GCCAA</t>
  </si>
  <si>
    <t>GCCAC</t>
  </si>
  <si>
    <t>GCCAG</t>
  </si>
  <si>
    <t>GCCAT</t>
  </si>
  <si>
    <t>GCCCA</t>
  </si>
  <si>
    <t>GCCCC</t>
  </si>
  <si>
    <t>GCCCG</t>
  </si>
  <si>
    <t>GCCCT</t>
  </si>
  <si>
    <t>GCCGA</t>
  </si>
  <si>
    <t>GCCGC</t>
  </si>
  <si>
    <t>GCCGG</t>
  </si>
  <si>
    <t>GCCGT</t>
  </si>
  <si>
    <t>GCCNT</t>
  </si>
  <si>
    <t>GCCTA</t>
  </si>
  <si>
    <t>GCCTC</t>
  </si>
  <si>
    <t>GCCTG</t>
  </si>
  <si>
    <t>GCCTT</t>
  </si>
  <si>
    <t>GCGAA</t>
  </si>
  <si>
    <t>GCGAC</t>
  </si>
  <si>
    <t>GCGAG</t>
  </si>
  <si>
    <t>GCGAT</t>
  </si>
  <si>
    <t>GCGCA</t>
  </si>
  <si>
    <t>GCGCC</t>
  </si>
  <si>
    <t>GCGCG</t>
  </si>
  <si>
    <t>GCGCT</t>
  </si>
  <si>
    <t>GCGGA</t>
  </si>
  <si>
    <t>GCGGC</t>
  </si>
  <si>
    <t>GCGGG</t>
  </si>
  <si>
    <t>GCGGT</t>
  </si>
  <si>
    <t>GCGNA</t>
  </si>
  <si>
    <t>GCGTA</t>
  </si>
  <si>
    <t>GCGTC</t>
  </si>
  <si>
    <t>GCGTG</t>
  </si>
  <si>
    <t>GCGTT</t>
  </si>
  <si>
    <t>GCNAN</t>
  </si>
  <si>
    <t>GCTAA</t>
  </si>
  <si>
    <t>GCTAC</t>
  </si>
  <si>
    <t>GCTAG</t>
  </si>
  <si>
    <t>GCTAT</t>
  </si>
  <si>
    <t>GCTCA</t>
  </si>
  <si>
    <t>GCTCC</t>
  </si>
  <si>
    <t>GCTCG</t>
  </si>
  <si>
    <t>GCTCT</t>
  </si>
  <si>
    <t>GCTGA</t>
  </si>
  <si>
    <t>GCTGC</t>
  </si>
  <si>
    <t>GCTGG</t>
  </si>
  <si>
    <t>GCTGT</t>
  </si>
  <si>
    <t>GCTTA</t>
  </si>
  <si>
    <t>GCTTC</t>
  </si>
  <si>
    <t>GCTTG</t>
  </si>
  <si>
    <t>GCTTT</t>
  </si>
  <si>
    <t>GGAAA</t>
  </si>
  <si>
    <t>GGAAC</t>
  </si>
  <si>
    <t>GGAAG</t>
  </si>
  <si>
    <t>GGAAT</t>
  </si>
  <si>
    <t>GGACA</t>
  </si>
  <si>
    <t>GGACC</t>
  </si>
  <si>
    <t>GGACG</t>
  </si>
  <si>
    <t>GGACT</t>
  </si>
  <si>
    <t>GGAGA</t>
  </si>
  <si>
    <t>GGAGC</t>
  </si>
  <si>
    <t>GGAGG</t>
  </si>
  <si>
    <t>GGAGT</t>
  </si>
  <si>
    <t>GGATA</t>
  </si>
  <si>
    <t>GGATC</t>
  </si>
  <si>
    <t>GGATG</t>
  </si>
  <si>
    <t>GGATT</t>
  </si>
  <si>
    <t>GGCAA</t>
  </si>
  <si>
    <t>GGCAC</t>
  </si>
  <si>
    <t>GGCAG</t>
  </si>
  <si>
    <t>GGCAT</t>
  </si>
  <si>
    <t>GGCCA</t>
  </si>
  <si>
    <t>GGCCC</t>
  </si>
  <si>
    <t>GGCCG</t>
  </si>
  <si>
    <t>GGCCT</t>
  </si>
  <si>
    <t>GGCGA</t>
  </si>
  <si>
    <t>GGCGC</t>
  </si>
  <si>
    <t>GGCGG</t>
  </si>
  <si>
    <t>GGCGT</t>
  </si>
  <si>
    <t>GGCTA</t>
  </si>
  <si>
    <t>GGCTC</t>
  </si>
  <si>
    <t>GGCTG</t>
  </si>
  <si>
    <t>GGCTT</t>
  </si>
  <si>
    <t>GGGAA</t>
  </si>
  <si>
    <t>GGGAC</t>
  </si>
  <si>
    <t>GGGAG</t>
  </si>
  <si>
    <t>GGGAT</t>
  </si>
  <si>
    <t>GGGCA</t>
  </si>
  <si>
    <t>GGGCC</t>
  </si>
  <si>
    <t>GGGCG</t>
  </si>
  <si>
    <t>GGGCT</t>
  </si>
  <si>
    <t>GGGGA</t>
  </si>
  <si>
    <t>GGGGC</t>
  </si>
  <si>
    <t>GGGGG</t>
  </si>
  <si>
    <t>GGGGT</t>
  </si>
  <si>
    <t>GGGNC</t>
  </si>
  <si>
    <t>GGGTA</t>
  </si>
  <si>
    <t>GGGTC</t>
  </si>
  <si>
    <t>GGGTG</t>
  </si>
  <si>
    <t>GGGTN</t>
  </si>
  <si>
    <t>GGGTT</t>
  </si>
  <si>
    <t>GGNNN</t>
  </si>
  <si>
    <t>GGTAA</t>
  </si>
  <si>
    <t>GGTAC</t>
  </si>
  <si>
    <t>GGTAG</t>
  </si>
  <si>
    <t>GGTAT</t>
  </si>
  <si>
    <t>GGTCA</t>
  </si>
  <si>
    <t>GGTCC</t>
  </si>
  <si>
    <t>GGTCG</t>
  </si>
  <si>
    <t>GGTCT</t>
  </si>
  <si>
    <t>GGTGA</t>
  </si>
  <si>
    <t>GGTGC</t>
  </si>
  <si>
    <t>GGTGG</t>
  </si>
  <si>
    <t>GGTGT</t>
  </si>
  <si>
    <t>GGTTA</t>
  </si>
  <si>
    <t>GGTTC</t>
  </si>
  <si>
    <t>GGTTG</t>
  </si>
  <si>
    <t>GGTTT</t>
  </si>
  <si>
    <t>GNTTT</t>
  </si>
  <si>
    <t>GTAAA</t>
  </si>
  <si>
    <t>GTAAC</t>
  </si>
  <si>
    <t>GTAAG</t>
  </si>
  <si>
    <t>GTAAT</t>
  </si>
  <si>
    <t>GTACA</t>
  </si>
  <si>
    <t>GTACC</t>
  </si>
  <si>
    <t>GTACG</t>
  </si>
  <si>
    <t>GTACT</t>
  </si>
  <si>
    <t>GTAGA</t>
  </si>
  <si>
    <t>GTAGC</t>
  </si>
  <si>
    <t>GTAGG</t>
  </si>
  <si>
    <t>GTAGT</t>
  </si>
  <si>
    <t>GTATA</t>
  </si>
  <si>
    <t>GTATC</t>
  </si>
  <si>
    <t>GTATG</t>
  </si>
  <si>
    <t>GTATT</t>
  </si>
  <si>
    <t>GTCAA</t>
  </si>
  <si>
    <t>GTCAC</t>
  </si>
  <si>
    <t>GTCAG</t>
  </si>
  <si>
    <t>GTCAT</t>
  </si>
  <si>
    <t>GTCCA</t>
  </si>
  <si>
    <t>GTCCC</t>
  </si>
  <si>
    <t>GTCCG</t>
  </si>
  <si>
    <t>GTCCT</t>
  </si>
  <si>
    <t>GTCGA</t>
  </si>
  <si>
    <t>GTCGC</t>
  </si>
  <si>
    <t>GTCGG</t>
  </si>
  <si>
    <t>GTCGT</t>
  </si>
  <si>
    <t>GTCTA</t>
  </si>
  <si>
    <t>GTCTC</t>
  </si>
  <si>
    <t>GTCTG</t>
  </si>
  <si>
    <t>GTCTT</t>
  </si>
  <si>
    <t>GTGAA</t>
  </si>
  <si>
    <t>GTGAC</t>
  </si>
  <si>
    <t>GTGAG</t>
  </si>
  <si>
    <t>GTGAT</t>
  </si>
  <si>
    <t>GTGCA</t>
  </si>
  <si>
    <t>GTGCC</t>
  </si>
  <si>
    <t>GTGCG</t>
  </si>
  <si>
    <t>GTGCT</t>
  </si>
  <si>
    <t>GTGGA</t>
  </si>
  <si>
    <t>GTGGC</t>
  </si>
  <si>
    <t>GTGGG</t>
  </si>
  <si>
    <t>GTGGT</t>
  </si>
  <si>
    <t>GTGTA</t>
  </si>
  <si>
    <t>GTGTC</t>
  </si>
  <si>
    <t>GTGTG</t>
  </si>
  <si>
    <t>GTGTT</t>
  </si>
  <si>
    <t>GTNAG</t>
  </si>
  <si>
    <t>GTNGN</t>
  </si>
  <si>
    <t>GTNNN</t>
  </si>
  <si>
    <t>GTTAA</t>
  </si>
  <si>
    <t>GTTAC</t>
  </si>
  <si>
    <t>GTTAG</t>
  </si>
  <si>
    <t>GTTAT</t>
  </si>
  <si>
    <t>GTTCA</t>
  </si>
  <si>
    <t>GTTCC</t>
  </si>
  <si>
    <t>GTTCG</t>
  </si>
  <si>
    <t>GTTCT</t>
  </si>
  <si>
    <t>GTTGA</t>
  </si>
  <si>
    <t>GTTGC</t>
  </si>
  <si>
    <t>GTTGG</t>
  </si>
  <si>
    <t>GTTGT</t>
  </si>
  <si>
    <t>GTTNC</t>
  </si>
  <si>
    <t>GTTNN</t>
  </si>
  <si>
    <t>GTTTA</t>
  </si>
  <si>
    <t>GTTTC</t>
  </si>
  <si>
    <t>GTTTG</t>
  </si>
  <si>
    <t>GTTTT</t>
  </si>
  <si>
    <t>NNANN</t>
  </si>
  <si>
    <t>TAAAA</t>
  </si>
  <si>
    <t>TAAAC</t>
  </si>
  <si>
    <t>TAAAG</t>
  </si>
  <si>
    <t>TAAAT</t>
  </si>
  <si>
    <t>TAACA</t>
  </si>
  <si>
    <t>TAACC</t>
  </si>
  <si>
    <t>TAACG</t>
  </si>
  <si>
    <t>TAACT</t>
  </si>
  <si>
    <t>TAAGA</t>
  </si>
  <si>
    <t>TAAGC</t>
  </si>
  <si>
    <t>TAAGG</t>
  </si>
  <si>
    <t>TAAGT</t>
  </si>
  <si>
    <t>TAANA</t>
  </si>
  <si>
    <t>TAANT</t>
  </si>
  <si>
    <t>TAATA</t>
  </si>
  <si>
    <t>TAATC</t>
  </si>
  <si>
    <t>TAATG</t>
  </si>
  <si>
    <t>TAATN</t>
  </si>
  <si>
    <t>TAATT</t>
  </si>
  <si>
    <t>TACAA</t>
  </si>
  <si>
    <t>TACAC</t>
  </si>
  <si>
    <t>TACAG</t>
  </si>
  <si>
    <t>TACAT</t>
  </si>
  <si>
    <t>TACCA</t>
  </si>
  <si>
    <t>TACCC</t>
  </si>
  <si>
    <t>TACCG</t>
  </si>
  <si>
    <t>TACCN</t>
  </si>
  <si>
    <t>TACCT</t>
  </si>
  <si>
    <t>TACGA</t>
  </si>
  <si>
    <t>TACGC</t>
  </si>
  <si>
    <t>TACGG</t>
  </si>
  <si>
    <t>TACGT</t>
  </si>
  <si>
    <t>TACNT</t>
  </si>
  <si>
    <t>TACTA</t>
  </si>
  <si>
    <t>TACTC</t>
  </si>
  <si>
    <t>TACTG</t>
  </si>
  <si>
    <t>TACTT</t>
  </si>
  <si>
    <t>TAGAA</t>
  </si>
  <si>
    <t>TAGAC</t>
  </si>
  <si>
    <t>TAGAG</t>
  </si>
  <si>
    <t>TAGAT</t>
  </si>
  <si>
    <t>TAGCA</t>
  </si>
  <si>
    <t>TAGCC</t>
  </si>
  <si>
    <t>TAGCG</t>
  </si>
  <si>
    <t>TAGCT</t>
  </si>
  <si>
    <t>TAGGA</t>
  </si>
  <si>
    <t>TAGGC</t>
  </si>
  <si>
    <t>TAGGG</t>
  </si>
  <si>
    <t>TAGGT</t>
  </si>
  <si>
    <t>TAGTA</t>
  </si>
  <si>
    <t>TAGTC</t>
  </si>
  <si>
    <t>TAGTG</t>
  </si>
  <si>
    <t>TAGTT</t>
  </si>
  <si>
    <t>TANNA</t>
  </si>
  <si>
    <t>TATAA</t>
  </si>
  <si>
    <t>TATAC</t>
  </si>
  <si>
    <t>TATAG</t>
  </si>
  <si>
    <t>TATAT</t>
  </si>
  <si>
    <t>TATCA</t>
  </si>
  <si>
    <t>TATCC</t>
  </si>
  <si>
    <t>TATCG</t>
  </si>
  <si>
    <t>TATCT</t>
  </si>
  <si>
    <t>TATGA</t>
  </si>
  <si>
    <t>TATGC</t>
  </si>
  <si>
    <t>TATGG</t>
  </si>
  <si>
    <t>TATGT</t>
  </si>
  <si>
    <t>TATNG</t>
  </si>
  <si>
    <t>TATNT</t>
  </si>
  <si>
    <t>TATTA</t>
  </si>
  <si>
    <t>TATTC</t>
  </si>
  <si>
    <t>TATTG</t>
  </si>
  <si>
    <t>TATTT</t>
  </si>
  <si>
    <t>TCAAA</t>
  </si>
  <si>
    <t>TCAAC</t>
  </si>
  <si>
    <t>TCAAG</t>
  </si>
  <si>
    <t>TCAAT</t>
  </si>
  <si>
    <t>TCACA</t>
  </si>
  <si>
    <t>TCACC</t>
  </si>
  <si>
    <t>TCACG</t>
  </si>
  <si>
    <t>TCACT</t>
  </si>
  <si>
    <t>TCAGA</t>
  </si>
  <si>
    <t>TCAGC</t>
  </si>
  <si>
    <t>TCAGG</t>
  </si>
  <si>
    <t>TCAGT</t>
  </si>
  <si>
    <t>TCANA</t>
  </si>
  <si>
    <t>TCATA</t>
  </si>
  <si>
    <t>TCATC</t>
  </si>
  <si>
    <t>TCATG</t>
  </si>
  <si>
    <t>TCATT</t>
  </si>
  <si>
    <t>TCCAA</t>
  </si>
  <si>
    <t>TCCAC</t>
  </si>
  <si>
    <t>TCCAG</t>
  </si>
  <si>
    <t>TCCAT</t>
  </si>
  <si>
    <t>TCCCA</t>
  </si>
  <si>
    <t>TCCCC</t>
  </si>
  <si>
    <t>TCCCG</t>
  </si>
  <si>
    <t>TCCCT</t>
  </si>
  <si>
    <t>TCCGA</t>
  </si>
  <si>
    <t>TCCGC</t>
  </si>
  <si>
    <t>TCCGG</t>
  </si>
  <si>
    <t>TCCGT</t>
  </si>
  <si>
    <t>TCCNA</t>
  </si>
  <si>
    <t>TCCTA</t>
  </si>
  <si>
    <t>TCCTC</t>
  </si>
  <si>
    <t>TCCTG</t>
  </si>
  <si>
    <t>TCCTT</t>
  </si>
  <si>
    <t>TCGAA</t>
  </si>
  <si>
    <t>TCGAC</t>
  </si>
  <si>
    <t>TCGAG</t>
  </si>
  <si>
    <t>TCGAT</t>
  </si>
  <si>
    <t>TCGCA</t>
  </si>
  <si>
    <t>TCGCC</t>
  </si>
  <si>
    <t>TCGCG</t>
  </si>
  <si>
    <t>TCGCT</t>
  </si>
  <si>
    <t>TCGGA</t>
  </si>
  <si>
    <t>TCGGC</t>
  </si>
  <si>
    <t>TCGGG</t>
  </si>
  <si>
    <t>TCGGT</t>
  </si>
  <si>
    <t>TCGTA</t>
  </si>
  <si>
    <t>TCGTC</t>
  </si>
  <si>
    <t>TCGTG</t>
  </si>
  <si>
    <t>TCGTT</t>
  </si>
  <si>
    <t>TCTAA</t>
  </si>
  <si>
    <t>TCTAC</t>
  </si>
  <si>
    <t>TCTAG</t>
  </si>
  <si>
    <t>TCTAN</t>
  </si>
  <si>
    <t>TCTAT</t>
  </si>
  <si>
    <t>TCTCA</t>
  </si>
  <si>
    <t>TCTCC</t>
  </si>
  <si>
    <t>TCTCG</t>
  </si>
  <si>
    <t>TCTCT</t>
  </si>
  <si>
    <t>TCTGA</t>
  </si>
  <si>
    <t>TCTGC</t>
  </si>
  <si>
    <t>TCTGG</t>
  </si>
  <si>
    <t>TCTGT</t>
  </si>
  <si>
    <t>TCTTA</t>
  </si>
  <si>
    <t>TCTTC</t>
  </si>
  <si>
    <t>TCTTG</t>
  </si>
  <si>
    <t>TCTTT</t>
  </si>
  <si>
    <t>TGAAA</t>
  </si>
  <si>
    <t>TGAAC</t>
  </si>
  <si>
    <t>TGAAG</t>
  </si>
  <si>
    <t>TGAAT</t>
  </si>
  <si>
    <t>TGACA</t>
  </si>
  <si>
    <t>TGACC</t>
  </si>
  <si>
    <t>TGACG</t>
  </si>
  <si>
    <t>TGACT</t>
  </si>
  <si>
    <t>TGAGA</t>
  </si>
  <si>
    <t>TGAGC</t>
  </si>
  <si>
    <t>TGAGG</t>
  </si>
  <si>
    <t>TGAGN</t>
  </si>
  <si>
    <t>TGAGT</t>
  </si>
  <si>
    <t>TGANA</t>
  </si>
  <si>
    <t>TGATA</t>
  </si>
  <si>
    <t>TGATC</t>
  </si>
  <si>
    <t>TGATG</t>
  </si>
  <si>
    <t>TGATT</t>
  </si>
  <si>
    <t>TGCAA</t>
  </si>
  <si>
    <t>TGCAC</t>
  </si>
  <si>
    <t>TGCAG</t>
  </si>
  <si>
    <t>TGCAT</t>
  </si>
  <si>
    <t>TGCCA</t>
  </si>
  <si>
    <t>TGCCC</t>
  </si>
  <si>
    <t>TGCCG</t>
  </si>
  <si>
    <t>TGCCT</t>
  </si>
  <si>
    <t>TGCGA</t>
  </si>
  <si>
    <t>TGCGC</t>
  </si>
  <si>
    <t>TGCGG</t>
  </si>
  <si>
    <t>TGCGN</t>
  </si>
  <si>
    <t>TGCGT</t>
  </si>
  <si>
    <t>TGCTA</t>
  </si>
  <si>
    <t>TGCTC</t>
  </si>
  <si>
    <t>TGCTG</t>
  </si>
  <si>
    <t>TGCTN</t>
  </si>
  <si>
    <t>TGCTT</t>
  </si>
  <si>
    <t>TGGAA</t>
  </si>
  <si>
    <t>TGGAC</t>
  </si>
  <si>
    <t>TGGAG</t>
  </si>
  <si>
    <t>TGGAT</t>
  </si>
  <si>
    <t>TGGCA</t>
  </si>
  <si>
    <t>TGGCC</t>
  </si>
  <si>
    <t>TGGCG</t>
  </si>
  <si>
    <t>TGGCT</t>
  </si>
  <si>
    <t>TGGGA</t>
  </si>
  <si>
    <t>TGGGC</t>
  </si>
  <si>
    <t>TGGGG</t>
  </si>
  <si>
    <t>TGGGT</t>
  </si>
  <si>
    <t>TGGTA</t>
  </si>
  <si>
    <t>TGGTC</t>
  </si>
  <si>
    <t>TGGTG</t>
  </si>
  <si>
    <t>TGGTT</t>
  </si>
  <si>
    <t>TGTAA</t>
  </si>
  <si>
    <t>TGTAC</t>
  </si>
  <si>
    <t>TGTAG</t>
  </si>
  <si>
    <t>TGTAT</t>
  </si>
  <si>
    <t>TGTCA</t>
  </si>
  <si>
    <t>TGTCC</t>
  </si>
  <si>
    <t>TGTCG</t>
  </si>
  <si>
    <t>TGTCT</t>
  </si>
  <si>
    <t>TGTGA</t>
  </si>
  <si>
    <t>TGTGC</t>
  </si>
  <si>
    <t>TGTGG</t>
  </si>
  <si>
    <t>TGTGT</t>
  </si>
  <si>
    <t>TGTNT</t>
  </si>
  <si>
    <t>TGTTA</t>
  </si>
  <si>
    <t>TGTTC</t>
  </si>
  <si>
    <t>TGTTG</t>
  </si>
  <si>
    <t>TGTTT</t>
  </si>
  <si>
    <t>TNAAT</t>
  </si>
  <si>
    <t>TNACG</t>
  </si>
  <si>
    <t>TNCAG</t>
  </si>
  <si>
    <t>TNTNN</t>
  </si>
  <si>
    <t>TTAAA</t>
  </si>
  <si>
    <t>TTAAC</t>
  </si>
  <si>
    <t>TTAAG</t>
  </si>
  <si>
    <t>TTAAT</t>
  </si>
  <si>
    <t>TTACA</t>
  </si>
  <si>
    <t>TTACC</t>
  </si>
  <si>
    <t>TTACG</t>
  </si>
  <si>
    <t>TTACT</t>
  </si>
  <si>
    <t>TTAGA</t>
  </si>
  <si>
    <t>TTAGC</t>
  </si>
  <si>
    <t>TTAGG</t>
  </si>
  <si>
    <t>TTAGT</t>
  </si>
  <si>
    <t>TTANA</t>
  </si>
  <si>
    <t>TTATA</t>
  </si>
  <si>
    <t>TTATC</t>
  </si>
  <si>
    <t>TTATG</t>
  </si>
  <si>
    <t>TTATT</t>
  </si>
  <si>
    <t>TTCAA</t>
  </si>
  <si>
    <t>TTCAC</t>
  </si>
  <si>
    <t>TTCAG</t>
  </si>
  <si>
    <t>TTCAT</t>
  </si>
  <si>
    <t>TTCCA</t>
  </si>
  <si>
    <t>TTCCC</t>
  </si>
  <si>
    <t>TTCCG</t>
  </si>
  <si>
    <t>TTCCT</t>
  </si>
  <si>
    <t>TTCGA</t>
  </si>
  <si>
    <t>TTCGC</t>
  </si>
  <si>
    <t>TTCGG</t>
  </si>
  <si>
    <t>TTCGT</t>
  </si>
  <si>
    <t>TTCNC</t>
  </si>
  <si>
    <t>TTCNT</t>
  </si>
  <si>
    <t>TTCTA</t>
  </si>
  <si>
    <t>TTCTC</t>
  </si>
  <si>
    <t>TTCTG</t>
  </si>
  <si>
    <t>TTCTT</t>
  </si>
  <si>
    <t>TTGAA</t>
  </si>
  <si>
    <t>TTGAC</t>
  </si>
  <si>
    <t>TTGAG</t>
  </si>
  <si>
    <t>TTGAT</t>
  </si>
  <si>
    <t>TTGCA</t>
  </si>
  <si>
    <t>TTGCC</t>
  </si>
  <si>
    <t>TTGCG</t>
  </si>
  <si>
    <t>TTGCT</t>
  </si>
  <si>
    <t>TTGGA</t>
  </si>
  <si>
    <t>TTGGC</t>
  </si>
  <si>
    <t>TTGGG</t>
  </si>
  <si>
    <t>TTGGT</t>
  </si>
  <si>
    <t>TTGNC</t>
  </si>
  <si>
    <t>TTGNG</t>
  </si>
  <si>
    <t>TTGNN</t>
  </si>
  <si>
    <t>TTGNT</t>
  </si>
  <si>
    <t>TTGTA</t>
  </si>
  <si>
    <t>TTGTC</t>
  </si>
  <si>
    <t>TTGTG</t>
  </si>
  <si>
    <t>TTGTT</t>
  </si>
  <si>
    <t>TTNGG</t>
  </si>
  <si>
    <t>TTTAA</t>
  </si>
  <si>
    <t>TTTAC</t>
  </si>
  <si>
    <t>TTTAG</t>
  </si>
  <si>
    <t>TTTAT</t>
  </si>
  <si>
    <t>TTTCA</t>
  </si>
  <si>
    <t>TTTCC</t>
  </si>
  <si>
    <t>TTTCG</t>
  </si>
  <si>
    <t>TTTCT</t>
  </si>
  <si>
    <t>TTTGA</t>
  </si>
  <si>
    <t>TTTGC</t>
  </si>
  <si>
    <t>TTTGG</t>
  </si>
  <si>
    <t>TTTGT</t>
  </si>
  <si>
    <t>TTTNA</t>
  </si>
  <si>
    <t>TTTTA</t>
  </si>
  <si>
    <t>TTTTC</t>
  </si>
  <si>
    <t>TTTTG</t>
  </si>
  <si>
    <t>TTTTT</t>
  </si>
  <si>
    <t>AAGN</t>
  </si>
  <si>
    <t>ACNA</t>
  </si>
  <si>
    <t>ANAN</t>
  </si>
  <si>
    <t>ANCC</t>
  </si>
  <si>
    <t>ANCN</t>
  </si>
  <si>
    <t>ANNN</t>
  </si>
  <si>
    <t>ANTA</t>
  </si>
  <si>
    <t>ATNN</t>
  </si>
  <si>
    <t>CAGN</t>
  </si>
  <si>
    <t>CANN</t>
  </si>
  <si>
    <t>CGNN</t>
  </si>
  <si>
    <t>CNCN</t>
  </si>
  <si>
    <t>CNGN</t>
  </si>
  <si>
    <t>CNNN</t>
  </si>
  <si>
    <t>CNTN</t>
  </si>
  <si>
    <t>GCNN</t>
  </si>
  <si>
    <t>GGNT</t>
  </si>
  <si>
    <t>GNCG</t>
  </si>
  <si>
    <t>GNCN</t>
  </si>
  <si>
    <t>NACN</t>
  </si>
  <si>
    <t>NACT</t>
  </si>
  <si>
    <t>NATN</t>
  </si>
  <si>
    <t>NCNN</t>
  </si>
  <si>
    <t>NCNT</t>
  </si>
  <si>
    <t>NGCN</t>
  </si>
  <si>
    <t>NGGN</t>
  </si>
  <si>
    <t>NGNN</t>
  </si>
  <si>
    <t>NGTN</t>
  </si>
  <si>
    <t>NNAT</t>
  </si>
  <si>
    <t>NNGN</t>
  </si>
  <si>
    <t>NNNN</t>
  </si>
  <si>
    <t>NNTT</t>
  </si>
  <si>
    <t>NTAN</t>
  </si>
  <si>
    <t>TCTN</t>
  </si>
  <si>
    <t>TGGN</t>
  </si>
  <si>
    <t>TNAN</t>
  </si>
  <si>
    <t>TNCN</t>
  </si>
  <si>
    <t>TNTC</t>
  </si>
  <si>
    <t>TNTT</t>
  </si>
  <si>
    <t xml:space="preserve">
</t>
  </si>
  <si>
    <t xml:space="preserve">A
</t>
  </si>
  <si>
    <t xml:space="preserve">G
</t>
  </si>
  <si>
    <t xml:space="preserve">GA
</t>
  </si>
  <si>
    <t xml:space="preserve">GG
</t>
  </si>
  <si>
    <t>NAT</t>
  </si>
  <si>
    <t>NCC</t>
  </si>
  <si>
    <t>NCN</t>
  </si>
  <si>
    <t>NGA</t>
  </si>
  <si>
    <t>NGC</t>
  </si>
  <si>
    <t>NGT</t>
  </si>
  <si>
    <t>NNC</t>
  </si>
  <si>
    <t>NNG</t>
  </si>
  <si>
    <t>NNT</t>
  </si>
  <si>
    <t>NTA</t>
  </si>
  <si>
    <t>NTC</t>
  </si>
  <si>
    <t>NTG</t>
  </si>
  <si>
    <t>ACNG</t>
  </si>
  <si>
    <t>AGCN</t>
  </si>
  <si>
    <t xml:space="preserve">AGG
</t>
  </si>
  <si>
    <t>AGNA</t>
  </si>
  <si>
    <t>AGNG</t>
  </si>
  <si>
    <t>AGNN</t>
  </si>
  <si>
    <t>ANGA</t>
  </si>
  <si>
    <t>ANGC</t>
  </si>
  <si>
    <t>ANNC</t>
  </si>
  <si>
    <t>ANNG</t>
  </si>
  <si>
    <t>ANNT</t>
  </si>
  <si>
    <t>ANTT</t>
  </si>
  <si>
    <t>ATNC</t>
  </si>
  <si>
    <t>CATN</t>
  </si>
  <si>
    <t>CCNN</t>
  </si>
  <si>
    <t>CGCN</t>
  </si>
  <si>
    <t>CGNT</t>
  </si>
  <si>
    <t>CNGG</t>
  </si>
  <si>
    <t>CNNA</t>
  </si>
  <si>
    <t>CNNC</t>
  </si>
  <si>
    <t>CNNG</t>
  </si>
  <si>
    <t>CNNT</t>
  </si>
  <si>
    <t>CNTG</t>
  </si>
  <si>
    <t>CNTT</t>
  </si>
  <si>
    <t>CTNT</t>
  </si>
  <si>
    <t>GCNC</t>
  </si>
  <si>
    <t>GGAN</t>
  </si>
  <si>
    <t>GGCN</t>
  </si>
  <si>
    <t>GGNG</t>
  </si>
  <si>
    <t>GNAG</t>
  </si>
  <si>
    <t>GNCC</t>
  </si>
  <si>
    <t>GNGA</t>
  </si>
  <si>
    <t>GNGG</t>
  </si>
  <si>
    <t>GNGN</t>
  </si>
  <si>
    <t>GNGT</t>
  </si>
  <si>
    <t>GNNA</t>
  </si>
  <si>
    <t>GNNC</t>
  </si>
  <si>
    <t>GNNG</t>
  </si>
  <si>
    <t>GNNT</t>
  </si>
  <si>
    <t>GNTA</t>
  </si>
  <si>
    <t>GNTN</t>
  </si>
  <si>
    <t>GTAN</t>
  </si>
  <si>
    <t>GTCN</t>
  </si>
  <si>
    <t>NAGG</t>
  </si>
  <si>
    <t>NAGN</t>
  </si>
  <si>
    <t>NAGT</t>
  </si>
  <si>
    <t>NANA</t>
  </si>
  <si>
    <t>NANT</t>
  </si>
  <si>
    <t>NATC</t>
  </si>
  <si>
    <t>NCNC</t>
  </si>
  <si>
    <t>NCNG</t>
  </si>
  <si>
    <t>NCTN</t>
  </si>
  <si>
    <t>NGAG</t>
  </si>
  <si>
    <t>NGCC</t>
  </si>
  <si>
    <t>NGNA</t>
  </si>
  <si>
    <t>NGNG</t>
  </si>
  <si>
    <t>NGNT</t>
  </si>
  <si>
    <t>NGTG</t>
  </si>
  <si>
    <t>NGTT</t>
  </si>
  <si>
    <t>NNAA</t>
  </si>
  <si>
    <t>NNAC</t>
  </si>
  <si>
    <t>NNAG</t>
  </si>
  <si>
    <t>NNCA</t>
  </si>
  <si>
    <t>NNCC</t>
  </si>
  <si>
    <t>NNCG</t>
  </si>
  <si>
    <t>NNCN</t>
  </si>
  <si>
    <t>NNCT</t>
  </si>
  <si>
    <t>NNGA</t>
  </si>
  <si>
    <t>NNGC</t>
  </si>
  <si>
    <t>NNGG</t>
  </si>
  <si>
    <t>NNGT</t>
  </si>
  <si>
    <t>NNNA</t>
  </si>
  <si>
    <t>NNNC</t>
  </si>
  <si>
    <t>NNNG</t>
  </si>
  <si>
    <t>NNNT</t>
  </si>
  <si>
    <t>NNTA</t>
  </si>
  <si>
    <t>NNTC</t>
  </si>
  <si>
    <t>NNTG</t>
  </si>
  <si>
    <t>NNTN</t>
  </si>
  <si>
    <t>NTAA</t>
  </si>
  <si>
    <t>NTNA</t>
  </si>
  <si>
    <t>TAGN</t>
  </si>
  <si>
    <t>TANC</t>
  </si>
  <si>
    <t>TANT</t>
  </si>
  <si>
    <t>TCGN</t>
  </si>
  <si>
    <t>TNAT</t>
  </si>
  <si>
    <t>TNCC</t>
  </si>
  <si>
    <t>TNCG</t>
  </si>
  <si>
    <t>TNGC</t>
  </si>
  <si>
    <t>TNGT</t>
  </si>
  <si>
    <t>TNNA</t>
  </si>
  <si>
    <t>TNNC</t>
  </si>
  <si>
    <t>TNNG</t>
  </si>
  <si>
    <t>TNNT</t>
  </si>
  <si>
    <t>TNTA</t>
  </si>
  <si>
    <t>AAATN</t>
  </si>
  <si>
    <t>AACCN</t>
  </si>
  <si>
    <t>AANCA</t>
  </si>
  <si>
    <t>AANGC</t>
  </si>
  <si>
    <t>AATGN</t>
  </si>
  <si>
    <t>AATNC</t>
  </si>
  <si>
    <t>ACNAG</t>
  </si>
  <si>
    <t>ACNGG</t>
  </si>
  <si>
    <t>ACNGN</t>
  </si>
  <si>
    <t>ACNTG</t>
  </si>
  <si>
    <t>ACNTT</t>
  </si>
  <si>
    <t>ACTAN</t>
  </si>
  <si>
    <t>AGAGN</t>
  </si>
  <si>
    <t>AGNAG</t>
  </si>
  <si>
    <t>AGNGG</t>
  </si>
  <si>
    <t>AGNGN</t>
  </si>
  <si>
    <t>AGNNG</t>
  </si>
  <si>
    <t>AGNNN</t>
  </si>
  <si>
    <t>AGNNT</t>
  </si>
  <si>
    <t>AGTNG</t>
  </si>
  <si>
    <t>AGTTN</t>
  </si>
  <si>
    <t>ANGAG</t>
  </si>
  <si>
    <t>ANNAC</t>
  </si>
  <si>
    <t>ANNGA</t>
  </si>
  <si>
    <t>ANNNN</t>
  </si>
  <si>
    <t>ANNTC</t>
  </si>
  <si>
    <t>ANNTG</t>
  </si>
  <si>
    <t>ATACN</t>
  </si>
  <si>
    <t>ATAGN</t>
  </si>
  <si>
    <t>ATGTN</t>
  </si>
  <si>
    <t>ATNCC</t>
  </si>
  <si>
    <t>ATNNA</t>
  </si>
  <si>
    <t>ATNTA</t>
  </si>
  <si>
    <t>ATTCN</t>
  </si>
  <si>
    <t>ATTTN</t>
  </si>
  <si>
    <t>CAGCN</t>
  </si>
  <si>
    <t xml:space="preserve">CAGG
</t>
  </si>
  <si>
    <t>CANNC</t>
  </si>
  <si>
    <t>CATGN</t>
  </si>
  <si>
    <t>CATNG</t>
  </si>
  <si>
    <t>CCCNA</t>
  </si>
  <si>
    <t>CCGCN</t>
  </si>
  <si>
    <t>CCNCN</t>
  </si>
  <si>
    <t>CCNNT</t>
  </si>
  <si>
    <t>CCNTT</t>
  </si>
  <si>
    <t>CGGNN</t>
  </si>
  <si>
    <t>CGGTN</t>
  </si>
  <si>
    <t>CGNCC</t>
  </si>
  <si>
    <t>CGNNA</t>
  </si>
  <si>
    <t>CGNTA</t>
  </si>
  <si>
    <t>CGNTT</t>
  </si>
  <si>
    <t>CGTAN</t>
  </si>
  <si>
    <t>CGTCN</t>
  </si>
  <si>
    <t>CNGNG</t>
  </si>
  <si>
    <t>CNNAT</t>
  </si>
  <si>
    <t>CNNCA</t>
  </si>
  <si>
    <t>CNNGA</t>
  </si>
  <si>
    <t>CNNGC</t>
  </si>
  <si>
    <t>CNNNT</t>
  </si>
  <si>
    <t>CNNTG</t>
  </si>
  <si>
    <t>CNNTN</t>
  </si>
  <si>
    <t>CTACN</t>
  </si>
  <si>
    <t>CTANN</t>
  </si>
  <si>
    <t>CTNNN</t>
  </si>
  <si>
    <t>CTNNT</t>
  </si>
  <si>
    <t>CTNTT</t>
  </si>
  <si>
    <t>CTTCN</t>
  </si>
  <si>
    <t>CTTNG</t>
  </si>
  <si>
    <t>GAGNG</t>
  </si>
  <si>
    <t>GATNG</t>
  </si>
  <si>
    <t>GCAAN</t>
  </si>
  <si>
    <t>GCCTN</t>
  </si>
  <si>
    <t>GCNNN</t>
  </si>
  <si>
    <t>GCTGN</t>
  </si>
  <si>
    <t>GGATN</t>
  </si>
  <si>
    <t>GGCNC</t>
  </si>
  <si>
    <t>GGGAN</t>
  </si>
  <si>
    <t>GGGCN</t>
  </si>
  <si>
    <t>GGNGG</t>
  </si>
  <si>
    <t>GGNNT</t>
  </si>
  <si>
    <t>GGNTA</t>
  </si>
  <si>
    <t>GGTCN</t>
  </si>
  <si>
    <t>GGTTN</t>
  </si>
  <si>
    <t>GNAGN</t>
  </si>
  <si>
    <t>GNAGT</t>
  </si>
  <si>
    <t>GNGNA</t>
  </si>
  <si>
    <t>GNGNT</t>
  </si>
  <si>
    <t>GNGTG</t>
  </si>
  <si>
    <t>GNNAG</t>
  </si>
  <si>
    <t>GNNAN</t>
  </si>
  <si>
    <t>GNNCG</t>
  </si>
  <si>
    <t>GNNCT</t>
  </si>
  <si>
    <t>GNNGA</t>
  </si>
  <si>
    <t>GNNGC</t>
  </si>
  <si>
    <t>GNNGG</t>
  </si>
  <si>
    <t>GNNGN</t>
  </si>
  <si>
    <t>GNNNN</t>
  </si>
  <si>
    <t>GNNTA</t>
  </si>
  <si>
    <t>GNNTG</t>
  </si>
  <si>
    <t>GNNTN</t>
  </si>
  <si>
    <t>GNTAA</t>
  </si>
  <si>
    <t>GTAAN</t>
  </si>
  <si>
    <t>GTAGN</t>
  </si>
  <si>
    <t>GTGGN</t>
  </si>
  <si>
    <t>GTGNG</t>
  </si>
  <si>
    <t>GTNCA</t>
  </si>
  <si>
    <t>GTNCG</t>
  </si>
  <si>
    <t>GTNNC</t>
  </si>
  <si>
    <t>GTNTN</t>
  </si>
  <si>
    <t>GTNTT</t>
  </si>
  <si>
    <t>GTTAN</t>
  </si>
  <si>
    <t>NANAN</t>
  </si>
  <si>
    <t>NANNG</t>
  </si>
  <si>
    <t>NANNN</t>
  </si>
  <si>
    <t>NCNCN</t>
  </si>
  <si>
    <t>NGCNN</t>
  </si>
  <si>
    <t>NGNNT</t>
  </si>
  <si>
    <t>NGTNN</t>
  </si>
  <si>
    <t>NNANT</t>
  </si>
  <si>
    <t>NNATN</t>
  </si>
  <si>
    <t>NNCNG</t>
  </si>
  <si>
    <t>NNCTN</t>
  </si>
  <si>
    <t>NNGCN</t>
  </si>
  <si>
    <t>NNGNA</t>
  </si>
  <si>
    <t>NNGNG</t>
  </si>
  <si>
    <t>NNNAA</t>
  </si>
  <si>
    <t>NNNAC</t>
  </si>
  <si>
    <t>NNNAG</t>
  </si>
  <si>
    <t>NNNAN</t>
  </si>
  <si>
    <t>NNNAT</t>
  </si>
  <si>
    <t>NNNCA</t>
  </si>
  <si>
    <t>NNNCC</t>
  </si>
  <si>
    <t>NNNCG</t>
  </si>
  <si>
    <t>NNNCN</t>
  </si>
  <si>
    <t>NNNGA</t>
  </si>
  <si>
    <t>NNNGC</t>
  </si>
  <si>
    <t>NNNGG</t>
  </si>
  <si>
    <t>NNNGN</t>
  </si>
  <si>
    <t>NNNGT</t>
  </si>
  <si>
    <t>NNNNA</t>
  </si>
  <si>
    <t>NNNNC</t>
  </si>
  <si>
    <t>NNNNN</t>
  </si>
  <si>
    <t>NNNNT</t>
  </si>
  <si>
    <t>NNNTC</t>
  </si>
  <si>
    <t>NNNTG</t>
  </si>
  <si>
    <t>NNNTT</t>
  </si>
  <si>
    <t>NNTNA</t>
  </si>
  <si>
    <t>NNTNN</t>
  </si>
  <si>
    <t>NTAAT</t>
  </si>
  <si>
    <t>NTNNG</t>
  </si>
  <si>
    <t>NTNNT</t>
  </si>
  <si>
    <t>NTTTA</t>
  </si>
  <si>
    <t>TACNN</t>
  </si>
  <si>
    <t>TAGGN</t>
  </si>
  <si>
    <t>TANNC</t>
  </si>
  <si>
    <t>TANTT</t>
  </si>
  <si>
    <t>TCAAN</t>
  </si>
  <si>
    <t>TCACN</t>
  </si>
  <si>
    <t>TCGNG</t>
  </si>
  <si>
    <t>TCGTN</t>
  </si>
  <si>
    <t>TCNGG</t>
  </si>
  <si>
    <t>TGATN</t>
  </si>
  <si>
    <t>TGNGA</t>
  </si>
  <si>
    <t>TGNGN</t>
  </si>
  <si>
    <t>TGNGT</t>
  </si>
  <si>
    <t>TGNNN</t>
  </si>
  <si>
    <t>TGNTN</t>
  </si>
  <si>
    <t>TGTAN</t>
  </si>
  <si>
    <t>TNAGG</t>
  </si>
  <si>
    <t>TNATC</t>
  </si>
  <si>
    <t>TNCNN</t>
  </si>
  <si>
    <t>TNGCC</t>
  </si>
  <si>
    <t>TNGTT</t>
  </si>
  <si>
    <t>TNNAA</t>
  </si>
  <si>
    <t>TNNAC</t>
  </si>
  <si>
    <t>TNNAG</t>
  </si>
  <si>
    <t>TNNAN</t>
  </si>
  <si>
    <t>TNNAT</t>
  </si>
  <si>
    <t>TNNCC</t>
  </si>
  <si>
    <t>TNNCG</t>
  </si>
  <si>
    <t>TNNGA</t>
  </si>
  <si>
    <t>TNNGT</t>
  </si>
  <si>
    <t>TNNNC</t>
  </si>
  <si>
    <t>TNNTA</t>
  </si>
  <si>
    <t>TNNTC</t>
  </si>
  <si>
    <t>TNNTG</t>
  </si>
  <si>
    <t>TNNTT</t>
  </si>
  <si>
    <t>TTACN</t>
  </si>
  <si>
    <t>TTANC</t>
  </si>
  <si>
    <t>TTCGN</t>
  </si>
  <si>
    <t>TTGAN</t>
  </si>
  <si>
    <t>TTGGN</t>
  </si>
  <si>
    <t>TTGTN</t>
  </si>
  <si>
    <t>TTNNA</t>
  </si>
  <si>
    <t>TTNNN</t>
  </si>
  <si>
    <t>TOTAL</t>
  </si>
  <si>
    <t>A%</t>
  </si>
  <si>
    <t>C%</t>
  </si>
  <si>
    <t>G%</t>
  </si>
  <si>
    <t>T%</t>
  </si>
  <si>
    <t>Time Point</t>
  </si>
  <si>
    <t>A3</t>
  </si>
  <si>
    <t>A2</t>
  </si>
  <si>
    <t>A1</t>
  </si>
  <si>
    <t>Motif</t>
  </si>
  <si>
    <t>Freq %</t>
  </si>
  <si>
    <t xml:space="preserve">A1_0 </t>
  </si>
  <si>
    <t xml:space="preserve">A1_3 </t>
  </si>
  <si>
    <t xml:space="preserve">A1_10 </t>
  </si>
  <si>
    <t xml:space="preserve">A1_30 </t>
  </si>
  <si>
    <t>A1_90</t>
  </si>
  <si>
    <t>A1_270</t>
  </si>
  <si>
    <t xml:space="preserve">A1_540 </t>
  </si>
  <si>
    <t xml:space="preserve">A1_900 </t>
  </si>
  <si>
    <t xml:space="preserve">A1_1800 </t>
  </si>
  <si>
    <t xml:space="preserve">C1_0 </t>
  </si>
  <si>
    <t xml:space="preserve">C1_3 </t>
  </si>
  <si>
    <t xml:space="preserve">C1_10 </t>
  </si>
  <si>
    <t xml:space="preserve">C1_30 </t>
  </si>
  <si>
    <t>C1_90</t>
  </si>
  <si>
    <t>C1_270</t>
  </si>
  <si>
    <t xml:space="preserve">C1_540 </t>
  </si>
  <si>
    <t xml:space="preserve">C1_900 </t>
  </si>
  <si>
    <t xml:space="preserve">C1_1800 </t>
  </si>
  <si>
    <t xml:space="preserve">G1_0 </t>
  </si>
  <si>
    <t xml:space="preserve">G1_3 </t>
  </si>
  <si>
    <t xml:space="preserve">G1_10 </t>
  </si>
  <si>
    <t xml:space="preserve">G1_30 </t>
  </si>
  <si>
    <t>G1_90</t>
  </si>
  <si>
    <t>G1_270</t>
  </si>
  <si>
    <t xml:space="preserve">G1_540 </t>
  </si>
  <si>
    <t xml:space="preserve">G1_900 </t>
  </si>
  <si>
    <t xml:space="preserve">G1_1800 </t>
  </si>
  <si>
    <t xml:space="preserve">T1_0 </t>
  </si>
  <si>
    <t xml:space="preserve">T1_3 </t>
  </si>
  <si>
    <t xml:space="preserve">T1_10 </t>
  </si>
  <si>
    <t xml:space="preserve">T1_30 </t>
  </si>
  <si>
    <t>T1_90</t>
  </si>
  <si>
    <t>T1_270</t>
  </si>
  <si>
    <t xml:space="preserve">T1_540 </t>
  </si>
  <si>
    <t xml:space="preserve">T1_900 </t>
  </si>
  <si>
    <t xml:space="preserve">T1_1800 </t>
  </si>
  <si>
    <t xml:space="preserve">A2_0 </t>
  </si>
  <si>
    <t xml:space="preserve">A2_3 </t>
  </si>
  <si>
    <t xml:space="preserve">A2_10 </t>
  </si>
  <si>
    <t xml:space="preserve">A2_30 </t>
  </si>
  <si>
    <t>A2_90</t>
  </si>
  <si>
    <t>A2_270</t>
  </si>
  <si>
    <t xml:space="preserve">A2_540 </t>
  </si>
  <si>
    <t xml:space="preserve">A2_900 </t>
  </si>
  <si>
    <t xml:space="preserve">A2_1800 </t>
  </si>
  <si>
    <t xml:space="preserve">C2_0 </t>
  </si>
  <si>
    <t xml:space="preserve">C2_3 </t>
  </si>
  <si>
    <t xml:space="preserve">C2_10 </t>
  </si>
  <si>
    <t xml:space="preserve">C2_30 </t>
  </si>
  <si>
    <t>C2_90</t>
  </si>
  <si>
    <t>C2_270</t>
  </si>
  <si>
    <t xml:space="preserve">C2_540 </t>
  </si>
  <si>
    <t xml:space="preserve">C2_900 </t>
  </si>
  <si>
    <t xml:space="preserve">C2_1800 </t>
  </si>
  <si>
    <t xml:space="preserve">G2_0 </t>
  </si>
  <si>
    <t xml:space="preserve">G2_3 </t>
  </si>
  <si>
    <t xml:space="preserve">G2_10 </t>
  </si>
  <si>
    <t xml:space="preserve">G2_30 </t>
  </si>
  <si>
    <t>G2_90</t>
  </si>
  <si>
    <t>G2_270</t>
  </si>
  <si>
    <t xml:space="preserve">G2_540 </t>
  </si>
  <si>
    <t xml:space="preserve">G2_900 </t>
  </si>
  <si>
    <t xml:space="preserve">G2_1800 </t>
  </si>
  <si>
    <t xml:space="preserve">T2_0 </t>
  </si>
  <si>
    <t xml:space="preserve">T2_3 </t>
  </si>
  <si>
    <t xml:space="preserve">T2_10 </t>
  </si>
  <si>
    <t xml:space="preserve">T2_30 </t>
  </si>
  <si>
    <t>T2_90</t>
  </si>
  <si>
    <t>T2_270</t>
  </si>
  <si>
    <t xml:space="preserve">T2_540 </t>
  </si>
  <si>
    <t xml:space="preserve">T2_900 </t>
  </si>
  <si>
    <t xml:space="preserve">T2_1800 </t>
  </si>
  <si>
    <t xml:space="preserve">A3_0 </t>
  </si>
  <si>
    <t xml:space="preserve">A3_3 </t>
  </si>
  <si>
    <t xml:space="preserve">A3_10 </t>
  </si>
  <si>
    <t xml:space="preserve">A3_30 </t>
  </si>
  <si>
    <t>A3_90</t>
  </si>
  <si>
    <t>A3_270</t>
  </si>
  <si>
    <t xml:space="preserve">A3_540 </t>
  </si>
  <si>
    <t xml:space="preserve">A3_900 </t>
  </si>
  <si>
    <t xml:space="preserve">A3_1800 </t>
  </si>
  <si>
    <t xml:space="preserve">C3_0 </t>
  </si>
  <si>
    <t xml:space="preserve">C3_3 </t>
  </si>
  <si>
    <t xml:space="preserve">C3_10 </t>
  </si>
  <si>
    <t xml:space="preserve">C3_30 </t>
  </si>
  <si>
    <t>C3_90</t>
  </si>
  <si>
    <t>C3_270</t>
  </si>
  <si>
    <t xml:space="preserve">C3_540 </t>
  </si>
  <si>
    <t xml:space="preserve">C3_900 </t>
  </si>
  <si>
    <t xml:space="preserve">C3_1800 </t>
  </si>
  <si>
    <t xml:space="preserve">G3_0 </t>
  </si>
  <si>
    <t xml:space="preserve">G3_3 </t>
  </si>
  <si>
    <t xml:space="preserve">G3_10 </t>
  </si>
  <si>
    <t xml:space="preserve">G3_30 </t>
  </si>
  <si>
    <t>G3_90</t>
  </si>
  <si>
    <t>G3_270</t>
  </si>
  <si>
    <t xml:space="preserve">G3_540 </t>
  </si>
  <si>
    <t xml:space="preserve">G3_900 </t>
  </si>
  <si>
    <t xml:space="preserve">G3_1800 </t>
  </si>
  <si>
    <t xml:space="preserve">T3_0 </t>
  </si>
  <si>
    <t xml:space="preserve">T3_3 </t>
  </si>
  <si>
    <t xml:space="preserve">T3_10 </t>
  </si>
  <si>
    <t xml:space="preserve">T3_30 </t>
  </si>
  <si>
    <t>T3_90</t>
  </si>
  <si>
    <t>T3_270</t>
  </si>
  <si>
    <t xml:space="preserve">T3_540 </t>
  </si>
  <si>
    <t xml:space="preserve">T3_900 </t>
  </si>
  <si>
    <t xml:space="preserve">T3_1800 </t>
  </si>
  <si>
    <t>Nucleotide %</t>
  </si>
  <si>
    <t xml:space="preserve">AA_0 </t>
  </si>
  <si>
    <t xml:space="preserve">AA_3 </t>
  </si>
  <si>
    <t xml:space="preserve">AA_10 </t>
  </si>
  <si>
    <t xml:space="preserve">AA_30 </t>
  </si>
  <si>
    <t>AA_90</t>
  </si>
  <si>
    <t>AA_270</t>
  </si>
  <si>
    <t xml:space="preserve">AA_540 </t>
  </si>
  <si>
    <t xml:space="preserve">AA_900 </t>
  </si>
  <si>
    <t xml:space="preserve">AA_1800 </t>
  </si>
  <si>
    <t xml:space="preserve">AC_0 </t>
  </si>
  <si>
    <t xml:space="preserve">AC_3 </t>
  </si>
  <si>
    <t xml:space="preserve">AC_10 </t>
  </si>
  <si>
    <t xml:space="preserve">AC_30 </t>
  </si>
  <si>
    <t>AC_90</t>
  </si>
  <si>
    <t>AC_270</t>
  </si>
  <si>
    <t xml:space="preserve">AC_540 </t>
  </si>
  <si>
    <t xml:space="preserve">AC_900 </t>
  </si>
  <si>
    <t xml:space="preserve">AC_1800 </t>
  </si>
  <si>
    <t xml:space="preserve">AG_0 </t>
  </si>
  <si>
    <t xml:space="preserve">AG_3 </t>
  </si>
  <si>
    <t xml:space="preserve">AG_10 </t>
  </si>
  <si>
    <t xml:space="preserve">AG_30 </t>
  </si>
  <si>
    <t>AG_90</t>
  </si>
  <si>
    <t>AG_270</t>
  </si>
  <si>
    <t xml:space="preserve">AG_540 </t>
  </si>
  <si>
    <t xml:space="preserve">AG_900 </t>
  </si>
  <si>
    <t xml:space="preserve">AG_1800 </t>
  </si>
  <si>
    <t xml:space="preserve">AT_0 </t>
  </si>
  <si>
    <t xml:space="preserve">AT_3 </t>
  </si>
  <si>
    <t xml:space="preserve">AT_10 </t>
  </si>
  <si>
    <t xml:space="preserve">AT_30 </t>
  </si>
  <si>
    <t>AT_90</t>
  </si>
  <si>
    <t>AT_270</t>
  </si>
  <si>
    <t xml:space="preserve">AT_540 </t>
  </si>
  <si>
    <t xml:space="preserve">AT_900 </t>
  </si>
  <si>
    <t xml:space="preserve">AT_1800 </t>
  </si>
  <si>
    <t xml:space="preserve">CA_0 </t>
  </si>
  <si>
    <t xml:space="preserve">CA_3 </t>
  </si>
  <si>
    <t xml:space="preserve">CA_10 </t>
  </si>
  <si>
    <t xml:space="preserve">CA_30 </t>
  </si>
  <si>
    <t>CA_90</t>
  </si>
  <si>
    <t>CA_270</t>
  </si>
  <si>
    <t xml:space="preserve">CA_540 </t>
  </si>
  <si>
    <t xml:space="preserve">CA_900 </t>
  </si>
  <si>
    <t xml:space="preserve">CA_1800 </t>
  </si>
  <si>
    <t xml:space="preserve">CC_0 </t>
  </si>
  <si>
    <t xml:space="preserve">CC_3 </t>
  </si>
  <si>
    <t xml:space="preserve">CC_10 </t>
  </si>
  <si>
    <t xml:space="preserve">CC_30 </t>
  </si>
  <si>
    <t>CC_90</t>
  </si>
  <si>
    <t>CC_270</t>
  </si>
  <si>
    <t xml:space="preserve">CC_540 </t>
  </si>
  <si>
    <t xml:space="preserve">CC_900 </t>
  </si>
  <si>
    <t xml:space="preserve">CC_1800 </t>
  </si>
  <si>
    <t xml:space="preserve">CG_0 </t>
  </si>
  <si>
    <t xml:space="preserve">CG_3 </t>
  </si>
  <si>
    <t xml:space="preserve">CG_10 </t>
  </si>
  <si>
    <t xml:space="preserve">CG_30 </t>
  </si>
  <si>
    <t>CG_90</t>
  </si>
  <si>
    <t>CG_270</t>
  </si>
  <si>
    <t xml:space="preserve">CG_540 </t>
  </si>
  <si>
    <t xml:space="preserve">CG_900 </t>
  </si>
  <si>
    <t xml:space="preserve">CG_1800 </t>
  </si>
  <si>
    <t xml:space="preserve">CT_0 </t>
  </si>
  <si>
    <t xml:space="preserve">CT_3 </t>
  </si>
  <si>
    <t xml:space="preserve">CT_10 </t>
  </si>
  <si>
    <t xml:space="preserve">CT_30 </t>
  </si>
  <si>
    <t>CT_90</t>
  </si>
  <si>
    <t>CT_270</t>
  </si>
  <si>
    <t xml:space="preserve">CT_540 </t>
  </si>
  <si>
    <t xml:space="preserve">CT_900 </t>
  </si>
  <si>
    <t xml:space="preserve">CT_1800 </t>
  </si>
  <si>
    <t xml:space="preserve">GA_0 </t>
  </si>
  <si>
    <t xml:space="preserve">GA_3 </t>
  </si>
  <si>
    <t xml:space="preserve">GA_10 </t>
  </si>
  <si>
    <t xml:space="preserve">GA_30 </t>
  </si>
  <si>
    <t>GA_90</t>
  </si>
  <si>
    <t>GA_270</t>
  </si>
  <si>
    <t xml:space="preserve">GA_540 </t>
  </si>
  <si>
    <t xml:space="preserve">GA_900 </t>
  </si>
  <si>
    <t xml:space="preserve">GA_1800 </t>
  </si>
  <si>
    <t xml:space="preserve">GC_0 </t>
  </si>
  <si>
    <t xml:space="preserve">GC_3 </t>
  </si>
  <si>
    <t xml:space="preserve">GC_10 </t>
  </si>
  <si>
    <t xml:space="preserve">GC_30 </t>
  </si>
  <si>
    <t>GC_90</t>
  </si>
  <si>
    <t>GC_270</t>
  </si>
  <si>
    <t xml:space="preserve">GC_540 </t>
  </si>
  <si>
    <t xml:space="preserve">GC_900 </t>
  </si>
  <si>
    <t xml:space="preserve">GC_1800 </t>
  </si>
  <si>
    <t xml:space="preserve">GG_0 </t>
  </si>
  <si>
    <t xml:space="preserve">GG_3 </t>
  </si>
  <si>
    <t xml:space="preserve">GG_10 </t>
  </si>
  <si>
    <t xml:space="preserve">GG_30 </t>
  </si>
  <si>
    <t>GG_90</t>
  </si>
  <si>
    <t>GG_270</t>
  </si>
  <si>
    <t xml:space="preserve">GG_540 </t>
  </si>
  <si>
    <t xml:space="preserve">GG_900 </t>
  </si>
  <si>
    <t xml:space="preserve">GG_1800 </t>
  </si>
  <si>
    <t xml:space="preserve">GT_0 </t>
  </si>
  <si>
    <t xml:space="preserve">GT_3 </t>
  </si>
  <si>
    <t xml:space="preserve">GT_10 </t>
  </si>
  <si>
    <t xml:space="preserve">GT_30 </t>
  </si>
  <si>
    <t>GT_90</t>
  </si>
  <si>
    <t>GT_270</t>
  </si>
  <si>
    <t xml:space="preserve">GT_540 </t>
  </si>
  <si>
    <t xml:space="preserve">GT_900 </t>
  </si>
  <si>
    <t xml:space="preserve">GT_1800 </t>
  </si>
  <si>
    <t xml:space="preserve">TA_0 </t>
  </si>
  <si>
    <t xml:space="preserve">TA_3 </t>
  </si>
  <si>
    <t xml:space="preserve">TA_10 </t>
  </si>
  <si>
    <t xml:space="preserve">TA_30 </t>
  </si>
  <si>
    <t>TA_90</t>
  </si>
  <si>
    <t>TA_270</t>
  </si>
  <si>
    <t xml:space="preserve">TA_540 </t>
  </si>
  <si>
    <t xml:space="preserve">TA_900 </t>
  </si>
  <si>
    <t xml:space="preserve">TA_1800 </t>
  </si>
  <si>
    <t xml:space="preserve">TC_0 </t>
  </si>
  <si>
    <t xml:space="preserve">TC_3 </t>
  </si>
  <si>
    <t xml:space="preserve">TC_10 </t>
  </si>
  <si>
    <t xml:space="preserve">TC_30 </t>
  </si>
  <si>
    <t>TC_90</t>
  </si>
  <si>
    <t>TC_270</t>
  </si>
  <si>
    <t xml:space="preserve">TC_540 </t>
  </si>
  <si>
    <t xml:space="preserve">TC_900 </t>
  </si>
  <si>
    <t xml:space="preserve">TC_1800 </t>
  </si>
  <si>
    <t xml:space="preserve">TG_0 </t>
  </si>
  <si>
    <t xml:space="preserve">TG_3 </t>
  </si>
  <si>
    <t xml:space="preserve">TG_10 </t>
  </si>
  <si>
    <t xml:space="preserve">TG_30 </t>
  </si>
  <si>
    <t>TG_90</t>
  </si>
  <si>
    <t>TG_270</t>
  </si>
  <si>
    <t xml:space="preserve">TG_540 </t>
  </si>
  <si>
    <t xml:space="preserve">TG_900 </t>
  </si>
  <si>
    <t xml:space="preserve">TG_1800 </t>
  </si>
  <si>
    <t xml:space="preserve">TT_0 </t>
  </si>
  <si>
    <t xml:space="preserve">TT_3 </t>
  </si>
  <si>
    <t xml:space="preserve">TT_10 </t>
  </si>
  <si>
    <t xml:space="preserve">TT_30 </t>
  </si>
  <si>
    <t>TT_90</t>
  </si>
  <si>
    <t>TT_270</t>
  </si>
  <si>
    <t xml:space="preserve">TT_540 </t>
  </si>
  <si>
    <t xml:space="preserve">TT_900 </t>
  </si>
  <si>
    <t xml:space="preserve">TT_1800 </t>
  </si>
  <si>
    <t xml:space="preserve">ATTA_0 </t>
  </si>
  <si>
    <t xml:space="preserve">ATTA_3 </t>
  </si>
  <si>
    <t xml:space="preserve">ATTA_10 </t>
  </si>
  <si>
    <t xml:space="preserve">ATTA_30 </t>
  </si>
  <si>
    <t>ATTA_90</t>
  </si>
  <si>
    <t>ATTA_270</t>
  </si>
  <si>
    <t xml:space="preserve">ATTA_540 </t>
  </si>
  <si>
    <t xml:space="preserve">ATTA_900 </t>
  </si>
  <si>
    <t xml:space="preserve">ATTA_1800 </t>
  </si>
  <si>
    <t xml:space="preserve">ATTC_0 </t>
  </si>
  <si>
    <t xml:space="preserve">ATTC_3 </t>
  </si>
  <si>
    <t xml:space="preserve">ATTC_10 </t>
  </si>
  <si>
    <t xml:space="preserve">ATTC_30 </t>
  </si>
  <si>
    <t>ATTC_90</t>
  </si>
  <si>
    <t>ATTC_270</t>
  </si>
  <si>
    <t xml:space="preserve">ATTC_540 </t>
  </si>
  <si>
    <t xml:space="preserve">ATTC_900 </t>
  </si>
  <si>
    <t xml:space="preserve">ATTC_1800 </t>
  </si>
  <si>
    <t xml:space="preserve">ATTG_0 </t>
  </si>
  <si>
    <t xml:space="preserve">ATTG_3 </t>
  </si>
  <si>
    <t xml:space="preserve">ATTG_10 </t>
  </si>
  <si>
    <t xml:space="preserve">ATTG_30 </t>
  </si>
  <si>
    <t>ATTG_90</t>
  </si>
  <si>
    <t>ATTG_270</t>
  </si>
  <si>
    <t xml:space="preserve">ATTG_540 </t>
  </si>
  <si>
    <t xml:space="preserve">ATTG_900 </t>
  </si>
  <si>
    <t xml:space="preserve">ATTG_1800 </t>
  </si>
  <si>
    <t xml:space="preserve">ATTT_0 </t>
  </si>
  <si>
    <t xml:space="preserve">ATTT_3 </t>
  </si>
  <si>
    <t xml:space="preserve">ATTTT_10 </t>
  </si>
  <si>
    <t xml:space="preserve">ATTT_30 </t>
  </si>
  <si>
    <t>ATTT_90</t>
  </si>
  <si>
    <t>ATTT_270</t>
  </si>
  <si>
    <t xml:space="preserve">ATTT_540 </t>
  </si>
  <si>
    <t xml:space="preserve">ATTT_900 </t>
  </si>
  <si>
    <t xml:space="preserve">ATTT_1800 </t>
  </si>
  <si>
    <t xml:space="preserve">CTTA_0 </t>
  </si>
  <si>
    <t xml:space="preserve">CTTA_3 </t>
  </si>
  <si>
    <t xml:space="preserve">CTTA_10 </t>
  </si>
  <si>
    <t xml:space="preserve">CTTA_30 </t>
  </si>
  <si>
    <t>CTTA_90</t>
  </si>
  <si>
    <t>CTTA_270</t>
  </si>
  <si>
    <t xml:space="preserve">CTTA_540 </t>
  </si>
  <si>
    <t xml:space="preserve">CTTA_900 </t>
  </si>
  <si>
    <t xml:space="preserve">CTTA_1800 </t>
  </si>
  <si>
    <t xml:space="preserve">CTTC_0 </t>
  </si>
  <si>
    <t xml:space="preserve">CTTC_3 </t>
  </si>
  <si>
    <t xml:space="preserve">CTTC_10 </t>
  </si>
  <si>
    <t xml:space="preserve">CTTC_30 </t>
  </si>
  <si>
    <t>CTTC_90</t>
  </si>
  <si>
    <t>CTTC_270</t>
  </si>
  <si>
    <t xml:space="preserve">CTTC_540 </t>
  </si>
  <si>
    <t xml:space="preserve">CTTC_900 </t>
  </si>
  <si>
    <t xml:space="preserve">CTTC_1800 </t>
  </si>
  <si>
    <t>CTTG_0</t>
  </si>
  <si>
    <t>CTTG_3</t>
  </si>
  <si>
    <t xml:space="preserve">CTTG_10 </t>
  </si>
  <si>
    <t xml:space="preserve">CTTG_30 </t>
  </si>
  <si>
    <t>CTTG_90</t>
  </si>
  <si>
    <t>CTTG_270</t>
  </si>
  <si>
    <t xml:space="preserve">CTTG_540 </t>
  </si>
  <si>
    <t xml:space="preserve">CTTG_900 </t>
  </si>
  <si>
    <t xml:space="preserve">CTTG_1800 </t>
  </si>
  <si>
    <t xml:space="preserve">CTTT_0 </t>
  </si>
  <si>
    <t xml:space="preserve">CTTT_3 </t>
  </si>
  <si>
    <t xml:space="preserve">CTTT_10 </t>
  </si>
  <si>
    <t xml:space="preserve">CTTT_30 </t>
  </si>
  <si>
    <t>CTTT_90</t>
  </si>
  <si>
    <t>CTTT_270</t>
  </si>
  <si>
    <t xml:space="preserve">CTTT_540 </t>
  </si>
  <si>
    <t xml:space="preserve">CTTT_900 </t>
  </si>
  <si>
    <t xml:space="preserve">CTTT_1800 </t>
  </si>
  <si>
    <t xml:space="preserve">GTTA_0 </t>
  </si>
  <si>
    <t xml:space="preserve">GTTA_3 </t>
  </si>
  <si>
    <t xml:space="preserve">GTTA_10 </t>
  </si>
  <si>
    <t xml:space="preserve">GTTA_30 </t>
  </si>
  <si>
    <t>GTTA_90</t>
  </si>
  <si>
    <t>GTTA_270</t>
  </si>
  <si>
    <t xml:space="preserve">GTTA_540 </t>
  </si>
  <si>
    <t xml:space="preserve">GTTA_900 </t>
  </si>
  <si>
    <t xml:space="preserve">GTTA_1800 </t>
  </si>
  <si>
    <t xml:space="preserve">GTTC_0 </t>
  </si>
  <si>
    <t xml:space="preserve">GTTC_3 </t>
  </si>
  <si>
    <t xml:space="preserve">GTTC_10 </t>
  </si>
  <si>
    <t xml:space="preserve">GTTC_30 </t>
  </si>
  <si>
    <t>GTTC_90</t>
  </si>
  <si>
    <t>GTTC_270</t>
  </si>
  <si>
    <t xml:space="preserve">GTTC_540 </t>
  </si>
  <si>
    <t xml:space="preserve">GTTC_900 </t>
  </si>
  <si>
    <t xml:space="preserve">GTTC_1800 </t>
  </si>
  <si>
    <t xml:space="preserve">GTTG_0 </t>
  </si>
  <si>
    <t xml:space="preserve">GTTG_3 </t>
  </si>
  <si>
    <t xml:space="preserve">GTTG_10 </t>
  </si>
  <si>
    <t xml:space="preserve">GTTG_30 </t>
  </si>
  <si>
    <t>GTTG_90</t>
  </si>
  <si>
    <t>GTTG_270</t>
  </si>
  <si>
    <t xml:space="preserve">GTTG_540 </t>
  </si>
  <si>
    <t xml:space="preserve">GTTG_900 </t>
  </si>
  <si>
    <t xml:space="preserve">GTTG_1800 </t>
  </si>
  <si>
    <t xml:space="preserve">GTTT_0 </t>
  </si>
  <si>
    <t xml:space="preserve">GTTT_3 </t>
  </si>
  <si>
    <t xml:space="preserve">GTTT_10 </t>
  </si>
  <si>
    <t xml:space="preserve">GTTT_30 </t>
  </si>
  <si>
    <t>GTTT_90</t>
  </si>
  <si>
    <t>GTTT_270</t>
  </si>
  <si>
    <t xml:space="preserve">GTTT_540 </t>
  </si>
  <si>
    <t xml:space="preserve">GTTT_900 </t>
  </si>
  <si>
    <t xml:space="preserve">GTTT_1800 </t>
  </si>
  <si>
    <t xml:space="preserve">TTTA_0 </t>
  </si>
  <si>
    <t xml:space="preserve">TTTA_3 </t>
  </si>
  <si>
    <t xml:space="preserve">TTTA_10 </t>
  </si>
  <si>
    <t xml:space="preserve">TTTA_30 </t>
  </si>
  <si>
    <t>TTTA_90</t>
  </si>
  <si>
    <t>TTTA_270</t>
  </si>
  <si>
    <t xml:space="preserve">TTTA_540 </t>
  </si>
  <si>
    <t xml:space="preserve">TTTA_900 </t>
  </si>
  <si>
    <t xml:space="preserve">TTTA_1800 </t>
  </si>
  <si>
    <t xml:space="preserve">TTTC_0 </t>
  </si>
  <si>
    <t xml:space="preserve">TTTC_3 </t>
  </si>
  <si>
    <t xml:space="preserve">TTTC_10 </t>
  </si>
  <si>
    <t xml:space="preserve">TTTC_30 </t>
  </si>
  <si>
    <t>TTTC_90</t>
  </si>
  <si>
    <t>TTTC_270</t>
  </si>
  <si>
    <t xml:space="preserve">TTTC_540 </t>
  </si>
  <si>
    <t xml:space="preserve">TTTC_900 </t>
  </si>
  <si>
    <t xml:space="preserve">TTTC_1800 </t>
  </si>
  <si>
    <t xml:space="preserve">TTTG_0 </t>
  </si>
  <si>
    <t xml:space="preserve">TTTG_3 </t>
  </si>
  <si>
    <t xml:space="preserve">TTTG_10 </t>
  </si>
  <si>
    <t xml:space="preserve">TTTG_30 </t>
  </si>
  <si>
    <t>TTTG_90</t>
  </si>
  <si>
    <t>TTTG_270</t>
  </si>
  <si>
    <t xml:space="preserve">TTTG_540 </t>
  </si>
  <si>
    <t xml:space="preserve">TTTG_900 </t>
  </si>
  <si>
    <t xml:space="preserve">TTTG_1800 </t>
  </si>
  <si>
    <t xml:space="preserve">TTTT_0 </t>
  </si>
  <si>
    <t xml:space="preserve">TTTT_3 </t>
  </si>
  <si>
    <t xml:space="preserve">TTTT_10 </t>
  </si>
  <si>
    <t xml:space="preserve">TTTT_30 </t>
  </si>
  <si>
    <t>TTTT_90</t>
  </si>
  <si>
    <t>TTTT_270</t>
  </si>
  <si>
    <t xml:space="preserve">TTTT_540 </t>
  </si>
  <si>
    <t xml:space="preserve">TTTT_900 </t>
  </si>
  <si>
    <t xml:space="preserve">TTTT_1800 </t>
  </si>
  <si>
    <t>A4</t>
  </si>
  <si>
    <t>A5</t>
  </si>
  <si>
    <t>A6</t>
  </si>
  <si>
    <t xml:space="preserve">A4_0 </t>
  </si>
  <si>
    <t xml:space="preserve">A4_3 </t>
  </si>
  <si>
    <t xml:space="preserve">A4_10 </t>
  </si>
  <si>
    <t xml:space="preserve">A4_30 </t>
  </si>
  <si>
    <t>A4_90</t>
  </si>
  <si>
    <t>A4_270</t>
  </si>
  <si>
    <t xml:space="preserve">A4_540 </t>
  </si>
  <si>
    <t xml:space="preserve">A4_900 </t>
  </si>
  <si>
    <t xml:space="preserve">A4_1800 </t>
  </si>
  <si>
    <t xml:space="preserve">C4_0 </t>
  </si>
  <si>
    <t xml:space="preserve">C4_3 </t>
  </si>
  <si>
    <t xml:space="preserve">C4_10 </t>
  </si>
  <si>
    <t xml:space="preserve">C4_30 </t>
  </si>
  <si>
    <t>C4_90</t>
  </si>
  <si>
    <t>C4_270</t>
  </si>
  <si>
    <t xml:space="preserve">C4_540 </t>
  </si>
  <si>
    <t xml:space="preserve">C4_900 </t>
  </si>
  <si>
    <t xml:space="preserve">C4_1800 </t>
  </si>
  <si>
    <t xml:space="preserve">G4_0 </t>
  </si>
  <si>
    <t xml:space="preserve">G4_3 </t>
  </si>
  <si>
    <t xml:space="preserve">G4_10 </t>
  </si>
  <si>
    <t xml:space="preserve">G4_30 </t>
  </si>
  <si>
    <t>G4_90</t>
  </si>
  <si>
    <t>G4_270</t>
  </si>
  <si>
    <t xml:space="preserve">G4_540 </t>
  </si>
  <si>
    <t xml:space="preserve">G4_900 </t>
  </si>
  <si>
    <t xml:space="preserve">G4_1800 </t>
  </si>
  <si>
    <t xml:space="preserve">T4_0 </t>
  </si>
  <si>
    <t xml:space="preserve">T4_3 </t>
  </si>
  <si>
    <t xml:space="preserve">T4_10 </t>
  </si>
  <si>
    <t xml:space="preserve">T4_30 </t>
  </si>
  <si>
    <t>T4_90</t>
  </si>
  <si>
    <t>T4_270</t>
  </si>
  <si>
    <t xml:space="preserve">T4_540 </t>
  </si>
  <si>
    <t xml:space="preserve">T4_900 </t>
  </si>
  <si>
    <t xml:space="preserve">T4_1800 </t>
  </si>
  <si>
    <t xml:space="preserve">A5_0 </t>
  </si>
  <si>
    <t xml:space="preserve">A5_3 </t>
  </si>
  <si>
    <t xml:space="preserve">A5_10 </t>
  </si>
  <si>
    <t xml:space="preserve">A5_30 </t>
  </si>
  <si>
    <t>A5_90</t>
  </si>
  <si>
    <t>A5_270</t>
  </si>
  <si>
    <t xml:space="preserve">A5_540 </t>
  </si>
  <si>
    <t xml:space="preserve">A5_900 </t>
  </si>
  <si>
    <t xml:space="preserve">A5_1800 </t>
  </si>
  <si>
    <t xml:space="preserve">C5_0 </t>
  </si>
  <si>
    <t xml:space="preserve">C5_3 </t>
  </si>
  <si>
    <t xml:space="preserve">C5_10 </t>
  </si>
  <si>
    <t xml:space="preserve">C5_30 </t>
  </si>
  <si>
    <t>C5_90</t>
  </si>
  <si>
    <t>C5_270</t>
  </si>
  <si>
    <t xml:space="preserve">C5_540 </t>
  </si>
  <si>
    <t xml:space="preserve">C5_900 </t>
  </si>
  <si>
    <t xml:space="preserve">C5_1800 </t>
  </si>
  <si>
    <t xml:space="preserve">G5_0 </t>
  </si>
  <si>
    <t xml:space="preserve">G5_3 </t>
  </si>
  <si>
    <t xml:space="preserve">G5_10 </t>
  </si>
  <si>
    <t xml:space="preserve">G5_30 </t>
  </si>
  <si>
    <t>G5_90</t>
  </si>
  <si>
    <t>G5_270</t>
  </si>
  <si>
    <t xml:space="preserve">G5_540 </t>
  </si>
  <si>
    <t xml:space="preserve">G5_900 </t>
  </si>
  <si>
    <t xml:space="preserve">G5_1800 </t>
  </si>
  <si>
    <t xml:space="preserve">T5_0 </t>
  </si>
  <si>
    <t xml:space="preserve">T5_3 </t>
  </si>
  <si>
    <t xml:space="preserve">T5_10 </t>
  </si>
  <si>
    <t xml:space="preserve">T5_30 </t>
  </si>
  <si>
    <t>T5_90</t>
  </si>
  <si>
    <t>T5_270</t>
  </si>
  <si>
    <t xml:space="preserve">T5_540 </t>
  </si>
  <si>
    <t xml:space="preserve">T5_900 </t>
  </si>
  <si>
    <t xml:space="preserve">T5_1800 </t>
  </si>
  <si>
    <t xml:space="preserve">A6_0 </t>
  </si>
  <si>
    <t xml:space="preserve">A6_3 </t>
  </si>
  <si>
    <t xml:space="preserve">A6_10 </t>
  </si>
  <si>
    <t xml:space="preserve">A6_30 </t>
  </si>
  <si>
    <t>A6_90</t>
  </si>
  <si>
    <t>A6_270</t>
  </si>
  <si>
    <t xml:space="preserve">A6_540 </t>
  </si>
  <si>
    <t xml:space="preserve">A6_900 </t>
  </si>
  <si>
    <t xml:space="preserve">A6_1800 </t>
  </si>
  <si>
    <t xml:space="preserve">C6_0 </t>
  </si>
  <si>
    <t xml:space="preserve">C6_3 </t>
  </si>
  <si>
    <t xml:space="preserve">C6_10 </t>
  </si>
  <si>
    <t xml:space="preserve">C6_30 </t>
  </si>
  <si>
    <t>C6_90</t>
  </si>
  <si>
    <t>C6_270</t>
  </si>
  <si>
    <t xml:space="preserve">C6_540 </t>
  </si>
  <si>
    <t xml:space="preserve">C6_900 </t>
  </si>
  <si>
    <t xml:space="preserve">C6_1800 </t>
  </si>
  <si>
    <t xml:space="preserve">G6_0 </t>
  </si>
  <si>
    <t xml:space="preserve">G6_3 </t>
  </si>
  <si>
    <t xml:space="preserve">G6_10 </t>
  </si>
  <si>
    <t xml:space="preserve">G6_30 </t>
  </si>
  <si>
    <t>G6_90</t>
  </si>
  <si>
    <t>G6_270</t>
  </si>
  <si>
    <t xml:space="preserve">G6_540 </t>
  </si>
  <si>
    <t xml:space="preserve">G6_900 </t>
  </si>
  <si>
    <t xml:space="preserve">G6_1800 </t>
  </si>
  <si>
    <t xml:space="preserve">T6_0 </t>
  </si>
  <si>
    <t xml:space="preserve">T6_3 </t>
  </si>
  <si>
    <t xml:space="preserve">T6_10 </t>
  </si>
  <si>
    <t xml:space="preserve">T6_30 </t>
  </si>
  <si>
    <t>T6_90</t>
  </si>
  <si>
    <t>T6_270</t>
  </si>
  <si>
    <t xml:space="preserve">T6_540 </t>
  </si>
  <si>
    <t xml:space="preserve">T6_900 </t>
  </si>
  <si>
    <t xml:space="preserve">T6_1800 </t>
  </si>
  <si>
    <t>Sequence</t>
  </si>
  <si>
    <t>%_0</t>
  </si>
  <si>
    <t>%_3</t>
  </si>
  <si>
    <t>%_10</t>
  </si>
  <si>
    <t>%_30</t>
  </si>
  <si>
    <t>%_90</t>
  </si>
  <si>
    <t>%_270</t>
  </si>
  <si>
    <t>%_540</t>
  </si>
  <si>
    <t>%_900</t>
  </si>
  <si>
    <t>%_1800</t>
  </si>
  <si>
    <t xml:space="preserve">   </t>
  </si>
  <si>
    <t xml:space="preserve">    </t>
  </si>
  <si>
    <t xml:space="preserve">AAA_0 </t>
  </si>
  <si>
    <t xml:space="preserve">AAA_3 </t>
  </si>
  <si>
    <t xml:space="preserve">AAA_10 </t>
  </si>
  <si>
    <t xml:space="preserve">AAA_30 </t>
  </si>
  <si>
    <t>AAA_90</t>
  </si>
  <si>
    <t>AAA_270</t>
  </si>
  <si>
    <t xml:space="preserve">AAA_540 </t>
  </si>
  <si>
    <t xml:space="preserve">AAA_900 </t>
  </si>
  <si>
    <t xml:space="preserve">AAA_1800 </t>
  </si>
  <si>
    <t xml:space="preserve">AAC_0 </t>
  </si>
  <si>
    <t xml:space="preserve">AAC_3 </t>
  </si>
  <si>
    <t xml:space="preserve">AAC_10 </t>
  </si>
  <si>
    <t xml:space="preserve">AAC_30 </t>
  </si>
  <si>
    <t>AAC_90</t>
  </si>
  <si>
    <t>AAC_270</t>
  </si>
  <si>
    <t xml:space="preserve">AAC_540 </t>
  </si>
  <si>
    <t xml:space="preserve">AAC_900 </t>
  </si>
  <si>
    <t xml:space="preserve">AAC_1800 </t>
  </si>
  <si>
    <t xml:space="preserve">AAG_0 </t>
  </si>
  <si>
    <t xml:space="preserve">AAG_3 </t>
  </si>
  <si>
    <t xml:space="preserve">AAG_10 </t>
  </si>
  <si>
    <t xml:space="preserve">AAG_30 </t>
  </si>
  <si>
    <t>AAG_90</t>
  </si>
  <si>
    <t>AAG_270</t>
  </si>
  <si>
    <t xml:space="preserve">AAG_540 </t>
  </si>
  <si>
    <t xml:space="preserve">AAG_900 </t>
  </si>
  <si>
    <t xml:space="preserve">AAG_1800 </t>
  </si>
  <si>
    <t xml:space="preserve">AAT_0 </t>
  </si>
  <si>
    <t xml:space="preserve">AAT_3 </t>
  </si>
  <si>
    <t xml:space="preserve">AAT_10 </t>
  </si>
  <si>
    <t xml:space="preserve">AAT_30 </t>
  </si>
  <si>
    <t>AAT_90</t>
  </si>
  <si>
    <t>AAT_270</t>
  </si>
  <si>
    <t xml:space="preserve">AAT_540 </t>
  </si>
  <si>
    <t xml:space="preserve">AAT_900 </t>
  </si>
  <si>
    <t xml:space="preserve">AAT_1800 </t>
  </si>
  <si>
    <t xml:space="preserve">ACA_0 </t>
  </si>
  <si>
    <t xml:space="preserve">ACA_3 </t>
  </si>
  <si>
    <t xml:space="preserve">ACA_10 </t>
  </si>
  <si>
    <t xml:space="preserve">ACA_1800 </t>
  </si>
  <si>
    <t>ACA_90</t>
  </si>
  <si>
    <t>ACA_270</t>
  </si>
  <si>
    <t xml:space="preserve">ACA_540 </t>
  </si>
  <si>
    <t xml:space="preserve">ACA_900 </t>
  </si>
  <si>
    <t xml:space="preserve">ACC_0 </t>
  </si>
  <si>
    <t xml:space="preserve">ACC_3 </t>
  </si>
  <si>
    <t xml:space="preserve">ACC_10 </t>
  </si>
  <si>
    <t xml:space="preserve">ACC_30 </t>
  </si>
  <si>
    <t>ACC_90</t>
  </si>
  <si>
    <t>ACC_270</t>
  </si>
  <si>
    <t xml:space="preserve">ACC_540 </t>
  </si>
  <si>
    <t xml:space="preserve">ACC_900 </t>
  </si>
  <si>
    <t xml:space="preserve">ACC_1800 </t>
  </si>
  <si>
    <t xml:space="preserve">ACG_0 </t>
  </si>
  <si>
    <t xml:space="preserve">ACG_3 </t>
  </si>
  <si>
    <t xml:space="preserve">ACG_10 </t>
  </si>
  <si>
    <t xml:space="preserve">ACG_30 </t>
  </si>
  <si>
    <t>ACG_90</t>
  </si>
  <si>
    <t>ACG_270</t>
  </si>
  <si>
    <t xml:space="preserve">ACG_540 </t>
  </si>
  <si>
    <t xml:space="preserve">ACG_900 </t>
  </si>
  <si>
    <t xml:space="preserve">ACG_1800 </t>
  </si>
  <si>
    <t xml:space="preserve">ACT_0 </t>
  </si>
  <si>
    <t xml:space="preserve">ACT_3 </t>
  </si>
  <si>
    <t xml:space="preserve">ACT_10 </t>
  </si>
  <si>
    <t xml:space="preserve">ACT_30 </t>
  </si>
  <si>
    <t>ACT_90</t>
  </si>
  <si>
    <t>ACT_270</t>
  </si>
  <si>
    <t xml:space="preserve">ACT_540 </t>
  </si>
  <si>
    <t xml:space="preserve">ACT_900 </t>
  </si>
  <si>
    <t xml:space="preserve">ACT_1800 </t>
  </si>
  <si>
    <t xml:space="preserve">AGA_0 </t>
  </si>
  <si>
    <t xml:space="preserve">AGA_3 </t>
  </si>
  <si>
    <t xml:space="preserve">AGA_10 </t>
  </si>
  <si>
    <t xml:space="preserve">AGA_1800 </t>
  </si>
  <si>
    <t>AGA_90</t>
  </si>
  <si>
    <t>AGA_270</t>
  </si>
  <si>
    <t xml:space="preserve">AGA_540 </t>
  </si>
  <si>
    <t xml:space="preserve">AGA_900 </t>
  </si>
  <si>
    <t xml:space="preserve">AGC_0 </t>
  </si>
  <si>
    <t xml:space="preserve">AGC_3 </t>
  </si>
  <si>
    <t xml:space="preserve">AGC_10 </t>
  </si>
  <si>
    <t xml:space="preserve">AGC_30 </t>
  </si>
  <si>
    <t>AGC_90</t>
  </si>
  <si>
    <t>AGC_270</t>
  </si>
  <si>
    <t xml:space="preserve">AGC_540 </t>
  </si>
  <si>
    <t xml:space="preserve">AGC_900 </t>
  </si>
  <si>
    <t xml:space="preserve">AGC_1800 </t>
  </si>
  <si>
    <t xml:space="preserve">AGG_0 </t>
  </si>
  <si>
    <t xml:space="preserve">AGG_3 </t>
  </si>
  <si>
    <t xml:space="preserve">AGG_10 </t>
  </si>
  <si>
    <t xml:space="preserve">AGG_30 </t>
  </si>
  <si>
    <t>AGG_90</t>
  </si>
  <si>
    <t>AGG_270</t>
  </si>
  <si>
    <t xml:space="preserve">AGG_540 </t>
  </si>
  <si>
    <t xml:space="preserve">AGG_900 </t>
  </si>
  <si>
    <t xml:space="preserve">AGG_1800 </t>
  </si>
  <si>
    <t xml:space="preserve">AGT_0 </t>
  </si>
  <si>
    <t xml:space="preserve">AGT_3 </t>
  </si>
  <si>
    <t xml:space="preserve">AGT_10 </t>
  </si>
  <si>
    <t xml:space="preserve">AGT_30 </t>
  </si>
  <si>
    <t>AGT_90</t>
  </si>
  <si>
    <t>AGT_270</t>
  </si>
  <si>
    <t xml:space="preserve">AGT_540 </t>
  </si>
  <si>
    <t xml:space="preserve">AGT_900 </t>
  </si>
  <si>
    <t xml:space="preserve">AGT_1800 </t>
  </si>
  <si>
    <t xml:space="preserve">ATA_0 </t>
  </si>
  <si>
    <t xml:space="preserve">ATA_3 </t>
  </si>
  <si>
    <t xml:space="preserve">ATA_10 </t>
  </si>
  <si>
    <t xml:space="preserve">ATA_1800 </t>
  </si>
  <si>
    <t>ATA_90</t>
  </si>
  <si>
    <t>ATA_270</t>
  </si>
  <si>
    <t xml:space="preserve">ATA_540 </t>
  </si>
  <si>
    <t xml:space="preserve">ATA_900 </t>
  </si>
  <si>
    <t xml:space="preserve">ATC_0 </t>
  </si>
  <si>
    <t xml:space="preserve">ATC_3 </t>
  </si>
  <si>
    <t xml:space="preserve">ATC_10 </t>
  </si>
  <si>
    <t xml:space="preserve">ATC_30 </t>
  </si>
  <si>
    <t>ATC_90</t>
  </si>
  <si>
    <t>ATC_270</t>
  </si>
  <si>
    <t xml:space="preserve">ATC_540 </t>
  </si>
  <si>
    <t xml:space="preserve">ATC_900 </t>
  </si>
  <si>
    <t xml:space="preserve">ATC_1800 </t>
  </si>
  <si>
    <t xml:space="preserve">ATG_0 </t>
  </si>
  <si>
    <t xml:space="preserve">ATG_3 </t>
  </si>
  <si>
    <t xml:space="preserve">ATG_10 </t>
  </si>
  <si>
    <t xml:space="preserve">ATG_30 </t>
  </si>
  <si>
    <t>ATG_90</t>
  </si>
  <si>
    <t>ATG_270</t>
  </si>
  <si>
    <t xml:space="preserve">ATG_540 </t>
  </si>
  <si>
    <t xml:space="preserve">ATG_900 </t>
  </si>
  <si>
    <t xml:space="preserve">ATG_1800 </t>
  </si>
  <si>
    <t xml:space="preserve">ATT_0 </t>
  </si>
  <si>
    <t xml:space="preserve">ATT_3 </t>
  </si>
  <si>
    <t xml:space="preserve">ATT_10 </t>
  </si>
  <si>
    <t xml:space="preserve">ATT_30 </t>
  </si>
  <si>
    <t>ATT_90</t>
  </si>
  <si>
    <t>ATT_270</t>
  </si>
  <si>
    <t xml:space="preserve">ATT_540 </t>
  </si>
  <si>
    <t xml:space="preserve">ATT_900 </t>
  </si>
  <si>
    <t xml:space="preserve">ATT_1800 </t>
  </si>
  <si>
    <t xml:space="preserve">CAA_0 </t>
  </si>
  <si>
    <t xml:space="preserve">CAA_3 </t>
  </si>
  <si>
    <t xml:space="preserve">CAA_10 </t>
  </si>
  <si>
    <t xml:space="preserve">CAA_30 </t>
  </si>
  <si>
    <t>CAA_90</t>
  </si>
  <si>
    <t>CAA_270</t>
  </si>
  <si>
    <t xml:space="preserve">CAA_540 </t>
  </si>
  <si>
    <t xml:space="preserve">CAA_900 </t>
  </si>
  <si>
    <t xml:space="preserve">CAA_1800 </t>
  </si>
  <si>
    <t xml:space="preserve">CAC_0 </t>
  </si>
  <si>
    <t xml:space="preserve">CAC_3 </t>
  </si>
  <si>
    <t xml:space="preserve">CAC_10 </t>
  </si>
  <si>
    <t xml:space="preserve">CAC_30 </t>
  </si>
  <si>
    <t>CAC_90</t>
  </si>
  <si>
    <t>CAC_270</t>
  </si>
  <si>
    <t xml:space="preserve">CAC_540 </t>
  </si>
  <si>
    <t xml:space="preserve">CAC_900 </t>
  </si>
  <si>
    <t xml:space="preserve">CAC_1800 </t>
  </si>
  <si>
    <t xml:space="preserve">CAG_0 </t>
  </si>
  <si>
    <t xml:space="preserve">CAG_3 </t>
  </si>
  <si>
    <t xml:space="preserve">CAG_10 </t>
  </si>
  <si>
    <t xml:space="preserve">CAG_30 </t>
  </si>
  <si>
    <t>CAG_90</t>
  </si>
  <si>
    <t>CAG_270</t>
  </si>
  <si>
    <t xml:space="preserve">CAG_540 </t>
  </si>
  <si>
    <t xml:space="preserve">CAG_900 </t>
  </si>
  <si>
    <t xml:space="preserve">CAG_1800 </t>
  </si>
  <si>
    <t xml:space="preserve">CAT_0 </t>
  </si>
  <si>
    <t xml:space="preserve">CAT_3 </t>
  </si>
  <si>
    <t xml:space="preserve">CAT_10 </t>
  </si>
  <si>
    <t xml:space="preserve">CAT_30 </t>
  </si>
  <si>
    <t>CAT_90</t>
  </si>
  <si>
    <t>CAT_270</t>
  </si>
  <si>
    <t xml:space="preserve">CAT_540 </t>
  </si>
  <si>
    <t xml:space="preserve">CAT_900 </t>
  </si>
  <si>
    <t xml:space="preserve">CAT_1800 </t>
  </si>
  <si>
    <t xml:space="preserve">CCA_0 </t>
  </si>
  <si>
    <t xml:space="preserve">CCA_3 </t>
  </si>
  <si>
    <t xml:space="preserve">CCA_10 </t>
  </si>
  <si>
    <t xml:space="preserve">CCA_1800 </t>
  </si>
  <si>
    <t>CCA_90</t>
  </si>
  <si>
    <t>CCA_270</t>
  </si>
  <si>
    <t xml:space="preserve">CCA_540 </t>
  </si>
  <si>
    <t xml:space="preserve">CCA_900 </t>
  </si>
  <si>
    <t xml:space="preserve">CCC_0 </t>
  </si>
  <si>
    <t xml:space="preserve">CCC_3 </t>
  </si>
  <si>
    <t xml:space="preserve">CCC_10 </t>
  </si>
  <si>
    <t xml:space="preserve">CCC_30 </t>
  </si>
  <si>
    <t>CCC_90</t>
  </si>
  <si>
    <t>CCC_270</t>
  </si>
  <si>
    <t xml:space="preserve">CCC_540 </t>
  </si>
  <si>
    <t xml:space="preserve">CCC_900 </t>
  </si>
  <si>
    <t xml:space="preserve">CCC_1800 </t>
  </si>
  <si>
    <t xml:space="preserve">CCG_0 </t>
  </si>
  <si>
    <t xml:space="preserve">CCG_3 </t>
  </si>
  <si>
    <t xml:space="preserve">CCG_10 </t>
  </si>
  <si>
    <t xml:space="preserve">CCG_30 </t>
  </si>
  <si>
    <t>CCG_90</t>
  </si>
  <si>
    <t>CCG_270</t>
  </si>
  <si>
    <t xml:space="preserve">CCG_540 </t>
  </si>
  <si>
    <t xml:space="preserve">CCG_900 </t>
  </si>
  <si>
    <t xml:space="preserve">CCG_1800 </t>
  </si>
  <si>
    <t xml:space="preserve">CCT_0 </t>
  </si>
  <si>
    <t xml:space="preserve">CCT_3 </t>
  </si>
  <si>
    <t xml:space="preserve">CCT_10 </t>
  </si>
  <si>
    <t xml:space="preserve">CCT_30 </t>
  </si>
  <si>
    <t>CCT_90</t>
  </si>
  <si>
    <t>CCT_270</t>
  </si>
  <si>
    <t xml:space="preserve">CCT_540 </t>
  </si>
  <si>
    <t xml:space="preserve">CCT_900 </t>
  </si>
  <si>
    <t xml:space="preserve">CCT_1800 </t>
  </si>
  <si>
    <t xml:space="preserve">CGA_0 </t>
  </si>
  <si>
    <t xml:space="preserve">CGA_3 </t>
  </si>
  <si>
    <t xml:space="preserve">CGA_10 </t>
  </si>
  <si>
    <t xml:space="preserve">CGA_1800 </t>
  </si>
  <si>
    <t>CGA_90</t>
  </si>
  <si>
    <t>CGA_270</t>
  </si>
  <si>
    <t xml:space="preserve">CGA_540 </t>
  </si>
  <si>
    <t xml:space="preserve">CGA_900 </t>
  </si>
  <si>
    <t xml:space="preserve">CGC_0 </t>
  </si>
  <si>
    <t xml:space="preserve">CGC_3 </t>
  </si>
  <si>
    <t xml:space="preserve">CGC_10 </t>
  </si>
  <si>
    <t xml:space="preserve">CGC_30 </t>
  </si>
  <si>
    <t>CGC_90</t>
  </si>
  <si>
    <t>CGC_270</t>
  </si>
  <si>
    <t xml:space="preserve">CGC_540 </t>
  </si>
  <si>
    <t xml:space="preserve">CGC_900 </t>
  </si>
  <si>
    <t xml:space="preserve">CGC_1800 </t>
  </si>
  <si>
    <t xml:space="preserve">CGG_0 </t>
  </si>
  <si>
    <t xml:space="preserve">CGG_3 </t>
  </si>
  <si>
    <t xml:space="preserve">CGG_10 </t>
  </si>
  <si>
    <t xml:space="preserve">CGG_30 </t>
  </si>
  <si>
    <t>CGG_90</t>
  </si>
  <si>
    <t>CGG_270</t>
  </si>
  <si>
    <t xml:space="preserve">CGG_540 </t>
  </si>
  <si>
    <t xml:space="preserve">CGG_900 </t>
  </si>
  <si>
    <t xml:space="preserve">CGG_1800 </t>
  </si>
  <si>
    <t xml:space="preserve">CGT_0 </t>
  </si>
  <si>
    <t xml:space="preserve">CGT_3 </t>
  </si>
  <si>
    <t xml:space="preserve">CGT_10 </t>
  </si>
  <si>
    <t xml:space="preserve">CGT_30 </t>
  </si>
  <si>
    <t>CGT_90</t>
  </si>
  <si>
    <t>CGT_270</t>
  </si>
  <si>
    <t xml:space="preserve">CGT_540 </t>
  </si>
  <si>
    <t xml:space="preserve">CGT_900 </t>
  </si>
  <si>
    <t xml:space="preserve">CGT_1800 </t>
  </si>
  <si>
    <t xml:space="preserve">CTA_0 </t>
  </si>
  <si>
    <t xml:space="preserve">CTA_3 </t>
  </si>
  <si>
    <t xml:space="preserve">CTA_10 </t>
  </si>
  <si>
    <t xml:space="preserve">CTA_1800 </t>
  </si>
  <si>
    <t>CTA_90</t>
  </si>
  <si>
    <t>CTA_270</t>
  </si>
  <si>
    <t xml:space="preserve">CTA_540 </t>
  </si>
  <si>
    <t xml:space="preserve">CTA_900 </t>
  </si>
  <si>
    <t xml:space="preserve">CTC_0 </t>
  </si>
  <si>
    <t xml:space="preserve">CTC_3 </t>
  </si>
  <si>
    <t xml:space="preserve">CTC_10 </t>
  </si>
  <si>
    <t xml:space="preserve">CTC_30 </t>
  </si>
  <si>
    <t>CTC_90</t>
  </si>
  <si>
    <t>CTC_270</t>
  </si>
  <si>
    <t xml:space="preserve">CTC_540 </t>
  </si>
  <si>
    <t xml:space="preserve">CTC_900 </t>
  </si>
  <si>
    <t xml:space="preserve">CTC_1800 </t>
  </si>
  <si>
    <t xml:space="preserve">CTG_0 </t>
  </si>
  <si>
    <t xml:space="preserve">CTG_3 </t>
  </si>
  <si>
    <t xml:space="preserve">CTG_10 </t>
  </si>
  <si>
    <t xml:space="preserve">CTG_30 </t>
  </si>
  <si>
    <t>CTG_90</t>
  </si>
  <si>
    <t>CTG_270</t>
  </si>
  <si>
    <t xml:space="preserve">CTG_540 </t>
  </si>
  <si>
    <t xml:space="preserve">CTG_900 </t>
  </si>
  <si>
    <t xml:space="preserve">CTG_1800 </t>
  </si>
  <si>
    <t xml:space="preserve">CTT_0 </t>
  </si>
  <si>
    <t xml:space="preserve">CTT_3 </t>
  </si>
  <si>
    <t xml:space="preserve">CTT_10 </t>
  </si>
  <si>
    <t xml:space="preserve">CTT_30 </t>
  </si>
  <si>
    <t>CTT_90</t>
  </si>
  <si>
    <t>CTT_270</t>
  </si>
  <si>
    <t xml:space="preserve">CTT_540 </t>
  </si>
  <si>
    <t xml:space="preserve">CTT_900 </t>
  </si>
  <si>
    <t xml:space="preserve">CTT_1800 </t>
  </si>
  <si>
    <t xml:space="preserve">GAA_0 </t>
  </si>
  <si>
    <t xml:space="preserve">GAA_3 </t>
  </si>
  <si>
    <t xml:space="preserve">GAA_10 </t>
  </si>
  <si>
    <t xml:space="preserve">GAA_30 </t>
  </si>
  <si>
    <t>GAA_90</t>
  </si>
  <si>
    <t>GAA_270</t>
  </si>
  <si>
    <t xml:space="preserve">GAA_540 </t>
  </si>
  <si>
    <t xml:space="preserve">GAA_900 </t>
  </si>
  <si>
    <t xml:space="preserve">GAA_1800 </t>
  </si>
  <si>
    <t xml:space="preserve">GAC_0 </t>
  </si>
  <si>
    <t xml:space="preserve">GAC_3 </t>
  </si>
  <si>
    <t xml:space="preserve">GAC_10 </t>
  </si>
  <si>
    <t xml:space="preserve">GAC_30 </t>
  </si>
  <si>
    <t>GAC_90</t>
  </si>
  <si>
    <t>GAC_270</t>
  </si>
  <si>
    <t xml:space="preserve">GAC_540 </t>
  </si>
  <si>
    <t xml:space="preserve">GAC_900 </t>
  </si>
  <si>
    <t xml:space="preserve">GAC_1800 </t>
  </si>
  <si>
    <t xml:space="preserve">GAG_0 </t>
  </si>
  <si>
    <t xml:space="preserve">GAG_3 </t>
  </si>
  <si>
    <t xml:space="preserve">GAG_10 </t>
  </si>
  <si>
    <t xml:space="preserve">GAG_30 </t>
  </si>
  <si>
    <t>GAG_90</t>
  </si>
  <si>
    <t>GAG_270</t>
  </si>
  <si>
    <t xml:space="preserve">GAG_540 </t>
  </si>
  <si>
    <t xml:space="preserve">GAG_900 </t>
  </si>
  <si>
    <t xml:space="preserve">GAG_1800 </t>
  </si>
  <si>
    <t xml:space="preserve">GAT_0 </t>
  </si>
  <si>
    <t xml:space="preserve">GAT_3 </t>
  </si>
  <si>
    <t xml:space="preserve">GAT_10 </t>
  </si>
  <si>
    <t xml:space="preserve">GAT_30 </t>
  </si>
  <si>
    <t>GAT_90</t>
  </si>
  <si>
    <t>GAT_270</t>
  </si>
  <si>
    <t xml:space="preserve">GAT_540 </t>
  </si>
  <si>
    <t xml:space="preserve">GAT_900 </t>
  </si>
  <si>
    <t xml:space="preserve">GAT_1800 </t>
  </si>
  <si>
    <t xml:space="preserve">GCA_0 </t>
  </si>
  <si>
    <t xml:space="preserve">GCA_3 </t>
  </si>
  <si>
    <t xml:space="preserve">GCA_10 </t>
  </si>
  <si>
    <t xml:space="preserve">GCA_1800 </t>
  </si>
  <si>
    <t>GCA_90</t>
  </si>
  <si>
    <t>GCA_270</t>
  </si>
  <si>
    <t xml:space="preserve">GCA_540 </t>
  </si>
  <si>
    <t xml:space="preserve">GCA_900 </t>
  </si>
  <si>
    <t xml:space="preserve">GCC_0 </t>
  </si>
  <si>
    <t xml:space="preserve">GCC_3 </t>
  </si>
  <si>
    <t xml:space="preserve">GCC_10 </t>
  </si>
  <si>
    <t xml:space="preserve">GCC_30 </t>
  </si>
  <si>
    <t>GCC_90</t>
  </si>
  <si>
    <t>GCC_270</t>
  </si>
  <si>
    <t xml:space="preserve">GCC_540 </t>
  </si>
  <si>
    <t xml:space="preserve">GCC_900 </t>
  </si>
  <si>
    <t xml:space="preserve">GCC_1800 </t>
  </si>
  <si>
    <t xml:space="preserve">GCG_0 </t>
  </si>
  <si>
    <t xml:space="preserve">GCG_3 </t>
  </si>
  <si>
    <t xml:space="preserve">GCG_10 </t>
  </si>
  <si>
    <t xml:space="preserve">GCG_30 </t>
  </si>
  <si>
    <t>GCG_90</t>
  </si>
  <si>
    <t>GCG_270</t>
  </si>
  <si>
    <t xml:space="preserve">GCG_540 </t>
  </si>
  <si>
    <t xml:space="preserve">GCG_900 </t>
  </si>
  <si>
    <t xml:space="preserve">GCG_1800 </t>
  </si>
  <si>
    <t xml:space="preserve">GCT_0 </t>
  </si>
  <si>
    <t xml:space="preserve">GCT_3 </t>
  </si>
  <si>
    <t xml:space="preserve">GCT_10 </t>
  </si>
  <si>
    <t xml:space="preserve">GCT_30 </t>
  </si>
  <si>
    <t>GCT_90</t>
  </si>
  <si>
    <t>GCT_270</t>
  </si>
  <si>
    <t xml:space="preserve">GCT_540 </t>
  </si>
  <si>
    <t xml:space="preserve">GCT_900 </t>
  </si>
  <si>
    <t xml:space="preserve">GCT_1800 </t>
  </si>
  <si>
    <t xml:space="preserve">GGA_0 </t>
  </si>
  <si>
    <t xml:space="preserve">GGA_3 </t>
  </si>
  <si>
    <t xml:space="preserve">GGA_10 </t>
  </si>
  <si>
    <t xml:space="preserve">GGA_1800 </t>
  </si>
  <si>
    <t>GGA_90</t>
  </si>
  <si>
    <t>GGA_270</t>
  </si>
  <si>
    <t xml:space="preserve">GGA_540 </t>
  </si>
  <si>
    <t xml:space="preserve">GGA_900 </t>
  </si>
  <si>
    <t xml:space="preserve">GGC_0 </t>
  </si>
  <si>
    <t xml:space="preserve">GGC_3 </t>
  </si>
  <si>
    <t xml:space="preserve">GGC_10 </t>
  </si>
  <si>
    <t xml:space="preserve">GGC_30 </t>
  </si>
  <si>
    <t>GGC_90</t>
  </si>
  <si>
    <t>GGC_270</t>
  </si>
  <si>
    <t xml:space="preserve">GGC_540 </t>
  </si>
  <si>
    <t xml:space="preserve">GGC_900 </t>
  </si>
  <si>
    <t xml:space="preserve">GGC_1800 </t>
  </si>
  <si>
    <t xml:space="preserve">GGG_0 </t>
  </si>
  <si>
    <t xml:space="preserve">GGG_3 </t>
  </si>
  <si>
    <t xml:space="preserve">GGG_10 </t>
  </si>
  <si>
    <t xml:space="preserve">GGG_30 </t>
  </si>
  <si>
    <t>GGG_90</t>
  </si>
  <si>
    <t>GGG_270</t>
  </si>
  <si>
    <t xml:space="preserve">GGG_540 </t>
  </si>
  <si>
    <t xml:space="preserve">GGG_900 </t>
  </si>
  <si>
    <t xml:space="preserve">GGG_1800 </t>
  </si>
  <si>
    <t xml:space="preserve">GGT_0 </t>
  </si>
  <si>
    <t xml:space="preserve">GGT_3 </t>
  </si>
  <si>
    <t xml:space="preserve">GGT_10 </t>
  </si>
  <si>
    <t xml:space="preserve">GGT_30 </t>
  </si>
  <si>
    <t>GGT_90</t>
  </si>
  <si>
    <t>GGT_270</t>
  </si>
  <si>
    <t xml:space="preserve">GGT_540 </t>
  </si>
  <si>
    <t xml:space="preserve">GGT_900 </t>
  </si>
  <si>
    <t xml:space="preserve">GGT_1800 </t>
  </si>
  <si>
    <t xml:space="preserve">GTA_0 </t>
  </si>
  <si>
    <t xml:space="preserve">GTA_3 </t>
  </si>
  <si>
    <t xml:space="preserve">GTA_10 </t>
  </si>
  <si>
    <t xml:space="preserve">GTA_1800 </t>
  </si>
  <si>
    <t>GTA_90</t>
  </si>
  <si>
    <t>GTA_270</t>
  </si>
  <si>
    <t xml:space="preserve">GTA_540 </t>
  </si>
  <si>
    <t xml:space="preserve">GTA_900 </t>
  </si>
  <si>
    <t xml:space="preserve">GTC_0 </t>
  </si>
  <si>
    <t xml:space="preserve">GTC_3 </t>
  </si>
  <si>
    <t xml:space="preserve">GTC_10 </t>
  </si>
  <si>
    <t xml:space="preserve">GTC_30 </t>
  </si>
  <si>
    <t>GTC_90</t>
  </si>
  <si>
    <t>GTC_270</t>
  </si>
  <si>
    <t xml:space="preserve">GTC_540 </t>
  </si>
  <si>
    <t xml:space="preserve">GTC_900 </t>
  </si>
  <si>
    <t xml:space="preserve">GTC_1800 </t>
  </si>
  <si>
    <t xml:space="preserve">GTG_0 </t>
  </si>
  <si>
    <t xml:space="preserve">GTG_3 </t>
  </si>
  <si>
    <t xml:space="preserve">GTG_10 </t>
  </si>
  <si>
    <t xml:space="preserve">GTG_30 </t>
  </si>
  <si>
    <t>GTG_90</t>
  </si>
  <si>
    <t>GTG_270</t>
  </si>
  <si>
    <t xml:space="preserve">GTG_540 </t>
  </si>
  <si>
    <t xml:space="preserve">GTG_900 </t>
  </si>
  <si>
    <t xml:space="preserve">GTG_1800 </t>
  </si>
  <si>
    <t xml:space="preserve">GTT_0 </t>
  </si>
  <si>
    <t xml:space="preserve">GTT_3 </t>
  </si>
  <si>
    <t xml:space="preserve">GTT_10 </t>
  </si>
  <si>
    <t xml:space="preserve">GTT_30 </t>
  </si>
  <si>
    <t>GTT_90</t>
  </si>
  <si>
    <t>GTT_270</t>
  </si>
  <si>
    <t xml:space="preserve">GTT_540 </t>
  </si>
  <si>
    <t xml:space="preserve">GTT_900 </t>
  </si>
  <si>
    <t xml:space="preserve">GTT_1800 </t>
  </si>
  <si>
    <t xml:space="preserve">TAA_0 </t>
  </si>
  <si>
    <t xml:space="preserve">TAA_3 </t>
  </si>
  <si>
    <t xml:space="preserve">TAA_10 </t>
  </si>
  <si>
    <t xml:space="preserve">TAA_30 </t>
  </si>
  <si>
    <t>TAA_90</t>
  </si>
  <si>
    <t>TAA_270</t>
  </si>
  <si>
    <t xml:space="preserve">TAA_540 </t>
  </si>
  <si>
    <t xml:space="preserve">TAA_900 </t>
  </si>
  <si>
    <t xml:space="preserve">TAA_1800 </t>
  </si>
  <si>
    <t xml:space="preserve">TAC_0 </t>
  </si>
  <si>
    <t xml:space="preserve">TAC_3 </t>
  </si>
  <si>
    <t xml:space="preserve">TAC_10 </t>
  </si>
  <si>
    <t xml:space="preserve">TAC_30 </t>
  </si>
  <si>
    <t>TAC_90</t>
  </si>
  <si>
    <t>TAC_270</t>
  </si>
  <si>
    <t xml:space="preserve">TAC_540 </t>
  </si>
  <si>
    <t xml:space="preserve">TAC_900 </t>
  </si>
  <si>
    <t xml:space="preserve">TAC_1800 </t>
  </si>
  <si>
    <t xml:space="preserve">TAG_0 </t>
  </si>
  <si>
    <t xml:space="preserve">TAG_3 </t>
  </si>
  <si>
    <t xml:space="preserve">TAG_10 </t>
  </si>
  <si>
    <t xml:space="preserve">TAG_30 </t>
  </si>
  <si>
    <t>TAG_90</t>
  </si>
  <si>
    <t>TAG_270</t>
  </si>
  <si>
    <t xml:space="preserve">TAG_540 </t>
  </si>
  <si>
    <t xml:space="preserve">TAG_900 </t>
  </si>
  <si>
    <t xml:space="preserve">TAG_1800 </t>
  </si>
  <si>
    <t xml:space="preserve">TAT_0 </t>
  </si>
  <si>
    <t xml:space="preserve">TAT_3 </t>
  </si>
  <si>
    <t xml:space="preserve">TAT_10 </t>
  </si>
  <si>
    <t xml:space="preserve">TAT_30 </t>
  </si>
  <si>
    <t>TAT_90</t>
  </si>
  <si>
    <t>TAT_270</t>
  </si>
  <si>
    <t xml:space="preserve">TAT_540 </t>
  </si>
  <si>
    <t xml:space="preserve">TAT_900 </t>
  </si>
  <si>
    <t xml:space="preserve">TAT_1800 </t>
  </si>
  <si>
    <t xml:space="preserve">TCA_0 </t>
  </si>
  <si>
    <t xml:space="preserve">TCA_3 </t>
  </si>
  <si>
    <t xml:space="preserve">TCA_10 </t>
  </si>
  <si>
    <t xml:space="preserve">TCA_1800 </t>
  </si>
  <si>
    <t>TCA_90</t>
  </si>
  <si>
    <t>TCA_270</t>
  </si>
  <si>
    <t xml:space="preserve">TCA_540 </t>
  </si>
  <si>
    <t xml:space="preserve">TCA_900 </t>
  </si>
  <si>
    <t xml:space="preserve">TCC_0 </t>
  </si>
  <si>
    <t xml:space="preserve">TCC_3 </t>
  </si>
  <si>
    <t xml:space="preserve">TCC_10 </t>
  </si>
  <si>
    <t xml:space="preserve">TCC_30 </t>
  </si>
  <si>
    <t>TCC_90</t>
  </si>
  <si>
    <t>TCC_270</t>
  </si>
  <si>
    <t xml:space="preserve">TCC_540 </t>
  </si>
  <si>
    <t xml:space="preserve">TCC_900 </t>
  </si>
  <si>
    <t xml:space="preserve">TCC_1800 </t>
  </si>
  <si>
    <t xml:space="preserve">TCG_0 </t>
  </si>
  <si>
    <t xml:space="preserve">TCG_3 </t>
  </si>
  <si>
    <t xml:space="preserve">TCG_10 </t>
  </si>
  <si>
    <t xml:space="preserve">TCG_30 </t>
  </si>
  <si>
    <t>TCG_90</t>
  </si>
  <si>
    <t>TCG_270</t>
  </si>
  <si>
    <t xml:space="preserve">TCG_540 </t>
  </si>
  <si>
    <t xml:space="preserve">TCG_900 </t>
  </si>
  <si>
    <t xml:space="preserve">TCG_1800 </t>
  </si>
  <si>
    <t xml:space="preserve">TCT_0 </t>
  </si>
  <si>
    <t xml:space="preserve">TCT_3 </t>
  </si>
  <si>
    <t xml:space="preserve">TCT_10 </t>
  </si>
  <si>
    <t xml:space="preserve">TCT_30 </t>
  </si>
  <si>
    <t>TCT_90</t>
  </si>
  <si>
    <t>TCT_270</t>
  </si>
  <si>
    <t xml:space="preserve">TCT_540 </t>
  </si>
  <si>
    <t xml:space="preserve">TCT_900 </t>
  </si>
  <si>
    <t xml:space="preserve">TCT_1800 </t>
  </si>
  <si>
    <t xml:space="preserve">TGA_0 </t>
  </si>
  <si>
    <t xml:space="preserve">TGA_3 </t>
  </si>
  <si>
    <t xml:space="preserve">TGA_10 </t>
  </si>
  <si>
    <t xml:space="preserve">TGA_1800 </t>
  </si>
  <si>
    <t>TGA_90</t>
  </si>
  <si>
    <t>TGA_270</t>
  </si>
  <si>
    <t xml:space="preserve">TGA_540 </t>
  </si>
  <si>
    <t xml:space="preserve">TGA_900 </t>
  </si>
  <si>
    <t xml:space="preserve">TGC_0 </t>
  </si>
  <si>
    <t xml:space="preserve">TGC_3 </t>
  </si>
  <si>
    <t xml:space="preserve">TGC_10 </t>
  </si>
  <si>
    <t xml:space="preserve">TGC_30 </t>
  </si>
  <si>
    <t>TGC_90</t>
  </si>
  <si>
    <t>TGC_270</t>
  </si>
  <si>
    <t xml:space="preserve">TGC_540 </t>
  </si>
  <si>
    <t xml:space="preserve">TGC_900 </t>
  </si>
  <si>
    <t xml:space="preserve">TGC_1800 </t>
  </si>
  <si>
    <t xml:space="preserve">TGG_0 </t>
  </si>
  <si>
    <t xml:space="preserve">TGG_3 </t>
  </si>
  <si>
    <t xml:space="preserve">TGG_10 </t>
  </si>
  <si>
    <t xml:space="preserve">TGG_30 </t>
  </si>
  <si>
    <t>TGG_90</t>
  </si>
  <si>
    <t>TGG_270</t>
  </si>
  <si>
    <t xml:space="preserve">TGG_540 </t>
  </si>
  <si>
    <t xml:space="preserve">TGG_900 </t>
  </si>
  <si>
    <t xml:space="preserve">TGG_1800 </t>
  </si>
  <si>
    <t xml:space="preserve">TGT_0 </t>
  </si>
  <si>
    <t xml:space="preserve">TGT_3 </t>
  </si>
  <si>
    <t xml:space="preserve">TGT_10 </t>
  </si>
  <si>
    <t xml:space="preserve">TGT_30 </t>
  </si>
  <si>
    <t>TGT_90</t>
  </si>
  <si>
    <t>TGT_270</t>
  </si>
  <si>
    <t xml:space="preserve">TGT_540 </t>
  </si>
  <si>
    <t xml:space="preserve">TGT_900 </t>
  </si>
  <si>
    <t xml:space="preserve">TGT_1800 </t>
  </si>
  <si>
    <t xml:space="preserve">TTA_0 </t>
  </si>
  <si>
    <t xml:space="preserve">TTA_3 </t>
  </si>
  <si>
    <t xml:space="preserve">TTA_10 </t>
  </si>
  <si>
    <t xml:space="preserve">TTA_1800 </t>
  </si>
  <si>
    <t>TTA_90</t>
  </si>
  <si>
    <t>TTA_270</t>
  </si>
  <si>
    <t xml:space="preserve">TTA_540 </t>
  </si>
  <si>
    <t xml:space="preserve">TTA_900 </t>
  </si>
  <si>
    <t xml:space="preserve">TTC_0 </t>
  </si>
  <si>
    <t xml:space="preserve">TTC_3 </t>
  </si>
  <si>
    <t xml:space="preserve">TTC_10 </t>
  </si>
  <si>
    <t xml:space="preserve">TTC_30 </t>
  </si>
  <si>
    <t>TTC_90</t>
  </si>
  <si>
    <t>TTC_270</t>
  </si>
  <si>
    <t xml:space="preserve">TTC_540 </t>
  </si>
  <si>
    <t xml:space="preserve">TTC_900 </t>
  </si>
  <si>
    <t xml:space="preserve">TTC_1800 </t>
  </si>
  <si>
    <t xml:space="preserve">TTG_0 </t>
  </si>
  <si>
    <t xml:space="preserve">TTG_3 </t>
  </si>
  <si>
    <t xml:space="preserve">TTG_10 </t>
  </si>
  <si>
    <t xml:space="preserve">TTG_30 </t>
  </si>
  <si>
    <t>TTG_90</t>
  </si>
  <si>
    <t>TTG_270</t>
  </si>
  <si>
    <t xml:space="preserve">TTG_540 </t>
  </si>
  <si>
    <t xml:space="preserve">TTG_900 </t>
  </si>
  <si>
    <t xml:space="preserve">TTG_1800 </t>
  </si>
  <si>
    <t xml:space="preserve">TTT_0 </t>
  </si>
  <si>
    <t xml:space="preserve">TTT_3 </t>
  </si>
  <si>
    <t xml:space="preserve">TTT_10 </t>
  </si>
  <si>
    <t xml:space="preserve">TTT_30 </t>
  </si>
  <si>
    <t>TTT_90</t>
  </si>
  <si>
    <t>TTT_270</t>
  </si>
  <si>
    <t xml:space="preserve">TTT_540 </t>
  </si>
  <si>
    <t xml:space="preserve">TTT_900 </t>
  </si>
  <si>
    <t xml:space="preserve">TTT_1800 </t>
  </si>
  <si>
    <t xml:space="preserve">CGA_30 </t>
  </si>
  <si>
    <t xml:space="preserve">GTA_30 </t>
  </si>
  <si>
    <t xml:space="preserve">TCA_30 </t>
  </si>
  <si>
    <t xml:space="preserve">TGA_30 </t>
  </si>
  <si>
    <t xml:space="preserve">TTA_30 </t>
  </si>
  <si>
    <t>N%</t>
  </si>
  <si>
    <t xml:space="preserve">ACA_30 </t>
  </si>
  <si>
    <t xml:space="preserve">CCA_30 </t>
  </si>
  <si>
    <t xml:space="preserve">GCA_30 </t>
  </si>
  <si>
    <t xml:space="preserve"> </t>
  </si>
  <si>
    <t xml:space="preserve">CTA_30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</si>
</sst>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n_1_left!$B$18</c:f>
              <c:strCache>
                <c:ptCount val="1"/>
                <c:pt idx="0">
                  <c:v>Nucleotide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n_1_left!$A$19:$A$137</c:f>
              <c:strCache>
                <c:ptCount val="11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  <c:pt idx="10">
                  <c:v>C1_0 </c:v>
                </c:pt>
                <c:pt idx="11">
                  <c:v>C1_3 </c:v>
                </c:pt>
                <c:pt idx="12">
                  <c:v>C1_10 </c:v>
                </c:pt>
                <c:pt idx="13">
                  <c:v>C1_30 </c:v>
                </c:pt>
                <c:pt idx="14">
                  <c:v>C1_90</c:v>
                </c:pt>
                <c:pt idx="15">
                  <c:v>C1_270</c:v>
                </c:pt>
                <c:pt idx="16">
                  <c:v>C1_540 </c:v>
                </c:pt>
                <c:pt idx="17">
                  <c:v>C1_900 </c:v>
                </c:pt>
                <c:pt idx="18">
                  <c:v>C1_1800 </c:v>
                </c:pt>
                <c:pt idx="20">
                  <c:v>G1_0 </c:v>
                </c:pt>
                <c:pt idx="21">
                  <c:v>G1_3 </c:v>
                </c:pt>
                <c:pt idx="22">
                  <c:v>G1_10 </c:v>
                </c:pt>
                <c:pt idx="23">
                  <c:v>G1_30 </c:v>
                </c:pt>
                <c:pt idx="24">
                  <c:v>G1_90</c:v>
                </c:pt>
                <c:pt idx="25">
                  <c:v>G1_270</c:v>
                </c:pt>
                <c:pt idx="26">
                  <c:v>G1_540 </c:v>
                </c:pt>
                <c:pt idx="27">
                  <c:v>G1_900 </c:v>
                </c:pt>
                <c:pt idx="28">
                  <c:v>G1_1800 </c:v>
                </c:pt>
                <c:pt idx="30">
                  <c:v>T1_0 </c:v>
                </c:pt>
                <c:pt idx="31">
                  <c:v>T1_3 </c:v>
                </c:pt>
                <c:pt idx="32">
                  <c:v>T1_10 </c:v>
                </c:pt>
                <c:pt idx="33">
                  <c:v>T1_30 </c:v>
                </c:pt>
                <c:pt idx="34">
                  <c:v>T1_90</c:v>
                </c:pt>
                <c:pt idx="35">
                  <c:v>T1_270</c:v>
                </c:pt>
                <c:pt idx="36">
                  <c:v>T1_540 </c:v>
                </c:pt>
                <c:pt idx="37">
                  <c:v>T1_900 </c:v>
                </c:pt>
                <c:pt idx="38">
                  <c:v>T1_1800 </c:v>
                </c:pt>
                <c:pt idx="40">
                  <c:v>A2_0 </c:v>
                </c:pt>
                <c:pt idx="41">
                  <c:v>A2_3 </c:v>
                </c:pt>
                <c:pt idx="42">
                  <c:v>A2_10 </c:v>
                </c:pt>
                <c:pt idx="43">
                  <c:v>A2_30 </c:v>
                </c:pt>
                <c:pt idx="44">
                  <c:v>A2_90</c:v>
                </c:pt>
                <c:pt idx="45">
                  <c:v>A2_270</c:v>
                </c:pt>
                <c:pt idx="46">
                  <c:v>A2_540 </c:v>
                </c:pt>
                <c:pt idx="47">
                  <c:v>A2_900 </c:v>
                </c:pt>
                <c:pt idx="48">
                  <c:v>A2_1800 </c:v>
                </c:pt>
                <c:pt idx="50">
                  <c:v>C2_0 </c:v>
                </c:pt>
                <c:pt idx="51">
                  <c:v>C2_3 </c:v>
                </c:pt>
                <c:pt idx="52">
                  <c:v>C2_10 </c:v>
                </c:pt>
                <c:pt idx="53">
                  <c:v>C2_30 </c:v>
                </c:pt>
                <c:pt idx="54">
                  <c:v>C2_90</c:v>
                </c:pt>
                <c:pt idx="55">
                  <c:v>C2_270</c:v>
                </c:pt>
                <c:pt idx="56">
                  <c:v>C2_540 </c:v>
                </c:pt>
                <c:pt idx="57">
                  <c:v>C2_900 </c:v>
                </c:pt>
                <c:pt idx="58">
                  <c:v>C2_1800 </c:v>
                </c:pt>
                <c:pt idx="60">
                  <c:v>G2_0 </c:v>
                </c:pt>
                <c:pt idx="61">
                  <c:v>G2_3 </c:v>
                </c:pt>
                <c:pt idx="62">
                  <c:v>G2_10 </c:v>
                </c:pt>
                <c:pt idx="63">
                  <c:v>G2_30 </c:v>
                </c:pt>
                <c:pt idx="64">
                  <c:v>G2_90</c:v>
                </c:pt>
                <c:pt idx="65">
                  <c:v>G2_270</c:v>
                </c:pt>
                <c:pt idx="66">
                  <c:v>G2_540 </c:v>
                </c:pt>
                <c:pt idx="67">
                  <c:v>G2_900 </c:v>
                </c:pt>
                <c:pt idx="68">
                  <c:v>G2_1800 </c:v>
                </c:pt>
                <c:pt idx="70">
                  <c:v>T2_0 </c:v>
                </c:pt>
                <c:pt idx="71">
                  <c:v>T2_3 </c:v>
                </c:pt>
                <c:pt idx="72">
                  <c:v>T2_10 </c:v>
                </c:pt>
                <c:pt idx="73">
                  <c:v>T2_30 </c:v>
                </c:pt>
                <c:pt idx="74">
                  <c:v>T2_90</c:v>
                </c:pt>
                <c:pt idx="75">
                  <c:v>T2_270</c:v>
                </c:pt>
                <c:pt idx="76">
                  <c:v>T2_540 </c:v>
                </c:pt>
                <c:pt idx="77">
                  <c:v>T2_900 </c:v>
                </c:pt>
                <c:pt idx="78">
                  <c:v>T2_1800 </c:v>
                </c:pt>
                <c:pt idx="80">
                  <c:v>A3_0 </c:v>
                </c:pt>
                <c:pt idx="81">
                  <c:v>A3_3 </c:v>
                </c:pt>
                <c:pt idx="82">
                  <c:v>A3_10 </c:v>
                </c:pt>
                <c:pt idx="83">
                  <c:v>A3_30 </c:v>
                </c:pt>
                <c:pt idx="84">
                  <c:v>A3_90</c:v>
                </c:pt>
                <c:pt idx="85">
                  <c:v>A3_270</c:v>
                </c:pt>
                <c:pt idx="86">
                  <c:v>A3_540 </c:v>
                </c:pt>
                <c:pt idx="87">
                  <c:v>A3_900 </c:v>
                </c:pt>
                <c:pt idx="88">
                  <c:v>A3_1800 </c:v>
                </c:pt>
                <c:pt idx="90">
                  <c:v>C3_0 </c:v>
                </c:pt>
                <c:pt idx="91">
                  <c:v>C3_3 </c:v>
                </c:pt>
                <c:pt idx="92">
                  <c:v>C3_10 </c:v>
                </c:pt>
                <c:pt idx="93">
                  <c:v>C3_30 </c:v>
                </c:pt>
                <c:pt idx="94">
                  <c:v>C3_90</c:v>
                </c:pt>
                <c:pt idx="95">
                  <c:v>C3_270</c:v>
                </c:pt>
                <c:pt idx="96">
                  <c:v>C3_540 </c:v>
                </c:pt>
                <c:pt idx="97">
                  <c:v>C3_900 </c:v>
                </c:pt>
                <c:pt idx="98">
                  <c:v>C3_1800 </c:v>
                </c:pt>
                <c:pt idx="100">
                  <c:v>G3_0 </c:v>
                </c:pt>
                <c:pt idx="101">
                  <c:v>G3_3 </c:v>
                </c:pt>
                <c:pt idx="102">
                  <c:v>G3_10 </c:v>
                </c:pt>
                <c:pt idx="103">
                  <c:v>G3_30 </c:v>
                </c:pt>
                <c:pt idx="104">
                  <c:v>G3_90</c:v>
                </c:pt>
                <c:pt idx="105">
                  <c:v>G3_270</c:v>
                </c:pt>
                <c:pt idx="106">
                  <c:v>G3_540 </c:v>
                </c:pt>
                <c:pt idx="107">
                  <c:v>G3_900 </c:v>
                </c:pt>
                <c:pt idx="108">
                  <c:v>G3_1800 </c:v>
                </c:pt>
                <c:pt idx="110">
                  <c:v>T3_0 </c:v>
                </c:pt>
                <c:pt idx="111">
                  <c:v>T3_3 </c:v>
                </c:pt>
                <c:pt idx="112">
                  <c:v>T3_10 </c:v>
                </c:pt>
                <c:pt idx="113">
                  <c:v>T3_30 </c:v>
                </c:pt>
                <c:pt idx="114">
                  <c:v>T3_90</c:v>
                </c:pt>
                <c:pt idx="115">
                  <c:v>T3_270</c:v>
                </c:pt>
                <c:pt idx="116">
                  <c:v>T3_540 </c:v>
                </c:pt>
                <c:pt idx="117">
                  <c:v>T3_900 </c:v>
                </c:pt>
                <c:pt idx="118">
                  <c:v>T3_1800 </c:v>
                </c:pt>
              </c:strCache>
            </c:strRef>
          </c:cat>
          <c:val>
            <c:numRef>
              <c:f>n_1_left!$B$19:$B$137</c:f>
              <c:numCache>
                <c:formatCode>General</c:formatCode>
                <c:ptCount val="119"/>
                <c:pt idx="0">
                  <c:v>24.483957443700302</c:v>
                </c:pt>
                <c:pt idx="1">
                  <c:v>24.367286357447206</c:v>
                </c:pt>
                <c:pt idx="2">
                  <c:v>24.292777526996346</c:v>
                </c:pt>
                <c:pt idx="3">
                  <c:v>24.338213961007853</c:v>
                </c:pt>
                <c:pt idx="4">
                  <c:v>24.321620146023417</c:v>
                </c:pt>
                <c:pt idx="5">
                  <c:v>24.449882239761607</c:v>
                </c:pt>
                <c:pt idx="6">
                  <c:v>24.389761012606616</c:v>
                </c:pt>
                <c:pt idx="7">
                  <c:v>24.252772295384915</c:v>
                </c:pt>
                <c:pt idx="8">
                  <c:v>24.484409319164971</c:v>
                </c:pt>
                <c:pt idx="10">
                  <c:v>17.081346024491999</c:v>
                </c:pt>
                <c:pt idx="11">
                  <c:v>17.010572280341577</c:v>
                </c:pt>
                <c:pt idx="12">
                  <c:v>17.013904610512782</c:v>
                </c:pt>
                <c:pt idx="13">
                  <c:v>17.007049485309203</c:v>
                </c:pt>
                <c:pt idx="14">
                  <c:v>16.996887384663768</c:v>
                </c:pt>
                <c:pt idx="15">
                  <c:v>16.919990497056727</c:v>
                </c:pt>
                <c:pt idx="16">
                  <c:v>17.005566975077809</c:v>
                </c:pt>
                <c:pt idx="17">
                  <c:v>16.964591436694715</c:v>
                </c:pt>
                <c:pt idx="18">
                  <c:v>16.892046709878155</c:v>
                </c:pt>
                <c:pt idx="20">
                  <c:v>26.627710870956399</c:v>
                </c:pt>
                <c:pt idx="21">
                  <c:v>29.088077768010024</c:v>
                </c:pt>
                <c:pt idx="22">
                  <c:v>29.203397783831381</c:v>
                </c:pt>
                <c:pt idx="23">
                  <c:v>29.389515736266347</c:v>
                </c:pt>
                <c:pt idx="24">
                  <c:v>29.452008521922568</c:v>
                </c:pt>
                <c:pt idx="25">
                  <c:v>29.242465837798836</c:v>
                </c:pt>
                <c:pt idx="26">
                  <c:v>29.262197526686261</c:v>
                </c:pt>
                <c:pt idx="27">
                  <c:v>29.275222320114462</c:v>
                </c:pt>
                <c:pt idx="28">
                  <c:v>28.470738317895943</c:v>
                </c:pt>
                <c:pt idx="30">
                  <c:v>31.8069856608513</c:v>
                </c:pt>
                <c:pt idx="31">
                  <c:v>29.5340635942012</c:v>
                </c:pt>
                <c:pt idx="32">
                  <c:v>29.489920078659495</c:v>
                </c:pt>
                <c:pt idx="33">
                  <c:v>29.265220817416598</c:v>
                </c:pt>
                <c:pt idx="34">
                  <c:v>29.229483947390243</c:v>
                </c:pt>
                <c:pt idx="35">
                  <c:v>29.387661425382834</c:v>
                </c:pt>
                <c:pt idx="36">
                  <c:v>29.342474485629317</c:v>
                </c:pt>
                <c:pt idx="37">
                  <c:v>29.507413947805912</c:v>
                </c:pt>
                <c:pt idx="38">
                  <c:v>30.152805653060931</c:v>
                </c:pt>
                <c:pt idx="40">
                  <c:v>23.949056723900199</c:v>
                </c:pt>
                <c:pt idx="41">
                  <c:v>23.089219972225614</c:v>
                </c:pt>
                <c:pt idx="42">
                  <c:v>23.000576308553423</c:v>
                </c:pt>
                <c:pt idx="43">
                  <c:v>23.054753892004207</c:v>
                </c:pt>
                <c:pt idx="44">
                  <c:v>22.981168686981714</c:v>
                </c:pt>
                <c:pt idx="45">
                  <c:v>23.257284774767577</c:v>
                </c:pt>
                <c:pt idx="46">
                  <c:v>23.076883951124113</c:v>
                </c:pt>
                <c:pt idx="47">
                  <c:v>22.98872076633743</c:v>
                </c:pt>
                <c:pt idx="48">
                  <c:v>23.455906953865885</c:v>
                </c:pt>
                <c:pt idx="50">
                  <c:v>16.829962610839601</c:v>
                </c:pt>
                <c:pt idx="51">
                  <c:v>17.038110709954683</c:v>
                </c:pt>
                <c:pt idx="52">
                  <c:v>17.053515482175889</c:v>
                </c:pt>
                <c:pt idx="53">
                  <c:v>17.059644018786901</c:v>
                </c:pt>
                <c:pt idx="54">
                  <c:v>17.060403246051198</c:v>
                </c:pt>
                <c:pt idx="55">
                  <c:v>17.032453443361742</c:v>
                </c:pt>
                <c:pt idx="56">
                  <c:v>17.067264779007719</c:v>
                </c:pt>
                <c:pt idx="57">
                  <c:v>17.023470631295439</c:v>
                </c:pt>
                <c:pt idx="58">
                  <c:v>16.907553624745162</c:v>
                </c:pt>
                <c:pt idx="60">
                  <c:v>27.895261510445302</c:v>
                </c:pt>
                <c:pt idx="61">
                  <c:v>29.153593047076193</c:v>
                </c:pt>
                <c:pt idx="62">
                  <c:v>29.211478394545733</c:v>
                </c:pt>
                <c:pt idx="63">
                  <c:v>29.227449527948885</c:v>
                </c:pt>
                <c:pt idx="64">
                  <c:v>29.27128472526076</c:v>
                </c:pt>
                <c:pt idx="65">
                  <c:v>29.089292981436003</c:v>
                </c:pt>
                <c:pt idx="66">
                  <c:v>29.178688902256972</c:v>
                </c:pt>
                <c:pt idx="67">
                  <c:v>29.226305581171307</c:v>
                </c:pt>
                <c:pt idx="68">
                  <c:v>28.879044157047485</c:v>
                </c:pt>
                <c:pt idx="70">
                  <c:v>31.325719154814799</c:v>
                </c:pt>
                <c:pt idx="71">
                  <c:v>30.719076270743511</c:v>
                </c:pt>
                <c:pt idx="72">
                  <c:v>30.734429814724955</c:v>
                </c:pt>
                <c:pt idx="73">
                  <c:v>30.65815256126001</c:v>
                </c:pt>
                <c:pt idx="74">
                  <c:v>30.687143341706324</c:v>
                </c:pt>
                <c:pt idx="75">
                  <c:v>30.620968800434678</c:v>
                </c:pt>
                <c:pt idx="76">
                  <c:v>30.677162367611199</c:v>
                </c:pt>
                <c:pt idx="77">
                  <c:v>30.761503021195825</c:v>
                </c:pt>
                <c:pt idx="78">
                  <c:v>30.757495264341468</c:v>
                </c:pt>
                <c:pt idx="80">
                  <c:v>23.8863033545809</c:v>
                </c:pt>
                <c:pt idx="81">
                  <c:v>23.27436914881849</c:v>
                </c:pt>
                <c:pt idx="82">
                  <c:v>23.204900796030383</c:v>
                </c:pt>
                <c:pt idx="83">
                  <c:v>23.276290602435409</c:v>
                </c:pt>
                <c:pt idx="84">
                  <c:v>23.209689265428583</c:v>
                </c:pt>
                <c:pt idx="85">
                  <c:v>23.472712833370881</c:v>
                </c:pt>
                <c:pt idx="86">
                  <c:v>23.275186562296849</c:v>
                </c:pt>
                <c:pt idx="87">
                  <c:v>23.211300382039781</c:v>
                </c:pt>
                <c:pt idx="88">
                  <c:v>23.592901657616505</c:v>
                </c:pt>
                <c:pt idx="90">
                  <c:v>16.7422267718905</c:v>
                </c:pt>
                <c:pt idx="91">
                  <c:v>16.913203764747369</c:v>
                </c:pt>
                <c:pt idx="92">
                  <c:v>16.927278172364137</c:v>
                </c:pt>
                <c:pt idx="93">
                  <c:v>16.938460986676525</c:v>
                </c:pt>
                <c:pt idx="94">
                  <c:v>16.927323402705387</c:v>
                </c:pt>
                <c:pt idx="95">
                  <c:v>16.915491905589413</c:v>
                </c:pt>
                <c:pt idx="96">
                  <c:v>16.934596242581858</c:v>
                </c:pt>
                <c:pt idx="97">
                  <c:v>16.89003100873844</c:v>
                </c:pt>
                <c:pt idx="98">
                  <c:v>16.792264432773351</c:v>
                </c:pt>
                <c:pt idx="100">
                  <c:v>27.924969720358899</c:v>
                </c:pt>
                <c:pt idx="101">
                  <c:v>29.042462229156111</c:v>
                </c:pt>
                <c:pt idx="102">
                  <c:v>29.104292054920766</c:v>
                </c:pt>
                <c:pt idx="103">
                  <c:v>29.120988132640726</c:v>
                </c:pt>
                <c:pt idx="104">
                  <c:v>29.153656968730079</c:v>
                </c:pt>
                <c:pt idx="105">
                  <c:v>28.967667848259154</c:v>
                </c:pt>
                <c:pt idx="106">
                  <c:v>29.066004138240061</c:v>
                </c:pt>
                <c:pt idx="107">
                  <c:v>29.114647820656085</c:v>
                </c:pt>
                <c:pt idx="108">
                  <c:v>28.774064626853203</c:v>
                </c:pt>
                <c:pt idx="110">
                  <c:v>31.446500153169701</c:v>
                </c:pt>
                <c:pt idx="111">
                  <c:v>30.769964857278026</c:v>
                </c:pt>
                <c:pt idx="112">
                  <c:v>30.763528976684711</c:v>
                </c:pt>
                <c:pt idx="113">
                  <c:v>30.66426027824734</c:v>
                </c:pt>
                <c:pt idx="114">
                  <c:v>30.709330363135955</c:v>
                </c:pt>
                <c:pt idx="115">
                  <c:v>30.644127412780552</c:v>
                </c:pt>
                <c:pt idx="116">
                  <c:v>30.72421305688124</c:v>
                </c:pt>
                <c:pt idx="117">
                  <c:v>30.784020788565691</c:v>
                </c:pt>
                <c:pt idx="118">
                  <c:v>30.840769282756941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053-8C03-39F96DE3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643408"/>
        <c:axId val="853645704"/>
      </c:barChart>
      <c:catAx>
        <c:axId val="8536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45704"/>
        <c:crosses val="autoZero"/>
        <c:auto val="1"/>
        <c:lblAlgn val="ctr"/>
        <c:lblOffset val="100"/>
        <c:noMultiLvlLbl val="0"/>
      </c:catAx>
      <c:valAx>
        <c:axId val="8536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n_1_middle!$W$142</c:f>
              <c:strCache>
                <c:ptCount val="1"/>
                <c:pt idx="0">
                  <c:v>%_0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n_1_middle!$W$143:$W$158</c:f>
              <c:numCache>
                <c:formatCode>General</c:formatCode>
                <c:ptCount val="16"/>
                <c:pt idx="0">
                  <c:v>3.0055126757965342</c:v>
                </c:pt>
                <c:pt idx="1">
                  <c:v>4.0963391498099027</c:v>
                </c:pt>
                <c:pt idx="2">
                  <c:v>6.0951011253202196</c:v>
                </c:pt>
                <c:pt idx="3">
                  <c:v>4.2199453638294102</c:v>
                </c:pt>
                <c:pt idx="4">
                  <c:v>5.1753479191136984</c:v>
                </c:pt>
                <c:pt idx="5">
                  <c:v>8.0595437886296661</c:v>
                </c:pt>
                <c:pt idx="6">
                  <c:v>5.3724332196115467</c:v>
                </c:pt>
                <c:pt idx="7">
                  <c:v>7.5631347791779016</c:v>
                </c:pt>
                <c:pt idx="8">
                  <c:v>6.6057262666366396</c:v>
                </c:pt>
                <c:pt idx="9">
                  <c:v>6.5557299623948424</c:v>
                </c:pt>
                <c:pt idx="10">
                  <c:v>9.971548112775789</c:v>
                </c:pt>
                <c:pt idx="11">
                  <c:v>4.804071395507397</c:v>
                </c:pt>
                <c:pt idx="12">
                  <c:v>4.7124950859498176</c:v>
                </c:pt>
                <c:pt idx="13">
                  <c:v>8.073411058362673</c:v>
                </c:pt>
                <c:pt idx="14">
                  <c:v>8.4034782426680632</c:v>
                </c:pt>
                <c:pt idx="15">
                  <c:v>7.2861818544159078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5C7-A40C-5AF642DEFDBB}"/>
            </c:ext>
          </c:extLst>
        </c:ser>
        <c:ser>
          <c:idx val="1"/>
          <c:order val="1"/>
          <c:tx>
            <c:strRef>
              <c:f>n_1_middle!$X$142</c:f>
              <c:strCache>
                <c:ptCount val="1"/>
                <c:pt idx="0">
                  <c:v>%_3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n_1_middle!$X$143:$X$158</c:f>
              <c:numCache>
                <c:formatCode>General</c:formatCode>
                <c:ptCount val="16"/>
                <c:pt idx="0">
                  <c:v>2.9916399381324053</c:v>
                </c:pt>
                <c:pt idx="1">
                  <c:v>4.0789322658110425</c:v>
                </c:pt>
                <c:pt idx="2">
                  <c:v>6.1291872876127362</c:v>
                </c:pt>
                <c:pt idx="3">
                  <c:v>4.1829983578920986</c:v>
                </c:pt>
                <c:pt idx="4">
                  <c:v>4.7688471760443054</c:v>
                </c:pt>
                <c:pt idx="5">
                  <c:v>7.5022268871038547</c:v>
                </c:pt>
                <c:pt idx="6">
                  <c:v>4.9547268771511526</c:v>
                </c:pt>
                <c:pt idx="7">
                  <c:v>6.9060752236571998</c:v>
                </c:pt>
                <c:pt idx="8">
                  <c:v>7.1489915018953551</c:v>
                </c:pt>
                <c:pt idx="9">
                  <c:v>7.2400751135619297</c:v>
                </c:pt>
                <c:pt idx="10">
                  <c:v>8.7949845544456693</c:v>
                </c:pt>
                <c:pt idx="11">
                  <c:v>5.1711154072320316</c:v>
                </c:pt>
                <c:pt idx="12">
                  <c:v>5.0894073208302988</c:v>
                </c:pt>
                <c:pt idx="13">
                  <c:v>7.8847416028333397</c:v>
                </c:pt>
                <c:pt idx="14">
                  <c:v>8.2821318108998128</c:v>
                </c:pt>
                <c:pt idx="15">
                  <c:v>8.8739186748967711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3-45C7-A40C-5AF642DEFDBB}"/>
            </c:ext>
          </c:extLst>
        </c:ser>
        <c:ser>
          <c:idx val="2"/>
          <c:order val="2"/>
          <c:tx>
            <c:strRef>
              <c:f>n_1_middle!$Y$142</c:f>
              <c:strCache>
                <c:ptCount val="1"/>
                <c:pt idx="0">
                  <c:v>%_10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n_1_middle!$Y$143:$Y$158</c:f>
              <c:numCache>
                <c:formatCode>General</c:formatCode>
                <c:ptCount val="16"/>
                <c:pt idx="0">
                  <c:v>2.9932130856767185</c:v>
                </c:pt>
                <c:pt idx="1">
                  <c:v>4.0668051422049674</c:v>
                </c:pt>
                <c:pt idx="2">
                  <c:v>6.0968597731800722</c:v>
                </c:pt>
                <c:pt idx="3">
                  <c:v>4.1697409212545793</c:v>
                </c:pt>
                <c:pt idx="4">
                  <c:v>4.7645936803599147</c:v>
                </c:pt>
                <c:pt idx="5">
                  <c:v>7.4628669180122174</c:v>
                </c:pt>
                <c:pt idx="6">
                  <c:v>4.949803325295445</c:v>
                </c:pt>
                <c:pt idx="7">
                  <c:v>6.8706935304272454</c:v>
                </c:pt>
                <c:pt idx="8">
                  <c:v>7.1554527860927406</c:v>
                </c:pt>
                <c:pt idx="9">
                  <c:v>7.2499783628431764</c:v>
                </c:pt>
                <c:pt idx="10">
                  <c:v>8.7838463494438042</c:v>
                </c:pt>
                <c:pt idx="11">
                  <c:v>5.1892477313606724</c:v>
                </c:pt>
                <c:pt idx="12">
                  <c:v>5.1072779919821381</c:v>
                </c:pt>
                <c:pt idx="13">
                  <c:v>7.8880391733970656</c:v>
                </c:pt>
                <c:pt idx="14">
                  <c:v>8.2934160213096515</c:v>
                </c:pt>
                <c:pt idx="15">
                  <c:v>8.9581652071595936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3-45C7-A40C-5AF642DEFDBB}"/>
            </c:ext>
          </c:extLst>
        </c:ser>
        <c:ser>
          <c:idx val="3"/>
          <c:order val="3"/>
          <c:tx>
            <c:strRef>
              <c:f>n_1_middle!$Z$142</c:f>
              <c:strCache>
                <c:ptCount val="1"/>
                <c:pt idx="0">
                  <c:v>%_30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n_1_middle!$Z$143:$Z$158</c:f>
              <c:numCache>
                <c:formatCode>General</c:formatCode>
                <c:ptCount val="16"/>
                <c:pt idx="0">
                  <c:v>2.9905169239792309</c:v>
                </c:pt>
                <c:pt idx="1">
                  <c:v>4.0785660996113329</c:v>
                </c:pt>
                <c:pt idx="2">
                  <c:v>6.1290871081294798</c:v>
                </c:pt>
                <c:pt idx="3">
                  <c:v>4.1653061738628292</c:v>
                </c:pt>
                <c:pt idx="4">
                  <c:v>4.7296954677489698</c:v>
                </c:pt>
                <c:pt idx="5">
                  <c:v>7.4290971788009381</c:v>
                </c:pt>
                <c:pt idx="6">
                  <c:v>4.9069405740394414</c:v>
                </c:pt>
                <c:pt idx="7">
                  <c:v>6.8353528118747242</c:v>
                </c:pt>
                <c:pt idx="8">
                  <c:v>7.2084337116253243</c:v>
                </c:pt>
                <c:pt idx="9">
                  <c:v>7.3273982163635978</c:v>
                </c:pt>
                <c:pt idx="10">
                  <c:v>8.6815545225057384</c:v>
                </c:pt>
                <c:pt idx="11">
                  <c:v>5.2082295491111896</c:v>
                </c:pt>
                <c:pt idx="12">
                  <c:v>5.1191484571823684</c:v>
                </c:pt>
                <c:pt idx="13">
                  <c:v>7.8564295524315693</c:v>
                </c:pt>
                <c:pt idx="14">
                  <c:v>8.2476458221521991</c:v>
                </c:pt>
                <c:pt idx="15">
                  <c:v>9.0865978305810646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3-45C7-A40C-5AF642DEFDBB}"/>
            </c:ext>
          </c:extLst>
        </c:ser>
        <c:ser>
          <c:idx val="4"/>
          <c:order val="4"/>
          <c:tx>
            <c:strRef>
              <c:f>n_1_middle!$AA$142</c:f>
              <c:strCache>
                <c:ptCount val="1"/>
                <c:pt idx="0">
                  <c:v>%_90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n_1_middle!$AA$143:$AA$158</c:f>
              <c:numCache>
                <c:formatCode>General</c:formatCode>
                <c:ptCount val="16"/>
                <c:pt idx="0">
                  <c:v>2.9864636079585374</c:v>
                </c:pt>
                <c:pt idx="1">
                  <c:v>4.084375958127338</c:v>
                </c:pt>
                <c:pt idx="2">
                  <c:v>6.1398274131854791</c:v>
                </c:pt>
                <c:pt idx="3">
                  <c:v>4.1561613546359517</c:v>
                </c:pt>
                <c:pt idx="4">
                  <c:v>4.717898224984177</c:v>
                </c:pt>
                <c:pt idx="5">
                  <c:v>7.4205207478867248</c:v>
                </c:pt>
                <c:pt idx="6">
                  <c:v>4.8973677135318683</c:v>
                </c:pt>
                <c:pt idx="7">
                  <c:v>6.8102939007161734</c:v>
                </c:pt>
                <c:pt idx="8">
                  <c:v>7.2153149482568013</c:v>
                </c:pt>
                <c:pt idx="9">
                  <c:v>7.3446851908800053</c:v>
                </c:pt>
                <c:pt idx="10">
                  <c:v>8.6707689101763759</c:v>
                </c:pt>
                <c:pt idx="11">
                  <c:v>5.2081335698952254</c:v>
                </c:pt>
                <c:pt idx="12">
                  <c:v>5.1207812435747933</c:v>
                </c:pt>
                <c:pt idx="13">
                  <c:v>7.8662652996262157</c:v>
                </c:pt>
                <c:pt idx="14">
                  <c:v>8.2408111883744635</c:v>
                </c:pt>
                <c:pt idx="15">
                  <c:v>9.1203307281898702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3-45C7-A40C-5AF642DEFDBB}"/>
            </c:ext>
          </c:extLst>
        </c:ser>
        <c:ser>
          <c:idx val="5"/>
          <c:order val="5"/>
          <c:tx>
            <c:strRef>
              <c:f>n_1_middle!$AB$142</c:f>
              <c:strCache>
                <c:ptCount val="1"/>
                <c:pt idx="0">
                  <c:v>%_270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n_1_middle!$AB$143:$AB$158</c:f>
              <c:numCache>
                <c:formatCode>General</c:formatCode>
                <c:ptCount val="16"/>
                <c:pt idx="0">
                  <c:v>2.9498911995578352</c:v>
                </c:pt>
                <c:pt idx="1">
                  <c:v>4.088109630557172</c:v>
                </c:pt>
                <c:pt idx="2">
                  <c:v>6.1923405978711079</c:v>
                </c:pt>
                <c:pt idx="3">
                  <c:v>4.1607850232962793</c:v>
                </c:pt>
                <c:pt idx="4">
                  <c:v>4.7517440789045109</c:v>
                </c:pt>
                <c:pt idx="5">
                  <c:v>7.522785999947029</c:v>
                </c:pt>
                <c:pt idx="6">
                  <c:v>4.9251730601487864</c:v>
                </c:pt>
                <c:pt idx="7">
                  <c:v>6.9026957795682424</c:v>
                </c:pt>
                <c:pt idx="8">
                  <c:v>7.1939986280899104</c:v>
                </c:pt>
                <c:pt idx="9">
                  <c:v>7.3534809028819117</c:v>
                </c:pt>
                <c:pt idx="10">
                  <c:v>8.7482072762739307</c:v>
                </c:pt>
                <c:pt idx="11">
                  <c:v>5.1302028437730423</c:v>
                </c:pt>
                <c:pt idx="12">
                  <c:v>5.0387705240597409</c:v>
                </c:pt>
                <c:pt idx="13">
                  <c:v>7.8126193847604757</c:v>
                </c:pt>
                <c:pt idx="14">
                  <c:v>8.191518108823086</c:v>
                </c:pt>
                <c:pt idx="15">
                  <c:v>9.037676961486941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3-45C7-A40C-5AF642DEFDBB}"/>
            </c:ext>
          </c:extLst>
        </c:ser>
        <c:ser>
          <c:idx val="6"/>
          <c:order val="6"/>
          <c:tx>
            <c:strRef>
              <c:f>n_1_middle!$AC$142</c:f>
              <c:strCache>
                <c:ptCount val="1"/>
                <c:pt idx="0">
                  <c:v>%_540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n_1_middle!$AC$143:$AC$158</c:f>
              <c:numCache>
                <c:formatCode>General</c:formatCode>
                <c:ptCount val="16"/>
                <c:pt idx="0">
                  <c:v>2.9875003860458835</c:v>
                </c:pt>
                <c:pt idx="1">
                  <c:v>4.0889497656268485</c:v>
                </c:pt>
                <c:pt idx="2">
                  <c:v>6.1554268886976047</c:v>
                </c:pt>
                <c:pt idx="3">
                  <c:v>4.1751872638606846</c:v>
                </c:pt>
                <c:pt idx="4">
                  <c:v>4.7453951211956067</c:v>
                </c:pt>
                <c:pt idx="5">
                  <c:v>7.4764178034758766</c:v>
                </c:pt>
                <c:pt idx="6">
                  <c:v>4.9223762396092265</c:v>
                </c:pt>
                <c:pt idx="7">
                  <c:v>6.8667875909265028</c:v>
                </c:pt>
                <c:pt idx="8">
                  <c:v>7.1923333428776006</c:v>
                </c:pt>
                <c:pt idx="9">
                  <c:v>7.3142295686869572</c:v>
                </c:pt>
                <c:pt idx="10">
                  <c:v>8.7061228433737625</c:v>
                </c:pt>
                <c:pt idx="11">
                  <c:v>5.1836860027823368</c:v>
                </c:pt>
                <c:pt idx="12">
                  <c:v>5.0934612516556861</c:v>
                </c:pt>
                <c:pt idx="13">
                  <c:v>7.8424850360722882</c:v>
                </c:pt>
                <c:pt idx="14">
                  <c:v>8.237550471525541</c:v>
                </c:pt>
                <c:pt idx="15">
                  <c:v>9.012090423587594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3-45C7-A40C-5AF642DEFDBB}"/>
            </c:ext>
          </c:extLst>
        </c:ser>
        <c:ser>
          <c:idx val="7"/>
          <c:order val="7"/>
          <c:tx>
            <c:strRef>
              <c:f>n_1_middle!$AD$142</c:f>
              <c:strCache>
                <c:ptCount val="1"/>
                <c:pt idx="0">
                  <c:v>%_900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n_1_middle!$AD$143:$AD$158</c:f>
              <c:numCache>
                <c:formatCode>General</c:formatCode>
                <c:ptCount val="16"/>
                <c:pt idx="0">
                  <c:v>2.9825943662492338</c:v>
                </c:pt>
                <c:pt idx="1">
                  <c:v>4.0608172338508872</c:v>
                </c:pt>
                <c:pt idx="2">
                  <c:v>6.0935326687695452</c:v>
                </c:pt>
                <c:pt idx="3">
                  <c:v>4.1471959988736184</c:v>
                </c:pt>
                <c:pt idx="4">
                  <c:v>4.7549455543395851</c:v>
                </c:pt>
                <c:pt idx="5">
                  <c:v>7.4714655377689692</c:v>
                </c:pt>
                <c:pt idx="6">
                  <c:v>4.9427163710047743</c:v>
                </c:pt>
                <c:pt idx="7">
                  <c:v>6.8705557484167734</c:v>
                </c:pt>
                <c:pt idx="8">
                  <c:v>7.1414585786275628</c:v>
                </c:pt>
                <c:pt idx="9">
                  <c:v>7.2596850046175376</c:v>
                </c:pt>
                <c:pt idx="10">
                  <c:v>8.8068230001370846</c:v>
                </c:pt>
                <c:pt idx="11">
                  <c:v>5.1662217594740465</c:v>
                </c:pt>
                <c:pt idx="12">
                  <c:v>5.0883339228534874</c:v>
                </c:pt>
                <c:pt idx="13">
                  <c:v>7.9160417854563931</c:v>
                </c:pt>
                <c:pt idx="14">
                  <c:v>8.2864012272421341</c:v>
                </c:pt>
                <c:pt idx="15">
                  <c:v>9.0112112423183675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C3-45C7-A40C-5AF642DEFDBB}"/>
            </c:ext>
          </c:extLst>
        </c:ser>
        <c:ser>
          <c:idx val="8"/>
          <c:order val="8"/>
          <c:tx>
            <c:strRef>
              <c:f>n_1_middle!$AE$142</c:f>
              <c:strCache>
                <c:ptCount val="1"/>
                <c:pt idx="0">
                  <c:v>%_1800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n_1_middle!$V$143:$V$158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n_1_middle!$AE$143:$AE$158</c:f>
              <c:numCache>
                <c:formatCode>General</c:formatCode>
                <c:ptCount val="16"/>
                <c:pt idx="0">
                  <c:v>2.9493672325345663</c:v>
                </c:pt>
                <c:pt idx="1">
                  <c:v>4.069264338302359</c:v>
                </c:pt>
                <c:pt idx="2">
                  <c:v>6.1577709206419335</c:v>
                </c:pt>
                <c:pt idx="3">
                  <c:v>4.1951101934259869</c:v>
                </c:pt>
                <c:pt idx="4">
                  <c:v>4.8561090237046711</c:v>
                </c:pt>
                <c:pt idx="5">
                  <c:v>7.6895281516672966</c:v>
                </c:pt>
                <c:pt idx="6">
                  <c:v>5.0461366533653802</c:v>
                </c:pt>
                <c:pt idx="7">
                  <c:v>7.1162460611154845</c:v>
                </c:pt>
                <c:pt idx="8">
                  <c:v>7.0152134393584991</c:v>
                </c:pt>
                <c:pt idx="9">
                  <c:v>7.0823295808982394</c:v>
                </c:pt>
                <c:pt idx="10">
                  <c:v>9.0888857548170048</c:v>
                </c:pt>
                <c:pt idx="11">
                  <c:v>5.0172873411972487</c:v>
                </c:pt>
                <c:pt idx="12">
                  <c:v>4.9515271526406872</c:v>
                </c:pt>
                <c:pt idx="13">
                  <c:v>7.9591262097731308</c:v>
                </c:pt>
                <c:pt idx="14">
                  <c:v>8.3282632226779185</c:v>
                </c:pt>
                <c:pt idx="15">
                  <c:v>8.4778347238795959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C3-45C7-A40C-5AF642D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030264"/>
        <c:axId val="840029280"/>
      </c:barChart>
      <c:catAx>
        <c:axId val="840030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29280"/>
        <c:crosses val="autoZero"/>
        <c:auto val="1"/>
        <c:lblAlgn val="ctr"/>
        <c:lblOffset val="100"/>
        <c:noMultiLvlLbl val="0"/>
      </c:catAx>
      <c:valAx>
        <c:axId val="8400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30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n_1_middle!$B$28:$B$36</c:f>
              <c:strCache>
                <c:ptCount val="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</c:strCache>
            </c:strRef>
          </c:xVal>
          <c:yVal>
            <c:numRef>
              <c:f>n_1_middle!$C$28:$C$36</c:f>
              <c:numCache>
                <c:formatCode>General</c:formatCode>
                <c:ptCount val="9"/>
                <c:pt idx="0">
                  <c:v>6.25</c:v>
                </c:pt>
                <c:pt idx="1">
                  <c:v>6.2849524166946518</c:v>
                </c:pt>
                <c:pt idx="2">
                  <c:v>6.2518033415521881</c:v>
                </c:pt>
                <c:pt idx="3">
                  <c:v>6.284849691283295</c:v>
                </c:pt>
                <c:pt idx="4">
                  <c:v>6.2958629468831306</c:v>
                </c:pt>
                <c:pt idx="5">
                  <c:v>6.3497106841949442</c:v>
                </c:pt>
                <c:pt idx="6">
                  <c:v>6.3118588622824285</c:v>
                </c:pt>
                <c:pt idx="7">
                  <c:v>6.2483916832157229</c:v>
                </c:pt>
                <c:pt idx="8">
                  <c:v>6.3142624646757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D-4BE6-99FF-A55079CBD630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n_1_middle!$B$38:$B$46</c:f>
              <c:strCache>
                <c:ptCount val="9"/>
                <c:pt idx="0">
                  <c:v>ATTC_0 </c:v>
                </c:pt>
                <c:pt idx="1">
                  <c:v>ATTC_3 </c:v>
                </c:pt>
                <c:pt idx="2">
                  <c:v>ATTC_10 </c:v>
                </c:pt>
                <c:pt idx="3">
                  <c:v>ATTC_30 </c:v>
                </c:pt>
                <c:pt idx="4">
                  <c:v>ATTC_90</c:v>
                </c:pt>
                <c:pt idx="5">
                  <c:v>ATTC_270</c:v>
                </c:pt>
                <c:pt idx="6">
                  <c:v>ATTC_540 </c:v>
                </c:pt>
                <c:pt idx="7">
                  <c:v>ATTC_900 </c:v>
                </c:pt>
                <c:pt idx="8">
                  <c:v>ATTC_1800 </c:v>
                </c:pt>
              </c:strCache>
            </c:strRef>
          </c:xVal>
          <c:yVal>
            <c:numRef>
              <c:f>n_1_middle!$C$38:$C$46</c:f>
              <c:numCache>
                <c:formatCode>General</c:formatCode>
                <c:ptCount val="9"/>
                <c:pt idx="0">
                  <c:v>6.25</c:v>
                </c:pt>
                <c:pt idx="1">
                  <c:v>6.1952791998001961</c:v>
                </c:pt>
                <c:pt idx="2">
                  <c:v>6.1756441164423155</c:v>
                </c:pt>
                <c:pt idx="3">
                  <c:v>6.1690759813579108</c:v>
                </c:pt>
                <c:pt idx="4">
                  <c:v>6.155531938665348</c:v>
                </c:pt>
                <c:pt idx="5">
                  <c:v>6.1623798778293812</c:v>
                </c:pt>
                <c:pt idx="6">
                  <c:v>6.1837104865853796</c:v>
                </c:pt>
                <c:pt idx="7">
                  <c:v>6.1422536924598727</c:v>
                </c:pt>
                <c:pt idx="8">
                  <c:v>6.2132175770919122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D-4BE6-99FF-A55079CBD630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n_1_middle!$B$48:$B$56</c:f>
              <c:strCache>
                <c:ptCount val="9"/>
                <c:pt idx="0">
                  <c:v>ATTG_0 </c:v>
                </c:pt>
                <c:pt idx="1">
                  <c:v>ATTG_3 </c:v>
                </c:pt>
                <c:pt idx="2">
                  <c:v>ATTG_10 </c:v>
                </c:pt>
                <c:pt idx="3">
                  <c:v>ATTG_30 </c:v>
                </c:pt>
                <c:pt idx="4">
                  <c:v>ATTG_90</c:v>
                </c:pt>
                <c:pt idx="5">
                  <c:v>ATTG_270</c:v>
                </c:pt>
                <c:pt idx="6">
                  <c:v>ATTG_540 </c:v>
                </c:pt>
                <c:pt idx="7">
                  <c:v>ATTG_900 </c:v>
                </c:pt>
                <c:pt idx="8">
                  <c:v>ATTG_1800 </c:v>
                </c:pt>
              </c:strCache>
            </c:strRef>
          </c:xVal>
          <c:yVal>
            <c:numRef>
              <c:f>n_1_middle!$C$48:$C$56</c:f>
              <c:numCache>
                <c:formatCode>General</c:formatCode>
                <c:ptCount val="9"/>
                <c:pt idx="0">
                  <c:v>6.25</c:v>
                </c:pt>
                <c:pt idx="1">
                  <c:v>6.7640097520413551</c:v>
                </c:pt>
                <c:pt idx="2">
                  <c:v>6.7701230883504344</c:v>
                </c:pt>
                <c:pt idx="3">
                  <c:v>6.8202509276239258</c:v>
                </c:pt>
                <c:pt idx="4">
                  <c:v>6.8267616014258294</c:v>
                </c:pt>
                <c:pt idx="5">
                  <c:v>6.8065931906159598</c:v>
                </c:pt>
                <c:pt idx="6">
                  <c:v>6.8050175830057107</c:v>
                </c:pt>
                <c:pt idx="7">
                  <c:v>6.7568824857085845</c:v>
                </c:pt>
                <c:pt idx="8">
                  <c:v>6.637435798306961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D-4BE6-99FF-A55079CBD630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n_1_middle!$B$58:$B$66</c:f>
              <c:strCache>
                <c:ptCount val="9"/>
                <c:pt idx="0">
                  <c:v>ATTT_0 </c:v>
                </c:pt>
                <c:pt idx="1">
                  <c:v>ATTT_3 </c:v>
                </c:pt>
                <c:pt idx="2">
                  <c:v>ATTTT_10 </c:v>
                </c:pt>
                <c:pt idx="3">
                  <c:v>ATTT_30 </c:v>
                </c:pt>
                <c:pt idx="4">
                  <c:v>ATTT_90</c:v>
                </c:pt>
                <c:pt idx="5">
                  <c:v>ATTT_270</c:v>
                </c:pt>
                <c:pt idx="6">
                  <c:v>ATTT_540 </c:v>
                </c:pt>
                <c:pt idx="7">
                  <c:v>ATTT_900 </c:v>
                </c:pt>
                <c:pt idx="8">
                  <c:v>ATTT_1800 </c:v>
                </c:pt>
              </c:strCache>
            </c:strRef>
          </c:xVal>
          <c:yVal>
            <c:numRef>
              <c:f>n_1_middle!$C$58:$C$66</c:f>
              <c:numCache>
                <c:formatCode>General</c:formatCode>
                <c:ptCount val="9"/>
                <c:pt idx="0">
                  <c:v>6.2500000000000018</c:v>
                </c:pt>
                <c:pt idx="1">
                  <c:v>5.7070211503687158</c:v>
                </c:pt>
                <c:pt idx="2">
                  <c:v>5.67778253580693</c:v>
                </c:pt>
                <c:pt idx="3">
                  <c:v>5.6485777817727483</c:v>
                </c:pt>
                <c:pt idx="4">
                  <c:v>5.6278696760317093</c:v>
                </c:pt>
                <c:pt idx="5">
                  <c:v>5.7042284557820562</c:v>
                </c:pt>
                <c:pt idx="6">
                  <c:v>5.6745547575651818</c:v>
                </c:pt>
                <c:pt idx="7">
                  <c:v>5.677668675933929</c:v>
                </c:pt>
                <c:pt idx="8">
                  <c:v>5.8807014790243235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D-4BE6-99FF-A55079CBD630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n_1_middle!$B$68:$B$76</c:f>
              <c:strCache>
                <c:ptCount val="9"/>
                <c:pt idx="0">
                  <c:v>CTTA_0 </c:v>
                </c:pt>
                <c:pt idx="1">
                  <c:v>CTTA_3 </c:v>
                </c:pt>
                <c:pt idx="2">
                  <c:v>CTTA_10 </c:v>
                </c:pt>
                <c:pt idx="3">
                  <c:v>CTTA_30 </c:v>
                </c:pt>
                <c:pt idx="4">
                  <c:v>CTTA_90</c:v>
                </c:pt>
                <c:pt idx="5">
                  <c:v>CTTA_270</c:v>
                </c:pt>
                <c:pt idx="6">
                  <c:v>CTTA_540 </c:v>
                </c:pt>
                <c:pt idx="7">
                  <c:v>CTTA_900 </c:v>
                </c:pt>
                <c:pt idx="8">
                  <c:v>CTTA_1800 </c:v>
                </c:pt>
              </c:strCache>
            </c:strRef>
          </c:xVal>
          <c:yVal>
            <c:numRef>
              <c:f>n_1_middle!$C$68:$C$76</c:f>
              <c:numCache>
                <c:formatCode>General</c:formatCode>
                <c:ptCount val="9"/>
                <c:pt idx="0">
                  <c:v>6.2500000000000044</c:v>
                </c:pt>
                <c:pt idx="1">
                  <c:v>6.22344140194107</c:v>
                </c:pt>
                <c:pt idx="2">
                  <c:v>6.2049384118892119</c:v>
                </c:pt>
                <c:pt idx="3">
                  <c:v>6.2228827229195121</c:v>
                </c:pt>
                <c:pt idx="4">
                  <c:v>6.231747129502331</c:v>
                </c:pt>
                <c:pt idx="5">
                  <c:v>6.2374437898209827</c:v>
                </c:pt>
                <c:pt idx="6">
                  <c:v>6.2387256280656809</c:v>
                </c:pt>
                <c:pt idx="7">
                  <c:v>6.1958023453077287</c:v>
                </c:pt>
                <c:pt idx="8">
                  <c:v>6.2086905366636973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D-4BE6-99FF-A55079CBD630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n_1_middle!$B$78:$B$86</c:f>
              <c:strCache>
                <c:ptCount val="9"/>
                <c:pt idx="0">
                  <c:v>CTTC_0 </c:v>
                </c:pt>
                <c:pt idx="1">
                  <c:v>CTTC_3 </c:v>
                </c:pt>
                <c:pt idx="2">
                  <c:v>CTTC_10 </c:v>
                </c:pt>
                <c:pt idx="3">
                  <c:v>CTTC_30 </c:v>
                </c:pt>
                <c:pt idx="4">
                  <c:v>CTTC_90</c:v>
                </c:pt>
                <c:pt idx="5">
                  <c:v>CTTC_270</c:v>
                </c:pt>
                <c:pt idx="6">
                  <c:v>CTTC_540 </c:v>
                </c:pt>
                <c:pt idx="7">
                  <c:v>CTTC_900 </c:v>
                </c:pt>
                <c:pt idx="8">
                  <c:v>CTTC_1800 </c:v>
                </c:pt>
              </c:strCache>
            </c:strRef>
          </c:xVal>
          <c:yVal>
            <c:numRef>
              <c:f>n_1_middle!$C$78:$C$86</c:f>
              <c:numCache>
                <c:formatCode>General</c:formatCode>
                <c:ptCount val="9"/>
                <c:pt idx="0">
                  <c:v>6.2500000000000098</c:v>
                </c:pt>
                <c:pt idx="1">
                  <c:v>6.2211514740566516</c:v>
                </c:pt>
                <c:pt idx="2">
                  <c:v>6.2244228534226869</c:v>
                </c:pt>
                <c:pt idx="3">
                  <c:v>6.2188161525276957</c:v>
                </c:pt>
                <c:pt idx="4">
                  <c:v>6.2103872327852017</c:v>
                </c:pt>
                <c:pt idx="5">
                  <c:v>6.1343344666980286</c:v>
                </c:pt>
                <c:pt idx="6">
                  <c:v>6.2125432253711246</c:v>
                </c:pt>
                <c:pt idx="7">
                  <c:v>6.2023410978020115</c:v>
                </c:pt>
                <c:pt idx="8">
                  <c:v>6.1332448709289595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D-4BE6-99FF-A55079CBD630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n_1_middle!$B$88:$B$96</c:f>
              <c:strCache>
                <c:ptCount val="9"/>
                <c:pt idx="0">
                  <c:v>CTTG_0</c:v>
                </c:pt>
                <c:pt idx="1">
                  <c:v>CTTG_3</c:v>
                </c:pt>
                <c:pt idx="2">
                  <c:v>CTTG_10 </c:v>
                </c:pt>
                <c:pt idx="3">
                  <c:v>CTTG_30 </c:v>
                </c:pt>
                <c:pt idx="4">
                  <c:v>CTTG_90</c:v>
                </c:pt>
                <c:pt idx="5">
                  <c:v>CTTG_270</c:v>
                </c:pt>
                <c:pt idx="6">
                  <c:v>CTTG_540 </c:v>
                </c:pt>
                <c:pt idx="7">
                  <c:v>CTTG_900 </c:v>
                </c:pt>
                <c:pt idx="8">
                  <c:v>CTTG_1800 </c:v>
                </c:pt>
              </c:strCache>
            </c:strRef>
          </c:xVal>
          <c:yVal>
            <c:numRef>
              <c:f>n_1_middle!$C$88:$C$96</c:f>
              <c:numCache>
                <c:formatCode>General</c:formatCode>
                <c:ptCount val="9"/>
                <c:pt idx="0">
                  <c:v>6.2499999999999964</c:v>
                </c:pt>
                <c:pt idx="1">
                  <c:v>6.727516856936024</c:v>
                </c:pt>
                <c:pt idx="2">
                  <c:v>6.7511066449458328</c:v>
                </c:pt>
                <c:pt idx="3">
                  <c:v>6.7758016070256373</c:v>
                </c:pt>
                <c:pt idx="4">
                  <c:v>6.7756767400013169</c:v>
                </c:pt>
                <c:pt idx="5">
                  <c:v>6.6742904369752774</c:v>
                </c:pt>
                <c:pt idx="6">
                  <c:v>6.7438709482309358</c:v>
                </c:pt>
                <c:pt idx="7">
                  <c:v>6.7211503198949609</c:v>
                </c:pt>
                <c:pt idx="8">
                  <c:v>6.5273896453345293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DD-4BE6-99FF-A55079CBD630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n_1_middle!$B$98:$B$106</c:f>
              <c:strCache>
                <c:ptCount val="9"/>
                <c:pt idx="0">
                  <c:v>CTTT_0 </c:v>
                </c:pt>
                <c:pt idx="1">
                  <c:v>CTTT_3 </c:v>
                </c:pt>
                <c:pt idx="2">
                  <c:v>CTTT_10 </c:v>
                </c:pt>
                <c:pt idx="3">
                  <c:v>CTTT_30 </c:v>
                </c:pt>
                <c:pt idx="4">
                  <c:v>CTTT_90</c:v>
                </c:pt>
                <c:pt idx="5">
                  <c:v>CTTT_270</c:v>
                </c:pt>
                <c:pt idx="6">
                  <c:v>CTTT_540 </c:v>
                </c:pt>
                <c:pt idx="7">
                  <c:v>CTTT_900 </c:v>
                </c:pt>
                <c:pt idx="8">
                  <c:v>CTTT_1800 </c:v>
                </c:pt>
              </c:strCache>
            </c:strRef>
          </c:xVal>
          <c:yVal>
            <c:numRef>
              <c:f>n_1_middle!$C$98:$C$106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5.7590900778282732</c:v>
                </c:pt>
                <c:pt idx="2">
                  <c:v>5.7539533510916483</c:v>
                </c:pt>
                <c:pt idx="3">
                  <c:v>5.7118085847440829</c:v>
                </c:pt>
                <c:pt idx="4">
                  <c:v>5.6975616648398884</c:v>
                </c:pt>
                <c:pt idx="5">
                  <c:v>5.7384355520274219</c:v>
                </c:pt>
                <c:pt idx="6">
                  <c:v>5.7307682441863195</c:v>
                </c:pt>
                <c:pt idx="7">
                  <c:v>5.7423018083220594</c:v>
                </c:pt>
                <c:pt idx="8">
                  <c:v>5.8644716978471036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DD-4BE6-99FF-A55079CBD630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n_1_middle!$B$108:$B$116</c:f>
              <c:strCache>
                <c:ptCount val="9"/>
                <c:pt idx="0">
                  <c:v>GTTA_0 </c:v>
                </c:pt>
                <c:pt idx="1">
                  <c:v>GTTA_3 </c:v>
                </c:pt>
                <c:pt idx="2">
                  <c:v>GTTA_10 </c:v>
                </c:pt>
                <c:pt idx="3">
                  <c:v>GTTA_30 </c:v>
                </c:pt>
                <c:pt idx="4">
                  <c:v>GTTA_90</c:v>
                </c:pt>
                <c:pt idx="5">
                  <c:v>GTTA_270</c:v>
                </c:pt>
                <c:pt idx="6">
                  <c:v>GTTA_540 </c:v>
                </c:pt>
                <c:pt idx="7">
                  <c:v>GTTA_900 </c:v>
                </c:pt>
                <c:pt idx="8">
                  <c:v>GTTA_1800 </c:v>
                </c:pt>
              </c:strCache>
            </c:strRef>
          </c:xVal>
          <c:yVal>
            <c:numRef>
              <c:f>n_1_middle!$C$108:$C$116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6.9024303501408788</c:v>
                </c:pt>
                <c:pt idx="2">
                  <c:v>6.9118717561113554</c:v>
                </c:pt>
                <c:pt idx="3">
                  <c:v>6.9856810934816025</c:v>
                </c:pt>
                <c:pt idx="4">
                  <c:v>7.0021618807238024</c:v>
                </c:pt>
                <c:pt idx="5">
                  <c:v>7.010547400006514</c:v>
                </c:pt>
                <c:pt idx="6">
                  <c:v>6.9731265727110525</c:v>
                </c:pt>
                <c:pt idx="7">
                  <c:v>6.9211257234708654</c:v>
                </c:pt>
                <c:pt idx="8">
                  <c:v>6.7520413645048825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DD-4BE6-99FF-A55079CBD630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n_1_middle!$B$118:$B$126</c:f>
              <c:strCache>
                <c:ptCount val="9"/>
                <c:pt idx="0">
                  <c:v>GTTC_0 </c:v>
                </c:pt>
                <c:pt idx="1">
                  <c:v>GTTC_3 </c:v>
                </c:pt>
                <c:pt idx="2">
                  <c:v>GTTC_10 </c:v>
                </c:pt>
                <c:pt idx="3">
                  <c:v>GTTC_30 </c:v>
                </c:pt>
                <c:pt idx="4">
                  <c:v>GTTC_90</c:v>
                </c:pt>
                <c:pt idx="5">
                  <c:v>GTTC_270</c:v>
                </c:pt>
                <c:pt idx="6">
                  <c:v>GTTC_540 </c:v>
                </c:pt>
                <c:pt idx="7">
                  <c:v>GTTC_900 </c:v>
                </c:pt>
                <c:pt idx="8">
                  <c:v>GTTC_1800 </c:v>
                </c:pt>
              </c:strCache>
            </c:strRef>
          </c:xVal>
          <c:yVal>
            <c:numRef>
              <c:f>n_1_middle!$C$118:$C$126</c:f>
              <c:numCache>
                <c:formatCode>General</c:formatCode>
                <c:ptCount val="9"/>
                <c:pt idx="0">
                  <c:v>6.2499999999999964</c:v>
                </c:pt>
                <c:pt idx="1">
                  <c:v>6.7498841219010401</c:v>
                </c:pt>
                <c:pt idx="2">
                  <c:v>6.7735853019896943</c:v>
                </c:pt>
                <c:pt idx="3">
                  <c:v>6.7893286409530891</c:v>
                </c:pt>
                <c:pt idx="4">
                  <c:v>6.7914941424054049</c:v>
                </c:pt>
                <c:pt idx="5">
                  <c:v>6.6827264964725144</c:v>
                </c:pt>
                <c:pt idx="6">
                  <c:v>6.7552606935889781</c:v>
                </c:pt>
                <c:pt idx="7">
                  <c:v>6.7484605156727646</c:v>
                </c:pt>
                <c:pt idx="8">
                  <c:v>6.5670189866663398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DD-4BE6-99FF-A55079CBD630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n_1_middle!$B$128:$B$136</c:f>
              <c:strCache>
                <c:ptCount val="9"/>
                <c:pt idx="0">
                  <c:v>GTTG_0 </c:v>
                </c:pt>
                <c:pt idx="1">
                  <c:v>GTTG_3 </c:v>
                </c:pt>
                <c:pt idx="2">
                  <c:v>GTTG_10 </c:v>
                </c:pt>
                <c:pt idx="3">
                  <c:v>GTTG_30 </c:v>
                </c:pt>
                <c:pt idx="4">
                  <c:v>GTTG_90</c:v>
                </c:pt>
                <c:pt idx="5">
                  <c:v>GTTG_270</c:v>
                </c:pt>
                <c:pt idx="6">
                  <c:v>GTTG_540 </c:v>
                </c:pt>
                <c:pt idx="7">
                  <c:v>GTTG_900 </c:v>
                </c:pt>
                <c:pt idx="8">
                  <c:v>GTTG_1800 </c:v>
                </c:pt>
              </c:strCache>
            </c:strRef>
          </c:xVal>
          <c:yVal>
            <c:numRef>
              <c:f>n_1_middle!$C$128:$C$136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7.6119417311127329</c:v>
                </c:pt>
                <c:pt idx="2">
                  <c:v>7.6842074029232057</c:v>
                </c:pt>
                <c:pt idx="3">
                  <c:v>7.7943753773744202</c:v>
                </c:pt>
                <c:pt idx="4">
                  <c:v>7.8233110551090155</c:v>
                </c:pt>
                <c:pt idx="5">
                  <c:v>7.7524116386224193</c:v>
                </c:pt>
                <c:pt idx="6">
                  <c:v>7.7304638112052375</c:v>
                </c:pt>
                <c:pt idx="7">
                  <c:v>7.7297096599855104</c:v>
                </c:pt>
                <c:pt idx="8">
                  <c:v>7.2721856361757098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DD-4BE6-99FF-A55079CBD630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n_1_middle!$B$138:$B$146</c:f>
              <c:strCache>
                <c:ptCount val="9"/>
                <c:pt idx="0">
                  <c:v>GTTT_0 </c:v>
                </c:pt>
                <c:pt idx="1">
                  <c:v>GTTT_3 </c:v>
                </c:pt>
                <c:pt idx="2">
                  <c:v>GTTT_10 </c:v>
                </c:pt>
                <c:pt idx="3">
                  <c:v>GTTT_30 </c:v>
                </c:pt>
                <c:pt idx="4">
                  <c:v>GTTT_90</c:v>
                </c:pt>
                <c:pt idx="5">
                  <c:v>GTTT_270</c:v>
                </c:pt>
                <c:pt idx="6">
                  <c:v>GTTT_540 </c:v>
                </c:pt>
                <c:pt idx="7">
                  <c:v>GTTT_900 </c:v>
                </c:pt>
                <c:pt idx="8">
                  <c:v>GTTT_1800 </c:v>
                </c:pt>
              </c:strCache>
            </c:strRef>
          </c:xVal>
          <c:yVal>
            <c:numRef>
              <c:f>n_1_middle!$C$138:$C$146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6.1039422694405143</c:v>
                </c:pt>
                <c:pt idx="2">
                  <c:v>6.1064950709607508</c:v>
                </c:pt>
                <c:pt idx="3">
                  <c:v>6.0820246049326752</c:v>
                </c:pt>
                <c:pt idx="4">
                  <c:v>6.0896389106483326</c:v>
                </c:pt>
                <c:pt idx="5">
                  <c:v>6.0481091327778529</c:v>
                </c:pt>
                <c:pt idx="6">
                  <c:v>6.0712295114318646</c:v>
                </c:pt>
                <c:pt idx="7">
                  <c:v>6.128173184970505</c:v>
                </c:pt>
                <c:pt idx="8">
                  <c:v>6.1615268257095934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DD-4BE6-99FF-A55079CBD630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n_1_middle!$B$148:$B$156</c:f>
              <c:strCache>
                <c:ptCount val="9"/>
                <c:pt idx="0">
                  <c:v>TTTA_0 </c:v>
                </c:pt>
                <c:pt idx="1">
                  <c:v>TTTA_3 </c:v>
                </c:pt>
                <c:pt idx="2">
                  <c:v>TTTA_10 </c:v>
                </c:pt>
                <c:pt idx="3">
                  <c:v>TTTA_30 </c:v>
                </c:pt>
                <c:pt idx="4">
                  <c:v>TTTA_90</c:v>
                </c:pt>
                <c:pt idx="5">
                  <c:v>TTTA_270</c:v>
                </c:pt>
                <c:pt idx="6">
                  <c:v>TTTA_540 </c:v>
                </c:pt>
                <c:pt idx="7">
                  <c:v>TTTA_900 </c:v>
                </c:pt>
                <c:pt idx="8">
                  <c:v>TTTA_1800 </c:v>
                </c:pt>
              </c:strCache>
            </c:strRef>
          </c:xVal>
          <c:yVal>
            <c:numRef>
              <c:f>n_1_middle!$C$148:$C$156</c:f>
              <c:numCache>
                <c:formatCode>General</c:formatCode>
                <c:ptCount val="9"/>
                <c:pt idx="0">
                  <c:v>6.2499999999999973</c:v>
                </c:pt>
                <c:pt idx="1">
                  <c:v>5.8178129276435655</c:v>
                </c:pt>
                <c:pt idx="2">
                  <c:v>5.7872901321511225</c:v>
                </c:pt>
                <c:pt idx="3">
                  <c:v>5.7611024377101225</c:v>
                </c:pt>
                <c:pt idx="4">
                  <c:v>5.754451603045081</c:v>
                </c:pt>
                <c:pt idx="5">
                  <c:v>5.8337560701637559</c:v>
                </c:pt>
                <c:pt idx="6">
                  <c:v>5.7977985475613538</c:v>
                </c:pt>
                <c:pt idx="7">
                  <c:v>5.7939581737784307</c:v>
                </c:pt>
                <c:pt idx="8">
                  <c:v>5.9630609632920635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DD-4BE6-99FF-A55079CBD630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n_1_middle!$B$158:$B$166</c:f>
              <c:strCache>
                <c:ptCount val="9"/>
                <c:pt idx="0">
                  <c:v>TTTC_0 </c:v>
                </c:pt>
                <c:pt idx="1">
                  <c:v>TTTC_3 </c:v>
                </c:pt>
                <c:pt idx="2">
                  <c:v>TTTC_10 </c:v>
                </c:pt>
                <c:pt idx="3">
                  <c:v>TTTC_30 </c:v>
                </c:pt>
                <c:pt idx="4">
                  <c:v>TTTC_90</c:v>
                </c:pt>
                <c:pt idx="5">
                  <c:v>TTTC_270</c:v>
                </c:pt>
                <c:pt idx="6">
                  <c:v>TTTC_540 </c:v>
                </c:pt>
                <c:pt idx="7">
                  <c:v>TTTC_900 </c:v>
                </c:pt>
                <c:pt idx="8">
                  <c:v>TTTC_1800 </c:v>
                </c:pt>
              </c:strCache>
            </c:strRef>
          </c:xVal>
          <c:yVal>
            <c:numRef>
              <c:f>n_1_middle!$C$158:$C$166</c:f>
              <c:numCache>
                <c:formatCode>General</c:formatCode>
                <c:ptCount val="9"/>
                <c:pt idx="0">
                  <c:v>6.2499999999999956</c:v>
                </c:pt>
                <c:pt idx="1">
                  <c:v>5.7640628959616462</c:v>
                </c:pt>
                <c:pt idx="2">
                  <c:v>5.7583351004097461</c:v>
                </c:pt>
                <c:pt idx="3">
                  <c:v>5.7084708797858195</c:v>
                </c:pt>
                <c:pt idx="4">
                  <c:v>5.6973343284827846</c:v>
                </c:pt>
                <c:pt idx="5">
                  <c:v>5.7296815739955553</c:v>
                </c:pt>
                <c:pt idx="6">
                  <c:v>5.7264279033294514</c:v>
                </c:pt>
                <c:pt idx="7">
                  <c:v>5.7500905187637601</c:v>
                </c:pt>
                <c:pt idx="8">
                  <c:v>5.8704041156632529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DD-4BE6-99FF-A55079CBD630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n_1_middle!$B$168:$B$176</c:f>
              <c:strCache>
                <c:ptCount val="9"/>
                <c:pt idx="0">
                  <c:v>TTTG_0 </c:v>
                </c:pt>
                <c:pt idx="1">
                  <c:v>TTTG_3 </c:v>
                </c:pt>
                <c:pt idx="2">
                  <c:v>TTTG_10 </c:v>
                </c:pt>
                <c:pt idx="3">
                  <c:v>TTTG_30 </c:v>
                </c:pt>
                <c:pt idx="4">
                  <c:v>TTTG_90</c:v>
                </c:pt>
                <c:pt idx="5">
                  <c:v>TTTG_270</c:v>
                </c:pt>
                <c:pt idx="6">
                  <c:v>TTTG_540 </c:v>
                </c:pt>
                <c:pt idx="7">
                  <c:v>TTTG_900 </c:v>
                </c:pt>
                <c:pt idx="8">
                  <c:v>TTTG_1800 </c:v>
                </c:pt>
              </c:strCache>
            </c:strRef>
          </c:xVal>
          <c:yVal>
            <c:numRef>
              <c:f>n_1_middle!$C$168:$C$176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6.1597498468311906</c:v>
                </c:pt>
                <c:pt idx="2">
                  <c:v>6.1681423615762645</c:v>
                </c:pt>
                <c:pt idx="3">
                  <c:v>6.1341012494946492</c:v>
                </c:pt>
                <c:pt idx="4">
                  <c:v>6.1290180613340661</c:v>
                </c:pt>
                <c:pt idx="5">
                  <c:v>6.0923568434074404</c:v>
                </c:pt>
                <c:pt idx="6">
                  <c:v>6.1265929369132888</c:v>
                </c:pt>
                <c:pt idx="7">
                  <c:v>6.1629251810641072</c:v>
                </c:pt>
                <c:pt idx="8">
                  <c:v>6.194059607062286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DD-4BE6-99FF-A55079CBD630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n_1_middle!$B$178:$B$186</c:f>
              <c:strCache>
                <c:ptCount val="9"/>
                <c:pt idx="0">
                  <c:v>TTTT_0 </c:v>
                </c:pt>
                <c:pt idx="1">
                  <c:v>TTTT_3 </c:v>
                </c:pt>
                <c:pt idx="2">
                  <c:v>TTTT_10 </c:v>
                </c:pt>
                <c:pt idx="3">
                  <c:v>TTTT_30 </c:v>
                </c:pt>
                <c:pt idx="4">
                  <c:v>TTTT_90</c:v>
                </c:pt>
                <c:pt idx="5">
                  <c:v>TTTT_270</c:v>
                </c:pt>
                <c:pt idx="6">
                  <c:v>TTTT_540 </c:v>
                </c:pt>
                <c:pt idx="7">
                  <c:v>TTTT_900 </c:v>
                </c:pt>
                <c:pt idx="8">
                  <c:v>TTTT_1800 </c:v>
                </c:pt>
              </c:strCache>
            </c:strRef>
          </c:xVal>
          <c:yVal>
            <c:numRef>
              <c:f>n_1_middle!$C$178:$C$186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5.5125495904550927</c:v>
                </c:pt>
                <c:pt idx="2">
                  <c:v>5.5055683493805523</c:v>
                </c:pt>
                <c:pt idx="3">
                  <c:v>5.4414535388082816</c:v>
                </c:pt>
                <c:pt idx="4">
                  <c:v>5.4346932969385007</c:v>
                </c:pt>
                <c:pt idx="5">
                  <c:v>5.4832303728905902</c:v>
                </c:pt>
                <c:pt idx="6">
                  <c:v>5.4568525524507487</c:v>
                </c:pt>
                <c:pt idx="7">
                  <c:v>5.5199697307116029</c:v>
                </c:pt>
                <c:pt idx="8">
                  <c:v>5.6967619596425187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DD-4BE6-99FF-A55079CB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76191"/>
        <c:axId val="1385126831"/>
      </c:scatterChart>
      <c:valAx>
        <c:axId val="180227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26831"/>
        <c:crosses val="autoZero"/>
        <c:crossBetween val="midCat"/>
      </c:valAx>
      <c:valAx>
        <c:axId val="138512683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n_1_middle!$V$30:$AD$30</c:f>
              <c:numCache>
                <c:formatCode>General</c:formatCode>
                <c:ptCount val="9"/>
                <c:pt idx="0">
                  <c:v>6.25</c:v>
                </c:pt>
                <c:pt idx="1">
                  <c:v>6.2849524166946518</c:v>
                </c:pt>
                <c:pt idx="2">
                  <c:v>6.2518033415521881</c:v>
                </c:pt>
                <c:pt idx="3">
                  <c:v>6.284849691283295</c:v>
                </c:pt>
                <c:pt idx="4">
                  <c:v>6.2958629468831306</c:v>
                </c:pt>
                <c:pt idx="5">
                  <c:v>6.3497106841949442</c:v>
                </c:pt>
                <c:pt idx="6">
                  <c:v>6.3118588622824285</c:v>
                </c:pt>
                <c:pt idx="7">
                  <c:v>6.2483916832157229</c:v>
                </c:pt>
                <c:pt idx="8">
                  <c:v>6.3142624646757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610-A949-394CEDBB50B3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n_1_middle!$V$31:$AD$31</c:f>
              <c:numCache>
                <c:formatCode>General</c:formatCode>
                <c:ptCount val="9"/>
                <c:pt idx="0">
                  <c:v>6.25</c:v>
                </c:pt>
                <c:pt idx="1">
                  <c:v>6.1952791998001961</c:v>
                </c:pt>
                <c:pt idx="2">
                  <c:v>6.1756441164423155</c:v>
                </c:pt>
                <c:pt idx="3">
                  <c:v>6.1690759813579108</c:v>
                </c:pt>
                <c:pt idx="4">
                  <c:v>6.155531938665348</c:v>
                </c:pt>
                <c:pt idx="5">
                  <c:v>6.1623798778293812</c:v>
                </c:pt>
                <c:pt idx="6">
                  <c:v>6.1837104865853796</c:v>
                </c:pt>
                <c:pt idx="7">
                  <c:v>6.1422536924598727</c:v>
                </c:pt>
                <c:pt idx="8">
                  <c:v>6.2132175770919122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3-4610-A949-394CEDBB50B3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n_1_middle!$V$32:$AD$32</c:f>
              <c:numCache>
                <c:formatCode>General</c:formatCode>
                <c:ptCount val="9"/>
                <c:pt idx="0">
                  <c:v>6.25</c:v>
                </c:pt>
                <c:pt idx="1">
                  <c:v>6.7640097520413551</c:v>
                </c:pt>
                <c:pt idx="2">
                  <c:v>6.7701230883504344</c:v>
                </c:pt>
                <c:pt idx="3">
                  <c:v>6.8202509276239258</c:v>
                </c:pt>
                <c:pt idx="4">
                  <c:v>6.8267616014258294</c:v>
                </c:pt>
                <c:pt idx="5">
                  <c:v>6.8065931906159598</c:v>
                </c:pt>
                <c:pt idx="6">
                  <c:v>6.8050175830057107</c:v>
                </c:pt>
                <c:pt idx="7">
                  <c:v>6.7568824857085845</c:v>
                </c:pt>
                <c:pt idx="8">
                  <c:v>6.637435798306961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3-4610-A949-394CEDBB50B3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n_1_middle!$V$33:$AD$33</c:f>
              <c:numCache>
                <c:formatCode>General</c:formatCode>
                <c:ptCount val="9"/>
                <c:pt idx="0">
                  <c:v>6.2500000000000018</c:v>
                </c:pt>
                <c:pt idx="1">
                  <c:v>5.7070211503687158</c:v>
                </c:pt>
                <c:pt idx="2">
                  <c:v>5.67778253580693</c:v>
                </c:pt>
                <c:pt idx="3">
                  <c:v>5.6485777817727483</c:v>
                </c:pt>
                <c:pt idx="4">
                  <c:v>5.6278696760317093</c:v>
                </c:pt>
                <c:pt idx="5">
                  <c:v>5.7042284557820562</c:v>
                </c:pt>
                <c:pt idx="6">
                  <c:v>5.6745547575651818</c:v>
                </c:pt>
                <c:pt idx="7">
                  <c:v>5.677668675933929</c:v>
                </c:pt>
                <c:pt idx="8">
                  <c:v>5.8807014790243235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F3-4610-A949-394CEDBB50B3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n_1_middle!$V$34:$AD$34</c:f>
              <c:numCache>
                <c:formatCode>General</c:formatCode>
                <c:ptCount val="9"/>
                <c:pt idx="0">
                  <c:v>6.2500000000000044</c:v>
                </c:pt>
                <c:pt idx="1">
                  <c:v>6.22344140194107</c:v>
                </c:pt>
                <c:pt idx="2">
                  <c:v>6.2049384118892119</c:v>
                </c:pt>
                <c:pt idx="3">
                  <c:v>6.2228827229195121</c:v>
                </c:pt>
                <c:pt idx="4">
                  <c:v>6.231747129502331</c:v>
                </c:pt>
                <c:pt idx="5">
                  <c:v>6.2374437898209827</c:v>
                </c:pt>
                <c:pt idx="6">
                  <c:v>6.2387256280656809</c:v>
                </c:pt>
                <c:pt idx="7">
                  <c:v>6.1958023453077287</c:v>
                </c:pt>
                <c:pt idx="8">
                  <c:v>6.2086905366636973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F3-4610-A949-394CEDBB50B3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n_1_middle!$V$35:$AD$35</c:f>
              <c:numCache>
                <c:formatCode>General</c:formatCode>
                <c:ptCount val="9"/>
                <c:pt idx="0">
                  <c:v>6.2500000000000098</c:v>
                </c:pt>
                <c:pt idx="1">
                  <c:v>6.2211514740566516</c:v>
                </c:pt>
                <c:pt idx="2">
                  <c:v>6.2244228534226869</c:v>
                </c:pt>
                <c:pt idx="3">
                  <c:v>6.2188161525276957</c:v>
                </c:pt>
                <c:pt idx="4">
                  <c:v>6.2103872327852017</c:v>
                </c:pt>
                <c:pt idx="5">
                  <c:v>6.1343344666980286</c:v>
                </c:pt>
                <c:pt idx="6">
                  <c:v>6.2125432253711246</c:v>
                </c:pt>
                <c:pt idx="7">
                  <c:v>6.2023410978020115</c:v>
                </c:pt>
                <c:pt idx="8">
                  <c:v>6.1332448709289595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F3-4610-A949-394CEDBB50B3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n_1_middle!$V$36:$AD$36</c:f>
              <c:numCache>
                <c:formatCode>General</c:formatCode>
                <c:ptCount val="9"/>
                <c:pt idx="0">
                  <c:v>6.2499999999999964</c:v>
                </c:pt>
                <c:pt idx="1">
                  <c:v>6.727516856936024</c:v>
                </c:pt>
                <c:pt idx="2">
                  <c:v>6.7511066449458328</c:v>
                </c:pt>
                <c:pt idx="3">
                  <c:v>6.7758016070256373</c:v>
                </c:pt>
                <c:pt idx="4">
                  <c:v>6.7756767400013169</c:v>
                </c:pt>
                <c:pt idx="5">
                  <c:v>6.6742904369752774</c:v>
                </c:pt>
                <c:pt idx="6">
                  <c:v>6.7438709482309358</c:v>
                </c:pt>
                <c:pt idx="7">
                  <c:v>6.7211503198949609</c:v>
                </c:pt>
                <c:pt idx="8">
                  <c:v>6.5273896453345293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F3-4610-A949-394CEDBB50B3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n_1_middle!$V$37:$AD$37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5.7590900778282732</c:v>
                </c:pt>
                <c:pt idx="2">
                  <c:v>5.7539533510916483</c:v>
                </c:pt>
                <c:pt idx="3">
                  <c:v>5.7118085847440829</c:v>
                </c:pt>
                <c:pt idx="4">
                  <c:v>5.6975616648398884</c:v>
                </c:pt>
                <c:pt idx="5">
                  <c:v>5.7384355520274219</c:v>
                </c:pt>
                <c:pt idx="6">
                  <c:v>5.7307682441863195</c:v>
                </c:pt>
                <c:pt idx="7">
                  <c:v>5.7423018083220594</c:v>
                </c:pt>
                <c:pt idx="8">
                  <c:v>5.8644716978471036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F3-4610-A949-394CEDBB50B3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n_1_middle!$V$38:$AD$38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6.9024303501408788</c:v>
                </c:pt>
                <c:pt idx="2">
                  <c:v>6.9118717561113554</c:v>
                </c:pt>
                <c:pt idx="3">
                  <c:v>6.9856810934816025</c:v>
                </c:pt>
                <c:pt idx="4">
                  <c:v>7.0021618807238024</c:v>
                </c:pt>
                <c:pt idx="5">
                  <c:v>7.010547400006514</c:v>
                </c:pt>
                <c:pt idx="6">
                  <c:v>6.9731265727110525</c:v>
                </c:pt>
                <c:pt idx="7">
                  <c:v>6.9211257234708654</c:v>
                </c:pt>
                <c:pt idx="8">
                  <c:v>6.7520413645048825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F3-4610-A949-394CEDBB50B3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n_1_middle!$V$39:$AD$39</c:f>
              <c:numCache>
                <c:formatCode>General</c:formatCode>
                <c:ptCount val="9"/>
                <c:pt idx="0">
                  <c:v>6.2499999999999964</c:v>
                </c:pt>
                <c:pt idx="1">
                  <c:v>6.7498841219010401</c:v>
                </c:pt>
                <c:pt idx="2">
                  <c:v>6.7735853019896943</c:v>
                </c:pt>
                <c:pt idx="3">
                  <c:v>6.7893286409530891</c:v>
                </c:pt>
                <c:pt idx="4">
                  <c:v>6.7914941424054049</c:v>
                </c:pt>
                <c:pt idx="5">
                  <c:v>6.6827264964725144</c:v>
                </c:pt>
                <c:pt idx="6">
                  <c:v>6.7552606935889781</c:v>
                </c:pt>
                <c:pt idx="7">
                  <c:v>6.7484605156727646</c:v>
                </c:pt>
                <c:pt idx="8">
                  <c:v>6.5670189866663398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F3-4610-A949-394CEDBB50B3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n_1_middle!$V$40:$AD$40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7.6119417311127329</c:v>
                </c:pt>
                <c:pt idx="2">
                  <c:v>7.6842074029232057</c:v>
                </c:pt>
                <c:pt idx="3">
                  <c:v>7.7943753773744202</c:v>
                </c:pt>
                <c:pt idx="4">
                  <c:v>7.8233110551090155</c:v>
                </c:pt>
                <c:pt idx="5">
                  <c:v>7.7524116386224193</c:v>
                </c:pt>
                <c:pt idx="6">
                  <c:v>7.7304638112052375</c:v>
                </c:pt>
                <c:pt idx="7">
                  <c:v>7.7297096599855104</c:v>
                </c:pt>
                <c:pt idx="8">
                  <c:v>7.2721856361757098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F3-4610-A949-394CEDBB50B3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n_1_middle!$V$41:$AD$41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6.1039422694405143</c:v>
                </c:pt>
                <c:pt idx="2">
                  <c:v>6.1064950709607508</c:v>
                </c:pt>
                <c:pt idx="3">
                  <c:v>6.0820246049326752</c:v>
                </c:pt>
                <c:pt idx="4">
                  <c:v>6.0896389106483326</c:v>
                </c:pt>
                <c:pt idx="5">
                  <c:v>6.0481091327778529</c:v>
                </c:pt>
                <c:pt idx="6">
                  <c:v>6.0712295114318646</c:v>
                </c:pt>
                <c:pt idx="7">
                  <c:v>6.128173184970505</c:v>
                </c:pt>
                <c:pt idx="8">
                  <c:v>6.1615268257095934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4F3-4610-A949-394CEDBB50B3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n_1_middle!$V$42:$AD$42</c:f>
              <c:numCache>
                <c:formatCode>General</c:formatCode>
                <c:ptCount val="9"/>
                <c:pt idx="0">
                  <c:v>6.2499999999999973</c:v>
                </c:pt>
                <c:pt idx="1">
                  <c:v>5.8178129276435655</c:v>
                </c:pt>
                <c:pt idx="2">
                  <c:v>5.7872901321511225</c:v>
                </c:pt>
                <c:pt idx="3">
                  <c:v>5.7611024377101225</c:v>
                </c:pt>
                <c:pt idx="4">
                  <c:v>5.754451603045081</c:v>
                </c:pt>
                <c:pt idx="5">
                  <c:v>5.8337560701637559</c:v>
                </c:pt>
                <c:pt idx="6">
                  <c:v>5.7977985475613538</c:v>
                </c:pt>
                <c:pt idx="7">
                  <c:v>5.7939581737784307</c:v>
                </c:pt>
                <c:pt idx="8">
                  <c:v>5.9630609632920635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F3-4610-A949-394CEDBB50B3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n_1_middle!$V$43:$AD$43</c:f>
              <c:numCache>
                <c:formatCode>General</c:formatCode>
                <c:ptCount val="9"/>
                <c:pt idx="0">
                  <c:v>6.2499999999999956</c:v>
                </c:pt>
                <c:pt idx="1">
                  <c:v>5.7640628959616462</c:v>
                </c:pt>
                <c:pt idx="2">
                  <c:v>5.7583351004097461</c:v>
                </c:pt>
                <c:pt idx="3">
                  <c:v>5.7084708797858195</c:v>
                </c:pt>
                <c:pt idx="4">
                  <c:v>5.6973343284827846</c:v>
                </c:pt>
                <c:pt idx="5">
                  <c:v>5.7296815739955553</c:v>
                </c:pt>
                <c:pt idx="6">
                  <c:v>5.7264279033294514</c:v>
                </c:pt>
                <c:pt idx="7">
                  <c:v>5.7500905187637601</c:v>
                </c:pt>
                <c:pt idx="8">
                  <c:v>5.8704041156632529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4F3-4610-A949-394CEDBB50B3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n_1_middle!$V$44:$AD$44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6.1597498468311906</c:v>
                </c:pt>
                <c:pt idx="2">
                  <c:v>6.1681423615762645</c:v>
                </c:pt>
                <c:pt idx="3">
                  <c:v>6.1341012494946492</c:v>
                </c:pt>
                <c:pt idx="4">
                  <c:v>6.1290180613340661</c:v>
                </c:pt>
                <c:pt idx="5">
                  <c:v>6.0923568434074404</c:v>
                </c:pt>
                <c:pt idx="6">
                  <c:v>6.1265929369132888</c:v>
                </c:pt>
                <c:pt idx="7">
                  <c:v>6.1629251810641072</c:v>
                </c:pt>
                <c:pt idx="8">
                  <c:v>6.194059607062286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4F3-4610-A949-394CEDBB50B3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n_1_middle!$V$29:$AD$29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270</c:v>
                </c:pt>
                <c:pt idx="6">
                  <c:v>540</c:v>
                </c:pt>
                <c:pt idx="7">
                  <c:v>90</c:v>
                </c:pt>
                <c:pt idx="8">
                  <c:v>1800</c:v>
                </c:pt>
              </c:numCache>
            </c:numRef>
          </c:xVal>
          <c:yVal>
            <c:numRef>
              <c:f>n_1_middle!$V$45:$AD$45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5.5125495904550927</c:v>
                </c:pt>
                <c:pt idx="2">
                  <c:v>5.5055683493805523</c:v>
                </c:pt>
                <c:pt idx="3">
                  <c:v>5.4414535388082816</c:v>
                </c:pt>
                <c:pt idx="4">
                  <c:v>5.4346932969385007</c:v>
                </c:pt>
                <c:pt idx="5">
                  <c:v>5.4832303728905902</c:v>
                </c:pt>
                <c:pt idx="6">
                  <c:v>5.4568525524507487</c:v>
                </c:pt>
                <c:pt idx="7">
                  <c:v>5.5199697307116029</c:v>
                </c:pt>
                <c:pt idx="8">
                  <c:v>5.6967619596425187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4F3-4610-A949-394CEDBB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36847"/>
        <c:axId val="1385163439"/>
      </c:scatterChart>
      <c:valAx>
        <c:axId val="121563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63439"/>
        <c:crosses val="autoZero"/>
        <c:crossBetween val="midCat"/>
      </c:valAx>
      <c:valAx>
        <c:axId val="13851634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n_1_right!$B$17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n_1_right!$A$18:$A$136</c:f>
              <c:strCache>
                <c:ptCount val="119"/>
                <c:pt idx="0">
                  <c:v>A4_0 </c:v>
                </c:pt>
                <c:pt idx="1">
                  <c:v>A4_3 </c:v>
                </c:pt>
                <c:pt idx="2">
                  <c:v>A4_10 </c:v>
                </c:pt>
                <c:pt idx="3">
                  <c:v>A4_30 </c:v>
                </c:pt>
                <c:pt idx="4">
                  <c:v>A4_90</c:v>
                </c:pt>
                <c:pt idx="5">
                  <c:v>A4_270</c:v>
                </c:pt>
                <c:pt idx="6">
                  <c:v>A4_540 </c:v>
                </c:pt>
                <c:pt idx="7">
                  <c:v>A4_900 </c:v>
                </c:pt>
                <c:pt idx="8">
                  <c:v>A4_1800 </c:v>
                </c:pt>
                <c:pt idx="10">
                  <c:v>C4_0 </c:v>
                </c:pt>
                <c:pt idx="11">
                  <c:v>C4_3 </c:v>
                </c:pt>
                <c:pt idx="12">
                  <c:v>C4_10 </c:v>
                </c:pt>
                <c:pt idx="13">
                  <c:v>C4_30 </c:v>
                </c:pt>
                <c:pt idx="14">
                  <c:v>C4_90</c:v>
                </c:pt>
                <c:pt idx="15">
                  <c:v>C4_270</c:v>
                </c:pt>
                <c:pt idx="16">
                  <c:v>C4_540 </c:v>
                </c:pt>
                <c:pt idx="17">
                  <c:v>C4_900 </c:v>
                </c:pt>
                <c:pt idx="18">
                  <c:v>C4_1800 </c:v>
                </c:pt>
                <c:pt idx="20">
                  <c:v>G4_0 </c:v>
                </c:pt>
                <c:pt idx="21">
                  <c:v>G4_3 </c:v>
                </c:pt>
                <c:pt idx="22">
                  <c:v>G4_10 </c:v>
                </c:pt>
                <c:pt idx="23">
                  <c:v>G4_30 </c:v>
                </c:pt>
                <c:pt idx="24">
                  <c:v>G4_90</c:v>
                </c:pt>
                <c:pt idx="25">
                  <c:v>G4_270</c:v>
                </c:pt>
                <c:pt idx="26">
                  <c:v>G4_540 </c:v>
                </c:pt>
                <c:pt idx="27">
                  <c:v>G4_900 </c:v>
                </c:pt>
                <c:pt idx="28">
                  <c:v>G4_1800 </c:v>
                </c:pt>
                <c:pt idx="30">
                  <c:v>T4_0 </c:v>
                </c:pt>
                <c:pt idx="31">
                  <c:v>T4_3 </c:v>
                </c:pt>
                <c:pt idx="32">
                  <c:v>T4_10 </c:v>
                </c:pt>
                <c:pt idx="33">
                  <c:v>T4_30 </c:v>
                </c:pt>
                <c:pt idx="34">
                  <c:v>T4_90</c:v>
                </c:pt>
                <c:pt idx="35">
                  <c:v>T4_270</c:v>
                </c:pt>
                <c:pt idx="36">
                  <c:v>T4_540 </c:v>
                </c:pt>
                <c:pt idx="37">
                  <c:v>T4_900 </c:v>
                </c:pt>
                <c:pt idx="38">
                  <c:v>T4_1800 </c:v>
                </c:pt>
                <c:pt idx="40">
                  <c:v>A5_0 </c:v>
                </c:pt>
                <c:pt idx="41">
                  <c:v>A5_3 </c:v>
                </c:pt>
                <c:pt idx="42">
                  <c:v>A5_10 </c:v>
                </c:pt>
                <c:pt idx="43">
                  <c:v>A5_30 </c:v>
                </c:pt>
                <c:pt idx="44">
                  <c:v>A5_90</c:v>
                </c:pt>
                <c:pt idx="45">
                  <c:v>A5_270</c:v>
                </c:pt>
                <c:pt idx="46">
                  <c:v>A5_540 </c:v>
                </c:pt>
                <c:pt idx="47">
                  <c:v>A5_900 </c:v>
                </c:pt>
                <c:pt idx="48">
                  <c:v>A5_1800 </c:v>
                </c:pt>
                <c:pt idx="50">
                  <c:v>C5_0 </c:v>
                </c:pt>
                <c:pt idx="51">
                  <c:v>C5_3 </c:v>
                </c:pt>
                <c:pt idx="52">
                  <c:v>C5_10 </c:v>
                </c:pt>
                <c:pt idx="53">
                  <c:v>C5_30 </c:v>
                </c:pt>
                <c:pt idx="54">
                  <c:v>C5_90</c:v>
                </c:pt>
                <c:pt idx="55">
                  <c:v>C5_270</c:v>
                </c:pt>
                <c:pt idx="56">
                  <c:v>C5_540 </c:v>
                </c:pt>
                <c:pt idx="57">
                  <c:v>C5_900 </c:v>
                </c:pt>
                <c:pt idx="58">
                  <c:v>C5_1800 </c:v>
                </c:pt>
                <c:pt idx="60">
                  <c:v>G5_0 </c:v>
                </c:pt>
                <c:pt idx="61">
                  <c:v>G5_3 </c:v>
                </c:pt>
                <c:pt idx="62">
                  <c:v>G5_10 </c:v>
                </c:pt>
                <c:pt idx="63">
                  <c:v>G5_30 </c:v>
                </c:pt>
                <c:pt idx="64">
                  <c:v>G5_90</c:v>
                </c:pt>
                <c:pt idx="65">
                  <c:v>G5_270</c:v>
                </c:pt>
                <c:pt idx="66">
                  <c:v>G5_540 </c:v>
                </c:pt>
                <c:pt idx="67">
                  <c:v>G5_900 </c:v>
                </c:pt>
                <c:pt idx="68">
                  <c:v>G5_1800 </c:v>
                </c:pt>
                <c:pt idx="70">
                  <c:v>T5_0 </c:v>
                </c:pt>
                <c:pt idx="71">
                  <c:v>T5_3 </c:v>
                </c:pt>
                <c:pt idx="72">
                  <c:v>T5_10 </c:v>
                </c:pt>
                <c:pt idx="73">
                  <c:v>T5_30 </c:v>
                </c:pt>
                <c:pt idx="74">
                  <c:v>T5_90</c:v>
                </c:pt>
                <c:pt idx="75">
                  <c:v>T5_270</c:v>
                </c:pt>
                <c:pt idx="76">
                  <c:v>T5_540 </c:v>
                </c:pt>
                <c:pt idx="77">
                  <c:v>T5_900 </c:v>
                </c:pt>
                <c:pt idx="78">
                  <c:v>T5_1800 </c:v>
                </c:pt>
                <c:pt idx="80">
                  <c:v>A6_0 </c:v>
                </c:pt>
                <c:pt idx="81">
                  <c:v>A6_3 </c:v>
                </c:pt>
                <c:pt idx="82">
                  <c:v>A6_10 </c:v>
                </c:pt>
                <c:pt idx="83">
                  <c:v>A6_30 </c:v>
                </c:pt>
                <c:pt idx="84">
                  <c:v>A6_90</c:v>
                </c:pt>
                <c:pt idx="85">
                  <c:v>A6_270</c:v>
                </c:pt>
                <c:pt idx="86">
                  <c:v>A6_540 </c:v>
                </c:pt>
                <c:pt idx="87">
                  <c:v>A6_900 </c:v>
                </c:pt>
                <c:pt idx="88">
                  <c:v>A6_1800 </c:v>
                </c:pt>
                <c:pt idx="90">
                  <c:v>C6_0 </c:v>
                </c:pt>
                <c:pt idx="91">
                  <c:v>C6_3 </c:v>
                </c:pt>
                <c:pt idx="92">
                  <c:v>C6_10 </c:v>
                </c:pt>
                <c:pt idx="93">
                  <c:v>C6_30 </c:v>
                </c:pt>
                <c:pt idx="94">
                  <c:v>C6_90</c:v>
                </c:pt>
                <c:pt idx="95">
                  <c:v>C6_270</c:v>
                </c:pt>
                <c:pt idx="96">
                  <c:v>C6_540 </c:v>
                </c:pt>
                <c:pt idx="97">
                  <c:v>C6_900 </c:v>
                </c:pt>
                <c:pt idx="98">
                  <c:v>C6_1800 </c:v>
                </c:pt>
                <c:pt idx="100">
                  <c:v>G6_0 </c:v>
                </c:pt>
                <c:pt idx="101">
                  <c:v>G6_3 </c:v>
                </c:pt>
                <c:pt idx="102">
                  <c:v>G6_10 </c:v>
                </c:pt>
                <c:pt idx="103">
                  <c:v>G6_30 </c:v>
                </c:pt>
                <c:pt idx="104">
                  <c:v>G6_90</c:v>
                </c:pt>
                <c:pt idx="105">
                  <c:v>G6_270</c:v>
                </c:pt>
                <c:pt idx="106">
                  <c:v>G6_540 </c:v>
                </c:pt>
                <c:pt idx="107">
                  <c:v>G6_900 </c:v>
                </c:pt>
                <c:pt idx="108">
                  <c:v>G6_1800 </c:v>
                </c:pt>
                <c:pt idx="110">
                  <c:v>T6_0 </c:v>
                </c:pt>
                <c:pt idx="111">
                  <c:v>T6_3 </c:v>
                </c:pt>
                <c:pt idx="112">
                  <c:v>T6_10 </c:v>
                </c:pt>
                <c:pt idx="113">
                  <c:v>T6_30 </c:v>
                </c:pt>
                <c:pt idx="114">
                  <c:v>T6_90</c:v>
                </c:pt>
                <c:pt idx="115">
                  <c:v>T6_270</c:v>
                </c:pt>
                <c:pt idx="116">
                  <c:v>T6_540 </c:v>
                </c:pt>
                <c:pt idx="117">
                  <c:v>T6_900 </c:v>
                </c:pt>
                <c:pt idx="118">
                  <c:v>T6_1800 </c:v>
                </c:pt>
              </c:strCache>
            </c:strRef>
          </c:cat>
          <c:val>
            <c:numRef>
              <c:f>n_1_right!$B$18:$B$136</c:f>
              <c:numCache>
                <c:formatCode>General</c:formatCode>
                <c:ptCount val="119"/>
                <c:pt idx="0">
                  <c:v>24.806731095449202</c:v>
                </c:pt>
                <c:pt idx="1">
                  <c:v>24.876573384270191</c:v>
                </c:pt>
                <c:pt idx="2">
                  <c:v>24.950482208305328</c:v>
                </c:pt>
                <c:pt idx="3">
                  <c:v>24.964201968934663</c:v>
                </c:pt>
                <c:pt idx="4">
                  <c:v>24.989468348140615</c:v>
                </c:pt>
                <c:pt idx="5">
                  <c:v>25.156776330147885</c:v>
                </c:pt>
                <c:pt idx="6">
                  <c:v>25.035084464559482</c:v>
                </c:pt>
                <c:pt idx="7">
                  <c:v>24.964201968934663</c:v>
                </c:pt>
                <c:pt idx="8">
                  <c:v>24.998950378670536</c:v>
                </c:pt>
                <c:pt idx="10">
                  <c:v>17.310387593113099</c:v>
                </c:pt>
                <c:pt idx="11">
                  <c:v>17.220015827055214</c:v>
                </c:pt>
                <c:pt idx="12">
                  <c:v>17.218756642089531</c:v>
                </c:pt>
                <c:pt idx="13">
                  <c:v>17.18189944335651</c:v>
                </c:pt>
                <c:pt idx="14">
                  <c:v>17.160765213341691</c:v>
                </c:pt>
                <c:pt idx="15">
                  <c:v>17.074609568592354</c:v>
                </c:pt>
                <c:pt idx="16">
                  <c:v>17.178504415014668</c:v>
                </c:pt>
                <c:pt idx="17">
                  <c:v>17.160765213341691</c:v>
                </c:pt>
                <c:pt idx="18">
                  <c:v>17.142136595406942</c:v>
                </c:pt>
                <c:pt idx="20">
                  <c:v>27.099488133934699</c:v>
                </c:pt>
                <c:pt idx="21">
                  <c:v>29.59624324828382</c:v>
                </c:pt>
                <c:pt idx="22">
                  <c:v>29.476118823258439</c:v>
                </c:pt>
                <c:pt idx="23">
                  <c:v>29.750869929954582</c:v>
                </c:pt>
                <c:pt idx="24">
                  <c:v>29.784551979341828</c:v>
                </c:pt>
                <c:pt idx="25">
                  <c:v>29.553350499657228</c:v>
                </c:pt>
                <c:pt idx="26">
                  <c:v>29.625624862436613</c:v>
                </c:pt>
                <c:pt idx="27">
                  <c:v>29.784551979341828</c:v>
                </c:pt>
                <c:pt idx="28">
                  <c:v>28.838562307270017</c:v>
                </c:pt>
                <c:pt idx="30">
                  <c:v>30.783393177503001</c:v>
                </c:pt>
                <c:pt idx="31">
                  <c:v>28.307167540390772</c:v>
                </c:pt>
                <c:pt idx="32">
                  <c:v>28.354642326346703</c:v>
                </c:pt>
                <c:pt idx="33">
                  <c:v>28.103028657754241</c:v>
                </c:pt>
                <c:pt idx="34">
                  <c:v>28.065214459175863</c:v>
                </c:pt>
                <c:pt idx="35">
                  <c:v>28.21526360160253</c:v>
                </c:pt>
                <c:pt idx="36">
                  <c:v>28.160786257989233</c:v>
                </c:pt>
                <c:pt idx="37">
                  <c:v>28.065214459175863</c:v>
                </c:pt>
                <c:pt idx="38">
                  <c:v>29.020350718652505</c:v>
                </c:pt>
                <c:pt idx="40">
                  <c:v>24.5979218969199</c:v>
                </c:pt>
                <c:pt idx="41">
                  <c:v>23.584635622478249</c:v>
                </c:pt>
                <c:pt idx="42">
                  <c:v>23.684321772797542</c:v>
                </c:pt>
                <c:pt idx="43">
                  <c:v>23.627179908271902</c:v>
                </c:pt>
                <c:pt idx="44">
                  <c:v>23.563811733982888</c:v>
                </c:pt>
                <c:pt idx="45">
                  <c:v>23.843701633060295</c:v>
                </c:pt>
                <c:pt idx="46">
                  <c:v>23.672756150199465</c:v>
                </c:pt>
                <c:pt idx="47">
                  <c:v>23.627179908271902</c:v>
                </c:pt>
                <c:pt idx="48">
                  <c:v>24.071678299021972</c:v>
                </c:pt>
                <c:pt idx="50">
                  <c:v>17.271359165932999</c:v>
                </c:pt>
                <c:pt idx="51">
                  <c:v>17.565526563579088</c:v>
                </c:pt>
                <c:pt idx="52">
                  <c:v>17.546910175756754</c:v>
                </c:pt>
                <c:pt idx="53">
                  <c:v>17.566782765784421</c:v>
                </c:pt>
                <c:pt idx="54">
                  <c:v>17.551820893764951</c:v>
                </c:pt>
                <c:pt idx="55">
                  <c:v>17.543941467379621</c:v>
                </c:pt>
                <c:pt idx="56">
                  <c:v>17.576303585975921</c:v>
                </c:pt>
                <c:pt idx="57">
                  <c:v>17.551820893764951</c:v>
                </c:pt>
                <c:pt idx="58">
                  <c:v>17.401525886570791</c:v>
                </c:pt>
                <c:pt idx="60">
                  <c:v>27.000033578280298</c:v>
                </c:pt>
                <c:pt idx="61">
                  <c:v>28.354485661477558</c:v>
                </c:pt>
                <c:pt idx="62">
                  <c:v>28.280786402692264</c:v>
                </c:pt>
                <c:pt idx="63">
                  <c:v>28.389653518789515</c:v>
                </c:pt>
                <c:pt idx="64">
                  <c:v>28.422651403961652</c:v>
                </c:pt>
                <c:pt idx="65">
                  <c:v>28.200671235743926</c:v>
                </c:pt>
                <c:pt idx="66">
                  <c:v>28.307422217248796</c:v>
                </c:pt>
                <c:pt idx="67">
                  <c:v>28.422651403961652</c:v>
                </c:pt>
                <c:pt idx="68">
                  <c:v>27.969624645774061</c:v>
                </c:pt>
                <c:pt idx="70">
                  <c:v>31.130685358866799</c:v>
                </c:pt>
                <c:pt idx="71">
                  <c:v>30.495352152465106</c:v>
                </c:pt>
                <c:pt idx="72">
                  <c:v>30.487981648753443</c:v>
                </c:pt>
                <c:pt idx="73">
                  <c:v>30.416383807154158</c:v>
                </c:pt>
                <c:pt idx="74">
                  <c:v>30.461715968290509</c:v>
                </c:pt>
                <c:pt idx="75">
                  <c:v>30.411685663816158</c:v>
                </c:pt>
                <c:pt idx="76">
                  <c:v>30.443518046575811</c:v>
                </c:pt>
                <c:pt idx="77">
                  <c:v>30.461715968290509</c:v>
                </c:pt>
                <c:pt idx="78">
                  <c:v>30.557171168633175</c:v>
                </c:pt>
                <c:pt idx="80">
                  <c:v>24.725795032509101</c:v>
                </c:pt>
                <c:pt idx="81">
                  <c:v>24.048953117439865</c:v>
                </c:pt>
                <c:pt idx="82">
                  <c:v>24.135758929281646</c:v>
                </c:pt>
                <c:pt idx="83">
                  <c:v>24.078655118725621</c:v>
                </c:pt>
                <c:pt idx="84">
                  <c:v>24.043060379953737</c:v>
                </c:pt>
                <c:pt idx="85">
                  <c:v>24.308755980017786</c:v>
                </c:pt>
                <c:pt idx="86">
                  <c:v>24.136951879695271</c:v>
                </c:pt>
                <c:pt idx="87">
                  <c:v>24.078655118725621</c:v>
                </c:pt>
                <c:pt idx="88">
                  <c:v>24.463253424204034</c:v>
                </c:pt>
                <c:pt idx="90">
                  <c:v>17.8552061713043</c:v>
                </c:pt>
                <c:pt idx="91">
                  <c:v>18.273186846171487</c:v>
                </c:pt>
                <c:pt idx="92">
                  <c:v>18.255222879388295</c:v>
                </c:pt>
                <c:pt idx="93">
                  <c:v>18.268280928210196</c:v>
                </c:pt>
                <c:pt idx="94">
                  <c:v>18.275557056078988</c:v>
                </c:pt>
                <c:pt idx="95">
                  <c:v>18.257642782516967</c:v>
                </c:pt>
                <c:pt idx="96">
                  <c:v>18.293992833263349</c:v>
                </c:pt>
                <c:pt idx="97">
                  <c:v>18.275557056078988</c:v>
                </c:pt>
                <c:pt idx="98">
                  <c:v>18.073529346852116</c:v>
                </c:pt>
                <c:pt idx="100">
                  <c:v>26.7591516309916</c:v>
                </c:pt>
                <c:pt idx="101">
                  <c:v>27.713785003318907</c:v>
                </c:pt>
                <c:pt idx="102">
                  <c:v>27.646055432668355</c:v>
                </c:pt>
                <c:pt idx="103">
                  <c:v>27.757563342027673</c:v>
                </c:pt>
                <c:pt idx="104">
                  <c:v>27.76508140415687</c:v>
                </c:pt>
                <c:pt idx="105">
                  <c:v>27.57920068851838</c:v>
                </c:pt>
                <c:pt idx="106">
                  <c:v>27.654110351151793</c:v>
                </c:pt>
                <c:pt idx="107">
                  <c:v>27.76508140415687</c:v>
                </c:pt>
                <c:pt idx="108">
                  <c:v>27.427624046012124</c:v>
                </c:pt>
                <c:pt idx="110">
                  <c:v>30.659847165195</c:v>
                </c:pt>
                <c:pt idx="111">
                  <c:v>29.964075033069737</c:v>
                </c:pt>
                <c:pt idx="112">
                  <c:v>29.96296275866171</c:v>
                </c:pt>
                <c:pt idx="113">
                  <c:v>29.895500611036507</c:v>
                </c:pt>
                <c:pt idx="114">
                  <c:v>29.916301159810406</c:v>
                </c:pt>
                <c:pt idx="115">
                  <c:v>29.85440054894687</c:v>
                </c:pt>
                <c:pt idx="116">
                  <c:v>29.914944935889586</c:v>
                </c:pt>
                <c:pt idx="117">
                  <c:v>29.916301159810406</c:v>
                </c:pt>
                <c:pt idx="118">
                  <c:v>30.035593182931731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056-93DF-336ED2B6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095864"/>
        <c:axId val="876095208"/>
      </c:barChart>
      <c:catAx>
        <c:axId val="8760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5208"/>
        <c:crosses val="autoZero"/>
        <c:auto val="1"/>
        <c:lblAlgn val="ctr"/>
        <c:lblOffset val="100"/>
        <c:noMultiLvlLbl val="0"/>
      </c:catAx>
      <c:valAx>
        <c:axId val="8760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n_1_right!$U$55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n_1_right!$T$56:$T$174</c:f>
              <c:strCache>
                <c:ptCount val="119"/>
                <c:pt idx="0">
                  <c:v>A4_0 </c:v>
                </c:pt>
                <c:pt idx="1">
                  <c:v>A4_3 </c:v>
                </c:pt>
                <c:pt idx="2">
                  <c:v>A4_10 </c:v>
                </c:pt>
                <c:pt idx="3">
                  <c:v>A4_30 </c:v>
                </c:pt>
                <c:pt idx="4">
                  <c:v>A4_90</c:v>
                </c:pt>
                <c:pt idx="5">
                  <c:v>A4_270</c:v>
                </c:pt>
                <c:pt idx="6">
                  <c:v>A4_540 </c:v>
                </c:pt>
                <c:pt idx="7">
                  <c:v>A4_900 </c:v>
                </c:pt>
                <c:pt idx="8">
                  <c:v>A4_1800 </c:v>
                </c:pt>
                <c:pt idx="10">
                  <c:v>C4_0 </c:v>
                </c:pt>
                <c:pt idx="11">
                  <c:v>C4_3 </c:v>
                </c:pt>
                <c:pt idx="12">
                  <c:v>C4_10 </c:v>
                </c:pt>
                <c:pt idx="13">
                  <c:v>C4_30 </c:v>
                </c:pt>
                <c:pt idx="14">
                  <c:v>C4_90</c:v>
                </c:pt>
                <c:pt idx="15">
                  <c:v>C4_270</c:v>
                </c:pt>
                <c:pt idx="16">
                  <c:v>C4_540 </c:v>
                </c:pt>
                <c:pt idx="17">
                  <c:v>C4_900 </c:v>
                </c:pt>
                <c:pt idx="18">
                  <c:v>C4_1800 </c:v>
                </c:pt>
                <c:pt idx="20">
                  <c:v>G4_0 </c:v>
                </c:pt>
                <c:pt idx="21">
                  <c:v>G4_3 </c:v>
                </c:pt>
                <c:pt idx="22">
                  <c:v>G4_10 </c:v>
                </c:pt>
                <c:pt idx="23">
                  <c:v>G4_30 </c:v>
                </c:pt>
                <c:pt idx="24">
                  <c:v>G4_90</c:v>
                </c:pt>
                <c:pt idx="25">
                  <c:v>G4_270</c:v>
                </c:pt>
                <c:pt idx="26">
                  <c:v>G4_540 </c:v>
                </c:pt>
                <c:pt idx="27">
                  <c:v>G4_900 </c:v>
                </c:pt>
                <c:pt idx="28">
                  <c:v>G4_1800 </c:v>
                </c:pt>
                <c:pt idx="30">
                  <c:v>T4_0 </c:v>
                </c:pt>
                <c:pt idx="31">
                  <c:v>T4_3 </c:v>
                </c:pt>
                <c:pt idx="32">
                  <c:v>T4_10 </c:v>
                </c:pt>
                <c:pt idx="33">
                  <c:v>T4_30 </c:v>
                </c:pt>
                <c:pt idx="34">
                  <c:v>T4_90</c:v>
                </c:pt>
                <c:pt idx="35">
                  <c:v>T4_270</c:v>
                </c:pt>
                <c:pt idx="36">
                  <c:v>T4_540 </c:v>
                </c:pt>
                <c:pt idx="37">
                  <c:v>T4_900 </c:v>
                </c:pt>
                <c:pt idx="38">
                  <c:v>T4_1800 </c:v>
                </c:pt>
                <c:pt idx="40">
                  <c:v>A5_0 </c:v>
                </c:pt>
                <c:pt idx="41">
                  <c:v>A5_3 </c:v>
                </c:pt>
                <c:pt idx="42">
                  <c:v>A5_10 </c:v>
                </c:pt>
                <c:pt idx="43">
                  <c:v>A5_30 </c:v>
                </c:pt>
                <c:pt idx="44">
                  <c:v>A5_90</c:v>
                </c:pt>
                <c:pt idx="45">
                  <c:v>A5_270</c:v>
                </c:pt>
                <c:pt idx="46">
                  <c:v>A5_540 </c:v>
                </c:pt>
                <c:pt idx="47">
                  <c:v>A5_900 </c:v>
                </c:pt>
                <c:pt idx="48">
                  <c:v>A5_1800 </c:v>
                </c:pt>
                <c:pt idx="50">
                  <c:v>C5_0 </c:v>
                </c:pt>
                <c:pt idx="51">
                  <c:v>C5_3 </c:v>
                </c:pt>
                <c:pt idx="52">
                  <c:v>C5_10 </c:v>
                </c:pt>
                <c:pt idx="53">
                  <c:v>C5_30 </c:v>
                </c:pt>
                <c:pt idx="54">
                  <c:v>C5_90</c:v>
                </c:pt>
                <c:pt idx="55">
                  <c:v>C5_270</c:v>
                </c:pt>
                <c:pt idx="56">
                  <c:v>C5_540 </c:v>
                </c:pt>
                <c:pt idx="57">
                  <c:v>C5_900 </c:v>
                </c:pt>
                <c:pt idx="58">
                  <c:v>C5_1800 </c:v>
                </c:pt>
                <c:pt idx="60">
                  <c:v>G5_0 </c:v>
                </c:pt>
                <c:pt idx="61">
                  <c:v>G5_3 </c:v>
                </c:pt>
                <c:pt idx="62">
                  <c:v>G5_10 </c:v>
                </c:pt>
                <c:pt idx="63">
                  <c:v>G5_30 </c:v>
                </c:pt>
                <c:pt idx="64">
                  <c:v>G5_90</c:v>
                </c:pt>
                <c:pt idx="65">
                  <c:v>G5_270</c:v>
                </c:pt>
                <c:pt idx="66">
                  <c:v>G5_540 </c:v>
                </c:pt>
                <c:pt idx="67">
                  <c:v>G5_900 </c:v>
                </c:pt>
                <c:pt idx="68">
                  <c:v>G5_1800 </c:v>
                </c:pt>
                <c:pt idx="70">
                  <c:v>T5_0 </c:v>
                </c:pt>
                <c:pt idx="71">
                  <c:v>T5_3 </c:v>
                </c:pt>
                <c:pt idx="72">
                  <c:v>T5_10 </c:v>
                </c:pt>
                <c:pt idx="73">
                  <c:v>T5_30 </c:v>
                </c:pt>
                <c:pt idx="74">
                  <c:v>T5_90</c:v>
                </c:pt>
                <c:pt idx="75">
                  <c:v>T5_270</c:v>
                </c:pt>
                <c:pt idx="76">
                  <c:v>T5_540 </c:v>
                </c:pt>
                <c:pt idx="77">
                  <c:v>T5_900 </c:v>
                </c:pt>
                <c:pt idx="78">
                  <c:v>T5_1800 </c:v>
                </c:pt>
                <c:pt idx="80">
                  <c:v>A6_0 </c:v>
                </c:pt>
                <c:pt idx="81">
                  <c:v>A6_3 </c:v>
                </c:pt>
                <c:pt idx="82">
                  <c:v>A6_10 </c:v>
                </c:pt>
                <c:pt idx="83">
                  <c:v>A6_30 </c:v>
                </c:pt>
                <c:pt idx="84">
                  <c:v>A6_90</c:v>
                </c:pt>
                <c:pt idx="85">
                  <c:v>A6_270</c:v>
                </c:pt>
                <c:pt idx="86">
                  <c:v>A6_540 </c:v>
                </c:pt>
                <c:pt idx="87">
                  <c:v>A6_900 </c:v>
                </c:pt>
                <c:pt idx="88">
                  <c:v>A6_1800 </c:v>
                </c:pt>
                <c:pt idx="90">
                  <c:v>C6_0 </c:v>
                </c:pt>
                <c:pt idx="91">
                  <c:v>C6_3 </c:v>
                </c:pt>
                <c:pt idx="92">
                  <c:v>C6_10 </c:v>
                </c:pt>
                <c:pt idx="93">
                  <c:v>C6_30 </c:v>
                </c:pt>
                <c:pt idx="94">
                  <c:v>C6_90</c:v>
                </c:pt>
                <c:pt idx="95">
                  <c:v>C6_270</c:v>
                </c:pt>
                <c:pt idx="96">
                  <c:v>C6_540 </c:v>
                </c:pt>
                <c:pt idx="97">
                  <c:v>C6_900 </c:v>
                </c:pt>
                <c:pt idx="98">
                  <c:v>C6_1800 </c:v>
                </c:pt>
                <c:pt idx="100">
                  <c:v>G6_0 </c:v>
                </c:pt>
                <c:pt idx="101">
                  <c:v>G6_3 </c:v>
                </c:pt>
                <c:pt idx="102">
                  <c:v>G6_10 </c:v>
                </c:pt>
                <c:pt idx="103">
                  <c:v>G6_30 </c:v>
                </c:pt>
                <c:pt idx="104">
                  <c:v>G6_90</c:v>
                </c:pt>
                <c:pt idx="105">
                  <c:v>G6_270</c:v>
                </c:pt>
                <c:pt idx="106">
                  <c:v>G6_540 </c:v>
                </c:pt>
                <c:pt idx="107">
                  <c:v>G6_900 </c:v>
                </c:pt>
                <c:pt idx="108">
                  <c:v>G6_1800 </c:v>
                </c:pt>
                <c:pt idx="110">
                  <c:v>T6_0 </c:v>
                </c:pt>
                <c:pt idx="111">
                  <c:v>T6_3 </c:v>
                </c:pt>
                <c:pt idx="112">
                  <c:v>T6_10 </c:v>
                </c:pt>
                <c:pt idx="113">
                  <c:v>T6_30 </c:v>
                </c:pt>
                <c:pt idx="114">
                  <c:v>T6_90</c:v>
                </c:pt>
                <c:pt idx="115">
                  <c:v>T6_270</c:v>
                </c:pt>
                <c:pt idx="116">
                  <c:v>T6_540 </c:v>
                </c:pt>
                <c:pt idx="117">
                  <c:v>T6_900 </c:v>
                </c:pt>
                <c:pt idx="118">
                  <c:v>T6_1800 </c:v>
                </c:pt>
              </c:strCache>
            </c:strRef>
          </c:cat>
          <c:val>
            <c:numRef>
              <c:f>n_1_right!$U$56:$U$174</c:f>
              <c:numCache>
                <c:formatCode>General</c:formatCode>
                <c:ptCount val="119"/>
                <c:pt idx="0">
                  <c:v>25</c:v>
                </c:pt>
                <c:pt idx="1">
                  <c:v>25.07038642914322</c:v>
                </c:pt>
                <c:pt idx="2">
                  <c:v>25.144871075821129</c:v>
                </c:pt>
                <c:pt idx="3">
                  <c:v>25.158697726918916</c:v>
                </c:pt>
                <c:pt idx="4">
                  <c:v>25.184160956141593</c:v>
                </c:pt>
                <c:pt idx="5">
                  <c:v>25.352772432361011</c:v>
                </c:pt>
                <c:pt idx="6">
                  <c:v>25.230132467103022</c:v>
                </c:pt>
                <c:pt idx="7">
                  <c:v>25.158697726918916</c:v>
                </c:pt>
                <c:pt idx="8">
                  <c:v>25.193716861042404</c:v>
                </c:pt>
                <c:pt idx="10">
                  <c:v>25</c:v>
                </c:pt>
                <c:pt idx="11">
                  <c:v>24.869483329631166</c:v>
                </c:pt>
                <c:pt idx="12">
                  <c:v>24.867664790099756</c:v>
                </c:pt>
                <c:pt idx="13">
                  <c:v>24.814434903514655</c:v>
                </c:pt>
                <c:pt idx="14">
                  <c:v>24.783912435572883</c:v>
                </c:pt>
                <c:pt idx="15">
                  <c:v>24.659484769979169</c:v>
                </c:pt>
                <c:pt idx="16">
                  <c:v>24.809531737245877</c:v>
                </c:pt>
                <c:pt idx="17">
                  <c:v>24.783912435572883</c:v>
                </c:pt>
                <c:pt idx="18">
                  <c:v>24.757008621555801</c:v>
                </c:pt>
                <c:pt idx="20">
                  <c:v>25</c:v>
                </c:pt>
                <c:pt idx="21">
                  <c:v>27.303323131058164</c:v>
                </c:pt>
                <c:pt idx="22">
                  <c:v>27.192505147678105</c:v>
                </c:pt>
                <c:pt idx="23">
                  <c:v>27.445970365672473</c:v>
                </c:pt>
                <c:pt idx="24">
                  <c:v>27.477042953852717</c:v>
                </c:pt>
                <c:pt idx="25">
                  <c:v>27.263753427366161</c:v>
                </c:pt>
                <c:pt idx="26">
                  <c:v>27.330428453128807</c:v>
                </c:pt>
                <c:pt idx="27">
                  <c:v>27.477042953852717</c:v>
                </c:pt>
                <c:pt idx="28">
                  <c:v>26.604342270913232</c:v>
                </c:pt>
                <c:pt idx="30">
                  <c:v>25</c:v>
                </c:pt>
                <c:pt idx="31">
                  <c:v>22.988992292992336</c:v>
                </c:pt>
                <c:pt idx="32">
                  <c:v>23.027547810314761</c:v>
                </c:pt>
                <c:pt idx="33">
                  <c:v>22.823205758789115</c:v>
                </c:pt>
                <c:pt idx="34">
                  <c:v>22.792495857544363</c:v>
                </c:pt>
                <c:pt idx="35">
                  <c:v>22.914354696790458</c:v>
                </c:pt>
                <c:pt idx="36">
                  <c:v>22.870112218955761</c:v>
                </c:pt>
                <c:pt idx="37">
                  <c:v>22.792495857544363</c:v>
                </c:pt>
                <c:pt idx="38">
                  <c:v>23.568187034577008</c:v>
                </c:pt>
                <c:pt idx="40">
                  <c:v>25</c:v>
                </c:pt>
                <c:pt idx="41">
                  <c:v>23.970150528682939</c:v>
                </c:pt>
                <c:pt idx="42">
                  <c:v>24.07146615072719</c:v>
                </c:pt>
                <c:pt idx="43">
                  <c:v>24.013390244188116</c:v>
                </c:pt>
                <c:pt idx="44">
                  <c:v>23.948986252506863</c:v>
                </c:pt>
                <c:pt idx="45">
                  <c:v>24.23345123724248</c:v>
                </c:pt>
                <c:pt idx="46">
                  <c:v>24.059711476240313</c:v>
                </c:pt>
                <c:pt idx="47">
                  <c:v>24.013390244188116</c:v>
                </c:pt>
                <c:pt idx="48">
                  <c:v>24.465154414158231</c:v>
                </c:pt>
                <c:pt idx="50">
                  <c:v>25</c:v>
                </c:pt>
                <c:pt idx="51">
                  <c:v>25.425802328033221</c:v>
                </c:pt>
                <c:pt idx="52">
                  <c:v>25.39885542182353</c:v>
                </c:pt>
                <c:pt idx="53">
                  <c:v>25.427620659458771</c:v>
                </c:pt>
                <c:pt idx="54">
                  <c:v>25.405963603005187</c:v>
                </c:pt>
                <c:pt idx="55">
                  <c:v>25.394558266705896</c:v>
                </c:pt>
                <c:pt idx="56">
                  <c:v>25.441401885504778</c:v>
                </c:pt>
                <c:pt idx="57">
                  <c:v>25.405963603005187</c:v>
                </c:pt>
                <c:pt idx="58">
                  <c:v>25.188414124486712</c:v>
                </c:pt>
                <c:pt idx="60">
                  <c:v>25</c:v>
                </c:pt>
                <c:pt idx="61">
                  <c:v>26.254120739581992</c:v>
                </c:pt>
                <c:pt idx="62">
                  <c:v>26.185880770017121</c:v>
                </c:pt>
                <c:pt idx="63">
                  <c:v>26.286683529930006</c:v>
                </c:pt>
                <c:pt idx="64">
                  <c:v>26.317237089313988</c:v>
                </c:pt>
                <c:pt idx="65">
                  <c:v>26.111700152133754</c:v>
                </c:pt>
                <c:pt idx="66">
                  <c:v>26.210543530601569</c:v>
                </c:pt>
                <c:pt idx="67">
                  <c:v>26.317237089313988</c:v>
                </c:pt>
                <c:pt idx="68">
                  <c:v>25.897768390437982</c:v>
                </c:pt>
                <c:pt idx="70">
                  <c:v>25</c:v>
                </c:pt>
                <c:pt idx="71">
                  <c:v>24.489785400580065</c:v>
                </c:pt>
                <c:pt idx="72">
                  <c:v>24.483866398455071</c:v>
                </c:pt>
                <c:pt idx="73">
                  <c:v>24.426368594621071</c:v>
                </c:pt>
                <c:pt idx="74">
                  <c:v>24.46277331926315</c:v>
                </c:pt>
                <c:pt idx="75">
                  <c:v>24.422595674683844</c:v>
                </c:pt>
                <c:pt idx="76">
                  <c:v>24.448159184122119</c:v>
                </c:pt>
                <c:pt idx="77">
                  <c:v>24.46277331926315</c:v>
                </c:pt>
                <c:pt idx="78">
                  <c:v>24.539430160609786</c:v>
                </c:pt>
                <c:pt idx="80">
                  <c:v>25</c:v>
                </c:pt>
                <c:pt idx="81">
                  <c:v>24.315652020309827</c:v>
                </c:pt>
                <c:pt idx="82">
                  <c:v>24.403420494212945</c:v>
                </c:pt>
                <c:pt idx="83">
                  <c:v>24.345683411865391</c:v>
                </c:pt>
                <c:pt idx="84">
                  <c:v>24.309693933341965</c:v>
                </c:pt>
                <c:pt idx="85">
                  <c:v>24.578336053559653</c:v>
                </c:pt>
                <c:pt idx="86">
                  <c:v>24.40462667424887</c:v>
                </c:pt>
                <c:pt idx="87">
                  <c:v>24.345683411865391</c:v>
                </c:pt>
                <c:pt idx="88">
                  <c:v>24.734546848786984</c:v>
                </c:pt>
                <c:pt idx="90">
                  <c:v>25</c:v>
                </c:pt>
                <c:pt idx="91">
                  <c:v>25.58523641628252</c:v>
                </c:pt>
                <c:pt idx="92">
                  <c:v>25.560084134910294</c:v>
                </c:pt>
                <c:pt idx="93">
                  <c:v>25.578367386160121</c:v>
                </c:pt>
                <c:pt idx="94">
                  <c:v>25.588555070075653</c:v>
                </c:pt>
                <c:pt idx="95">
                  <c:v>25.563472366759111</c:v>
                </c:pt>
                <c:pt idx="96">
                  <c:v>25.614367957655169</c:v>
                </c:pt>
                <c:pt idx="97">
                  <c:v>25.588555070075653</c:v>
                </c:pt>
                <c:pt idx="98">
                  <c:v>25.305685598717265</c:v>
                </c:pt>
                <c:pt idx="100">
                  <c:v>25</c:v>
                </c:pt>
                <c:pt idx="101">
                  <c:v>25.891875595956567</c:v>
                </c:pt>
                <c:pt idx="102">
                  <c:v>25.828598579942998</c:v>
                </c:pt>
                <c:pt idx="103">
                  <c:v>25.932775938494011</c:v>
                </c:pt>
                <c:pt idx="104">
                  <c:v>25.939799761813298</c:v>
                </c:pt>
                <c:pt idx="105">
                  <c:v>25.766138879172303</c:v>
                </c:pt>
                <c:pt idx="106">
                  <c:v>25.836123966579422</c:v>
                </c:pt>
                <c:pt idx="107">
                  <c:v>25.939799761813298</c:v>
                </c:pt>
                <c:pt idx="108">
                  <c:v>25.624526913482487</c:v>
                </c:pt>
                <c:pt idx="110">
                  <c:v>25</c:v>
                </c:pt>
                <c:pt idx="111">
                  <c:v>24.432668297091919</c:v>
                </c:pt>
                <c:pt idx="112">
                  <c:v>24.431761349968184</c:v>
                </c:pt>
                <c:pt idx="113">
                  <c:v>24.376752801440755</c:v>
                </c:pt>
                <c:pt idx="114">
                  <c:v>24.393713542195453</c:v>
                </c:pt>
                <c:pt idx="115">
                  <c:v>24.343239863600434</c:v>
                </c:pt>
                <c:pt idx="116">
                  <c:v>24.392607678952309</c:v>
                </c:pt>
                <c:pt idx="117">
                  <c:v>24.393713542195453</c:v>
                </c:pt>
                <c:pt idx="118">
                  <c:v>24.490984104633828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C-4533-9EA7-6545E464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57048"/>
        <c:axId val="765260328"/>
      </c:barChart>
      <c:catAx>
        <c:axId val="7652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0328"/>
        <c:crosses val="autoZero"/>
        <c:auto val="1"/>
        <c:lblAlgn val="ctr"/>
        <c:lblOffset val="100"/>
        <c:noMultiLvlLbl val="0"/>
      </c:catAx>
      <c:valAx>
        <c:axId val="7652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n_1_right!$T$56:$T$64</c:f>
              <c:strCache>
                <c:ptCount val="9"/>
                <c:pt idx="0">
                  <c:v>A4_0 </c:v>
                </c:pt>
                <c:pt idx="1">
                  <c:v>A4_3 </c:v>
                </c:pt>
                <c:pt idx="2">
                  <c:v>A4_10 </c:v>
                </c:pt>
                <c:pt idx="3">
                  <c:v>A4_30 </c:v>
                </c:pt>
                <c:pt idx="4">
                  <c:v>A4_90</c:v>
                </c:pt>
                <c:pt idx="5">
                  <c:v>A4_270</c:v>
                </c:pt>
                <c:pt idx="6">
                  <c:v>A4_540 </c:v>
                </c:pt>
                <c:pt idx="7">
                  <c:v>A4_900 </c:v>
                </c:pt>
                <c:pt idx="8">
                  <c:v>A4_1800 </c:v>
                </c:pt>
              </c:strCache>
            </c:strRef>
          </c:xVal>
          <c:yVal>
            <c:numRef>
              <c:f>n_1_right!$U$56:$U$64</c:f>
              <c:numCache>
                <c:formatCode>General</c:formatCode>
                <c:ptCount val="9"/>
                <c:pt idx="0">
                  <c:v>25</c:v>
                </c:pt>
                <c:pt idx="1">
                  <c:v>25.07038642914322</c:v>
                </c:pt>
                <c:pt idx="2">
                  <c:v>25.144871075821129</c:v>
                </c:pt>
                <c:pt idx="3">
                  <c:v>25.158697726918916</c:v>
                </c:pt>
                <c:pt idx="4">
                  <c:v>25.184160956141593</c:v>
                </c:pt>
                <c:pt idx="5">
                  <c:v>25.352772432361011</c:v>
                </c:pt>
                <c:pt idx="6">
                  <c:v>25.230132467103022</c:v>
                </c:pt>
                <c:pt idx="7">
                  <c:v>25.158697726918916</c:v>
                </c:pt>
                <c:pt idx="8">
                  <c:v>25.193716861042404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0-478B-9E7C-D6EFEBE514F9}"/>
            </c:ext>
          </c:extLst>
        </c:ser>
        <c:ser>
          <c:idx val="1"/>
          <c:order val="1"/>
          <c:tx>
            <c:v>C4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n_1_right!$T$66:$T$74</c:f>
              <c:strCache>
                <c:ptCount val="9"/>
                <c:pt idx="0">
                  <c:v>C4_0 </c:v>
                </c:pt>
                <c:pt idx="1">
                  <c:v>C4_3 </c:v>
                </c:pt>
                <c:pt idx="2">
                  <c:v>C4_10 </c:v>
                </c:pt>
                <c:pt idx="3">
                  <c:v>C4_30 </c:v>
                </c:pt>
                <c:pt idx="4">
                  <c:v>C4_90</c:v>
                </c:pt>
                <c:pt idx="5">
                  <c:v>C4_270</c:v>
                </c:pt>
                <c:pt idx="6">
                  <c:v>C4_540 </c:v>
                </c:pt>
                <c:pt idx="7">
                  <c:v>C4_900 </c:v>
                </c:pt>
                <c:pt idx="8">
                  <c:v>C4_1800 </c:v>
                </c:pt>
              </c:strCache>
            </c:strRef>
          </c:xVal>
          <c:yVal>
            <c:numRef>
              <c:f>n_1_right!$U$66:$U$74</c:f>
              <c:numCache>
                <c:formatCode>General</c:formatCode>
                <c:ptCount val="9"/>
                <c:pt idx="0">
                  <c:v>25</c:v>
                </c:pt>
                <c:pt idx="1">
                  <c:v>24.869483329631166</c:v>
                </c:pt>
                <c:pt idx="2">
                  <c:v>24.867664790099756</c:v>
                </c:pt>
                <c:pt idx="3">
                  <c:v>24.814434903514655</c:v>
                </c:pt>
                <c:pt idx="4">
                  <c:v>24.783912435572883</c:v>
                </c:pt>
                <c:pt idx="5">
                  <c:v>24.659484769979169</c:v>
                </c:pt>
                <c:pt idx="6">
                  <c:v>24.809531737245877</c:v>
                </c:pt>
                <c:pt idx="7">
                  <c:v>24.783912435572883</c:v>
                </c:pt>
                <c:pt idx="8">
                  <c:v>24.757008621555801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0-478B-9E7C-D6EFEBE514F9}"/>
            </c:ext>
          </c:extLst>
        </c:ser>
        <c:ser>
          <c:idx val="2"/>
          <c:order val="2"/>
          <c:tx>
            <c:v>G4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n_1_right!$T$76:$T$84</c:f>
              <c:strCache>
                <c:ptCount val="9"/>
                <c:pt idx="0">
                  <c:v>G4_0 </c:v>
                </c:pt>
                <c:pt idx="1">
                  <c:v>G4_3 </c:v>
                </c:pt>
                <c:pt idx="2">
                  <c:v>G4_10 </c:v>
                </c:pt>
                <c:pt idx="3">
                  <c:v>G4_30 </c:v>
                </c:pt>
                <c:pt idx="4">
                  <c:v>G4_90</c:v>
                </c:pt>
                <c:pt idx="5">
                  <c:v>G4_270</c:v>
                </c:pt>
                <c:pt idx="6">
                  <c:v>G4_540 </c:v>
                </c:pt>
                <c:pt idx="7">
                  <c:v>G4_900 </c:v>
                </c:pt>
                <c:pt idx="8">
                  <c:v>G4_1800 </c:v>
                </c:pt>
              </c:strCache>
            </c:strRef>
          </c:xVal>
          <c:yVal>
            <c:numRef>
              <c:f>n_1_right!$U$76:$U$84</c:f>
              <c:numCache>
                <c:formatCode>General</c:formatCode>
                <c:ptCount val="9"/>
                <c:pt idx="0">
                  <c:v>25</c:v>
                </c:pt>
                <c:pt idx="1">
                  <c:v>27.303323131058164</c:v>
                </c:pt>
                <c:pt idx="2">
                  <c:v>27.192505147678105</c:v>
                </c:pt>
                <c:pt idx="3">
                  <c:v>27.445970365672473</c:v>
                </c:pt>
                <c:pt idx="4">
                  <c:v>27.477042953852717</c:v>
                </c:pt>
                <c:pt idx="5">
                  <c:v>27.263753427366161</c:v>
                </c:pt>
                <c:pt idx="6">
                  <c:v>27.330428453128807</c:v>
                </c:pt>
                <c:pt idx="7">
                  <c:v>27.477042953852717</c:v>
                </c:pt>
                <c:pt idx="8">
                  <c:v>26.604342270913232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0-478B-9E7C-D6EFEBE514F9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n_1_right!$T$86:$T$94</c:f>
              <c:strCache>
                <c:ptCount val="9"/>
                <c:pt idx="0">
                  <c:v>T4_0 </c:v>
                </c:pt>
                <c:pt idx="1">
                  <c:v>T4_3 </c:v>
                </c:pt>
                <c:pt idx="2">
                  <c:v>T4_10 </c:v>
                </c:pt>
                <c:pt idx="3">
                  <c:v>T4_30 </c:v>
                </c:pt>
                <c:pt idx="4">
                  <c:v>T4_90</c:v>
                </c:pt>
                <c:pt idx="5">
                  <c:v>T4_270</c:v>
                </c:pt>
                <c:pt idx="6">
                  <c:v>T4_540 </c:v>
                </c:pt>
                <c:pt idx="7">
                  <c:v>T4_900 </c:v>
                </c:pt>
                <c:pt idx="8">
                  <c:v>T4_1800 </c:v>
                </c:pt>
              </c:strCache>
            </c:strRef>
          </c:xVal>
          <c:yVal>
            <c:numRef>
              <c:f>n_1_right!$U$86:$U$94</c:f>
              <c:numCache>
                <c:formatCode>General</c:formatCode>
                <c:ptCount val="9"/>
                <c:pt idx="0">
                  <c:v>25</c:v>
                </c:pt>
                <c:pt idx="1">
                  <c:v>22.988992292992336</c:v>
                </c:pt>
                <c:pt idx="2">
                  <c:v>23.027547810314761</c:v>
                </c:pt>
                <c:pt idx="3">
                  <c:v>22.823205758789115</c:v>
                </c:pt>
                <c:pt idx="4">
                  <c:v>22.792495857544363</c:v>
                </c:pt>
                <c:pt idx="5">
                  <c:v>22.914354696790458</c:v>
                </c:pt>
                <c:pt idx="6">
                  <c:v>22.870112218955761</c:v>
                </c:pt>
                <c:pt idx="7">
                  <c:v>22.792495857544363</c:v>
                </c:pt>
                <c:pt idx="8">
                  <c:v>23.568187034577008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0-478B-9E7C-D6EFEBE514F9}"/>
            </c:ext>
          </c:extLst>
        </c:ser>
        <c:ser>
          <c:idx val="4"/>
          <c:order val="4"/>
          <c:tx>
            <c:v>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n_1_right!$T$96:$T$104</c:f>
              <c:strCache>
                <c:ptCount val="9"/>
                <c:pt idx="0">
                  <c:v>A5_0 </c:v>
                </c:pt>
                <c:pt idx="1">
                  <c:v>A5_3 </c:v>
                </c:pt>
                <c:pt idx="2">
                  <c:v>A5_10 </c:v>
                </c:pt>
                <c:pt idx="3">
                  <c:v>A5_30 </c:v>
                </c:pt>
                <c:pt idx="4">
                  <c:v>A5_90</c:v>
                </c:pt>
                <c:pt idx="5">
                  <c:v>A5_270</c:v>
                </c:pt>
                <c:pt idx="6">
                  <c:v>A5_540 </c:v>
                </c:pt>
                <c:pt idx="7">
                  <c:v>A5_900 </c:v>
                </c:pt>
                <c:pt idx="8">
                  <c:v>A5_1800 </c:v>
                </c:pt>
              </c:strCache>
            </c:strRef>
          </c:xVal>
          <c:yVal>
            <c:numRef>
              <c:f>n_1_right!$U$96:$U$104</c:f>
              <c:numCache>
                <c:formatCode>General</c:formatCode>
                <c:ptCount val="9"/>
                <c:pt idx="0">
                  <c:v>25</c:v>
                </c:pt>
                <c:pt idx="1">
                  <c:v>23.970150528682939</c:v>
                </c:pt>
                <c:pt idx="2">
                  <c:v>24.07146615072719</c:v>
                </c:pt>
                <c:pt idx="3">
                  <c:v>24.013390244188116</c:v>
                </c:pt>
                <c:pt idx="4">
                  <c:v>23.948986252506863</c:v>
                </c:pt>
                <c:pt idx="5">
                  <c:v>24.23345123724248</c:v>
                </c:pt>
                <c:pt idx="6">
                  <c:v>24.059711476240313</c:v>
                </c:pt>
                <c:pt idx="7">
                  <c:v>24.013390244188116</c:v>
                </c:pt>
                <c:pt idx="8">
                  <c:v>24.465154414158231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30-478B-9E7C-D6EFEBE514F9}"/>
            </c:ext>
          </c:extLst>
        </c:ser>
        <c:ser>
          <c:idx val="5"/>
          <c:order val="5"/>
          <c:tx>
            <c:v>C5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n_1_right!$T$106:$T$114</c:f>
              <c:strCache>
                <c:ptCount val="9"/>
                <c:pt idx="0">
                  <c:v>C5_0 </c:v>
                </c:pt>
                <c:pt idx="1">
                  <c:v>C5_3 </c:v>
                </c:pt>
                <c:pt idx="2">
                  <c:v>C5_10 </c:v>
                </c:pt>
                <c:pt idx="3">
                  <c:v>C5_30 </c:v>
                </c:pt>
                <c:pt idx="4">
                  <c:v>C5_90</c:v>
                </c:pt>
                <c:pt idx="5">
                  <c:v>C5_270</c:v>
                </c:pt>
                <c:pt idx="6">
                  <c:v>C5_540 </c:v>
                </c:pt>
                <c:pt idx="7">
                  <c:v>C5_900 </c:v>
                </c:pt>
                <c:pt idx="8">
                  <c:v>C5_1800 </c:v>
                </c:pt>
              </c:strCache>
            </c:strRef>
          </c:xVal>
          <c:yVal>
            <c:numRef>
              <c:f>n_1_right!$U$106:$U$114</c:f>
              <c:numCache>
                <c:formatCode>General</c:formatCode>
                <c:ptCount val="9"/>
                <c:pt idx="0">
                  <c:v>25</c:v>
                </c:pt>
                <c:pt idx="1">
                  <c:v>25.425802328033221</c:v>
                </c:pt>
                <c:pt idx="2">
                  <c:v>25.39885542182353</c:v>
                </c:pt>
                <c:pt idx="3">
                  <c:v>25.427620659458771</c:v>
                </c:pt>
                <c:pt idx="4">
                  <c:v>25.405963603005187</c:v>
                </c:pt>
                <c:pt idx="5">
                  <c:v>25.394558266705896</c:v>
                </c:pt>
                <c:pt idx="6">
                  <c:v>25.441401885504778</c:v>
                </c:pt>
                <c:pt idx="7">
                  <c:v>25.405963603005187</c:v>
                </c:pt>
                <c:pt idx="8">
                  <c:v>25.188414124486712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30-478B-9E7C-D6EFEBE514F9}"/>
            </c:ext>
          </c:extLst>
        </c:ser>
        <c:ser>
          <c:idx val="6"/>
          <c:order val="6"/>
          <c:tx>
            <c:v>G5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n_1_right!$T$116:$T$124</c:f>
              <c:strCache>
                <c:ptCount val="9"/>
                <c:pt idx="0">
                  <c:v>G5_0 </c:v>
                </c:pt>
                <c:pt idx="1">
                  <c:v>G5_3 </c:v>
                </c:pt>
                <c:pt idx="2">
                  <c:v>G5_10 </c:v>
                </c:pt>
                <c:pt idx="3">
                  <c:v>G5_30 </c:v>
                </c:pt>
                <c:pt idx="4">
                  <c:v>G5_90</c:v>
                </c:pt>
                <c:pt idx="5">
                  <c:v>G5_270</c:v>
                </c:pt>
                <c:pt idx="6">
                  <c:v>G5_540 </c:v>
                </c:pt>
                <c:pt idx="7">
                  <c:v>G5_900 </c:v>
                </c:pt>
                <c:pt idx="8">
                  <c:v>G5_1800 </c:v>
                </c:pt>
              </c:strCache>
            </c:strRef>
          </c:xVal>
          <c:yVal>
            <c:numRef>
              <c:f>n_1_right!$U$116:$U$124</c:f>
              <c:numCache>
                <c:formatCode>General</c:formatCode>
                <c:ptCount val="9"/>
                <c:pt idx="0">
                  <c:v>25</c:v>
                </c:pt>
                <c:pt idx="1">
                  <c:v>26.254120739581992</c:v>
                </c:pt>
                <c:pt idx="2">
                  <c:v>26.185880770017121</c:v>
                </c:pt>
                <c:pt idx="3">
                  <c:v>26.286683529930006</c:v>
                </c:pt>
                <c:pt idx="4">
                  <c:v>26.317237089313988</c:v>
                </c:pt>
                <c:pt idx="5">
                  <c:v>26.111700152133754</c:v>
                </c:pt>
                <c:pt idx="6">
                  <c:v>26.210543530601569</c:v>
                </c:pt>
                <c:pt idx="7">
                  <c:v>26.317237089313988</c:v>
                </c:pt>
                <c:pt idx="8">
                  <c:v>25.897768390437982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30-478B-9E7C-D6EFEBE514F9}"/>
            </c:ext>
          </c:extLst>
        </c:ser>
        <c:ser>
          <c:idx val="7"/>
          <c:order val="7"/>
          <c:tx>
            <c:v>T5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n_1_right!$T$126:$T$134</c:f>
              <c:strCache>
                <c:ptCount val="9"/>
                <c:pt idx="0">
                  <c:v>T5_0 </c:v>
                </c:pt>
                <c:pt idx="1">
                  <c:v>T5_3 </c:v>
                </c:pt>
                <c:pt idx="2">
                  <c:v>T5_10 </c:v>
                </c:pt>
                <c:pt idx="3">
                  <c:v>T5_30 </c:v>
                </c:pt>
                <c:pt idx="4">
                  <c:v>T5_90</c:v>
                </c:pt>
                <c:pt idx="5">
                  <c:v>T5_270</c:v>
                </c:pt>
                <c:pt idx="6">
                  <c:v>T5_540 </c:v>
                </c:pt>
                <c:pt idx="7">
                  <c:v>T5_900 </c:v>
                </c:pt>
                <c:pt idx="8">
                  <c:v>T5_1800 </c:v>
                </c:pt>
              </c:strCache>
            </c:strRef>
          </c:xVal>
          <c:yVal>
            <c:numRef>
              <c:f>n_1_right!$U$126:$U$134</c:f>
              <c:numCache>
                <c:formatCode>General</c:formatCode>
                <c:ptCount val="9"/>
                <c:pt idx="0">
                  <c:v>25</c:v>
                </c:pt>
                <c:pt idx="1">
                  <c:v>24.489785400580065</c:v>
                </c:pt>
                <c:pt idx="2">
                  <c:v>24.483866398455071</c:v>
                </c:pt>
                <c:pt idx="3">
                  <c:v>24.426368594621071</c:v>
                </c:pt>
                <c:pt idx="4">
                  <c:v>24.46277331926315</c:v>
                </c:pt>
                <c:pt idx="5">
                  <c:v>24.422595674683844</c:v>
                </c:pt>
                <c:pt idx="6">
                  <c:v>24.448159184122119</c:v>
                </c:pt>
                <c:pt idx="7">
                  <c:v>24.46277331926315</c:v>
                </c:pt>
                <c:pt idx="8">
                  <c:v>24.539430160609786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30-478B-9E7C-D6EFEBE514F9}"/>
            </c:ext>
          </c:extLst>
        </c:ser>
        <c:ser>
          <c:idx val="8"/>
          <c:order val="8"/>
          <c:tx>
            <c:v>A6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n_1_right!$T$136:$T$144</c:f>
              <c:strCache>
                <c:ptCount val="9"/>
                <c:pt idx="0">
                  <c:v>A6_0 </c:v>
                </c:pt>
                <c:pt idx="1">
                  <c:v>A6_3 </c:v>
                </c:pt>
                <c:pt idx="2">
                  <c:v>A6_10 </c:v>
                </c:pt>
                <c:pt idx="3">
                  <c:v>A6_30 </c:v>
                </c:pt>
                <c:pt idx="4">
                  <c:v>A6_90</c:v>
                </c:pt>
                <c:pt idx="5">
                  <c:v>A6_270</c:v>
                </c:pt>
                <c:pt idx="6">
                  <c:v>A6_540 </c:v>
                </c:pt>
                <c:pt idx="7">
                  <c:v>A6_900 </c:v>
                </c:pt>
                <c:pt idx="8">
                  <c:v>A6_1800 </c:v>
                </c:pt>
              </c:strCache>
            </c:strRef>
          </c:xVal>
          <c:yVal>
            <c:numRef>
              <c:f>n_1_right!$U$136:$U$144</c:f>
              <c:numCache>
                <c:formatCode>General</c:formatCode>
                <c:ptCount val="9"/>
                <c:pt idx="0">
                  <c:v>25</c:v>
                </c:pt>
                <c:pt idx="1">
                  <c:v>24.315652020309827</c:v>
                </c:pt>
                <c:pt idx="2">
                  <c:v>24.403420494212945</c:v>
                </c:pt>
                <c:pt idx="3">
                  <c:v>24.345683411865391</c:v>
                </c:pt>
                <c:pt idx="4">
                  <c:v>24.309693933341965</c:v>
                </c:pt>
                <c:pt idx="5">
                  <c:v>24.578336053559653</c:v>
                </c:pt>
                <c:pt idx="6">
                  <c:v>24.40462667424887</c:v>
                </c:pt>
                <c:pt idx="7">
                  <c:v>24.345683411865391</c:v>
                </c:pt>
                <c:pt idx="8">
                  <c:v>24.734546848786984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30-478B-9E7C-D6EFEBE514F9}"/>
            </c:ext>
          </c:extLst>
        </c:ser>
        <c:ser>
          <c:idx val="9"/>
          <c:order val="9"/>
          <c:tx>
            <c:v>C6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n_1_right!$T$146:$T$154</c:f>
              <c:strCache>
                <c:ptCount val="9"/>
                <c:pt idx="0">
                  <c:v>C6_0 </c:v>
                </c:pt>
                <c:pt idx="1">
                  <c:v>C6_3 </c:v>
                </c:pt>
                <c:pt idx="2">
                  <c:v>C6_10 </c:v>
                </c:pt>
                <c:pt idx="3">
                  <c:v>C6_30 </c:v>
                </c:pt>
                <c:pt idx="4">
                  <c:v>C6_90</c:v>
                </c:pt>
                <c:pt idx="5">
                  <c:v>C6_270</c:v>
                </c:pt>
                <c:pt idx="6">
                  <c:v>C6_540 </c:v>
                </c:pt>
                <c:pt idx="7">
                  <c:v>C6_900 </c:v>
                </c:pt>
                <c:pt idx="8">
                  <c:v>C6_1800 </c:v>
                </c:pt>
              </c:strCache>
            </c:strRef>
          </c:xVal>
          <c:yVal>
            <c:numRef>
              <c:f>n_1_right!$U$146:$U$154</c:f>
              <c:numCache>
                <c:formatCode>General</c:formatCode>
                <c:ptCount val="9"/>
                <c:pt idx="0">
                  <c:v>25</c:v>
                </c:pt>
                <c:pt idx="1">
                  <c:v>25.58523641628252</c:v>
                </c:pt>
                <c:pt idx="2">
                  <c:v>25.560084134910294</c:v>
                </c:pt>
                <c:pt idx="3">
                  <c:v>25.578367386160121</c:v>
                </c:pt>
                <c:pt idx="4">
                  <c:v>25.588555070075653</c:v>
                </c:pt>
                <c:pt idx="5">
                  <c:v>25.563472366759111</c:v>
                </c:pt>
                <c:pt idx="6">
                  <c:v>25.614367957655169</c:v>
                </c:pt>
                <c:pt idx="7">
                  <c:v>25.588555070075653</c:v>
                </c:pt>
                <c:pt idx="8">
                  <c:v>25.305685598717265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30-478B-9E7C-D6EFEBE514F9}"/>
            </c:ext>
          </c:extLst>
        </c:ser>
        <c:ser>
          <c:idx val="10"/>
          <c:order val="10"/>
          <c:tx>
            <c:v>G6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n_1_right!$T$156:$T$164</c:f>
              <c:strCache>
                <c:ptCount val="9"/>
                <c:pt idx="0">
                  <c:v>G6_0 </c:v>
                </c:pt>
                <c:pt idx="1">
                  <c:v>G6_3 </c:v>
                </c:pt>
                <c:pt idx="2">
                  <c:v>G6_10 </c:v>
                </c:pt>
                <c:pt idx="3">
                  <c:v>G6_30 </c:v>
                </c:pt>
                <c:pt idx="4">
                  <c:v>G6_90</c:v>
                </c:pt>
                <c:pt idx="5">
                  <c:v>G6_270</c:v>
                </c:pt>
                <c:pt idx="6">
                  <c:v>G6_540 </c:v>
                </c:pt>
                <c:pt idx="7">
                  <c:v>G6_900 </c:v>
                </c:pt>
                <c:pt idx="8">
                  <c:v>G6_1800 </c:v>
                </c:pt>
              </c:strCache>
            </c:strRef>
          </c:xVal>
          <c:yVal>
            <c:numRef>
              <c:f>n_1_right!$U$156:$U$164</c:f>
              <c:numCache>
                <c:formatCode>General</c:formatCode>
                <c:ptCount val="9"/>
                <c:pt idx="0">
                  <c:v>25</c:v>
                </c:pt>
                <c:pt idx="1">
                  <c:v>25.891875595956567</c:v>
                </c:pt>
                <c:pt idx="2">
                  <c:v>25.828598579942998</c:v>
                </c:pt>
                <c:pt idx="3">
                  <c:v>25.932775938494011</c:v>
                </c:pt>
                <c:pt idx="4">
                  <c:v>25.939799761813298</c:v>
                </c:pt>
                <c:pt idx="5">
                  <c:v>25.766138879172303</c:v>
                </c:pt>
                <c:pt idx="6">
                  <c:v>25.836123966579422</c:v>
                </c:pt>
                <c:pt idx="7">
                  <c:v>25.939799761813298</c:v>
                </c:pt>
                <c:pt idx="8">
                  <c:v>25.624526913482487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30-478B-9E7C-D6EFEBE514F9}"/>
            </c:ext>
          </c:extLst>
        </c:ser>
        <c:ser>
          <c:idx val="11"/>
          <c:order val="11"/>
          <c:tx>
            <c:v>T6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n_1_right!$T$166:$T$174</c:f>
              <c:strCache>
                <c:ptCount val="9"/>
                <c:pt idx="0">
                  <c:v>T6_0 </c:v>
                </c:pt>
                <c:pt idx="1">
                  <c:v>T6_3 </c:v>
                </c:pt>
                <c:pt idx="2">
                  <c:v>T6_10 </c:v>
                </c:pt>
                <c:pt idx="3">
                  <c:v>T6_30 </c:v>
                </c:pt>
                <c:pt idx="4">
                  <c:v>T6_90</c:v>
                </c:pt>
                <c:pt idx="5">
                  <c:v>T6_270</c:v>
                </c:pt>
                <c:pt idx="6">
                  <c:v>T6_540 </c:v>
                </c:pt>
                <c:pt idx="7">
                  <c:v>T6_900 </c:v>
                </c:pt>
                <c:pt idx="8">
                  <c:v>T6_1800 </c:v>
                </c:pt>
              </c:strCache>
            </c:strRef>
          </c:xVal>
          <c:yVal>
            <c:numRef>
              <c:f>n_1_right!$U$166:$U$174</c:f>
              <c:numCache>
                <c:formatCode>General</c:formatCode>
                <c:ptCount val="9"/>
                <c:pt idx="0">
                  <c:v>25</c:v>
                </c:pt>
                <c:pt idx="1">
                  <c:v>24.432668297091919</c:v>
                </c:pt>
                <c:pt idx="2">
                  <c:v>24.431761349968184</c:v>
                </c:pt>
                <c:pt idx="3">
                  <c:v>24.376752801440755</c:v>
                </c:pt>
                <c:pt idx="4">
                  <c:v>24.393713542195453</c:v>
                </c:pt>
                <c:pt idx="5">
                  <c:v>24.343239863600434</c:v>
                </c:pt>
                <c:pt idx="6">
                  <c:v>24.392607678952309</c:v>
                </c:pt>
                <c:pt idx="7">
                  <c:v>24.393713542195453</c:v>
                </c:pt>
                <c:pt idx="8">
                  <c:v>24.490984104633828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30-478B-9E7C-D6EFEBE5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01032"/>
        <c:axId val="747804312"/>
      </c:scatterChart>
      <c:valAx>
        <c:axId val="7478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04312"/>
        <c:crosses val="autoZero"/>
        <c:crossBetween val="midCat"/>
      </c:valAx>
      <c:valAx>
        <c:axId val="7478043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0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n_2_right!$Q$7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n_2_right!$P$8:$P$166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n_2_right!$Q$8:$Q$166</c:f>
              <c:numCache>
                <c:formatCode>General</c:formatCode>
                <c:ptCount val="159"/>
                <c:pt idx="0">
                  <c:v>6.2997597620383896</c:v>
                </c:pt>
                <c:pt idx="1">
                  <c:v>5.827297875021749</c:v>
                </c:pt>
                <c:pt idx="2">
                  <c:v>5.7705707112307572</c:v>
                </c:pt>
                <c:pt idx="3">
                  <c:v>5.8059442410950739</c:v>
                </c:pt>
                <c:pt idx="4">
                  <c:v>5.7926019070732835</c:v>
                </c:pt>
                <c:pt idx="5">
                  <c:v>5.9710919237427298</c:v>
                </c:pt>
                <c:pt idx="6">
                  <c:v>5.8334874503667757</c:v>
                </c:pt>
                <c:pt idx="7">
                  <c:v>5.7798091296844518</c:v>
                </c:pt>
                <c:pt idx="8">
                  <c:v>6.0503496450158147</c:v>
                </c:pt>
                <c:pt idx="10">
                  <c:v>4.1640011111387301</c:v>
                </c:pt>
                <c:pt idx="11">
                  <c:v>4.3409092776850597</c:v>
                </c:pt>
                <c:pt idx="12">
                  <c:v>4.3386457396599489</c:v>
                </c:pt>
                <c:pt idx="13">
                  <c:v>4.3512080726651376</c:v>
                </c:pt>
                <c:pt idx="14">
                  <c:v>4.3506050127269829</c:v>
                </c:pt>
                <c:pt idx="15">
                  <c:v>4.3530886158277244</c:v>
                </c:pt>
                <c:pt idx="16">
                  <c:v>4.3615103411786444</c:v>
                </c:pt>
                <c:pt idx="17">
                  <c:v>4.3207217569893697</c:v>
                </c:pt>
                <c:pt idx="18">
                  <c:v>4.2822439260584266</c:v>
                </c:pt>
                <c:pt idx="20">
                  <c:v>6.4026316719018403</c:v>
                </c:pt>
                <c:pt idx="21">
                  <c:v>6.6727033241235771</c:v>
                </c:pt>
                <c:pt idx="22">
                  <c:v>6.6723073381439884</c:v>
                </c:pt>
                <c:pt idx="23">
                  <c:v>6.7250960905510526</c:v>
                </c:pt>
                <c:pt idx="24">
                  <c:v>6.731975688539019</c:v>
                </c:pt>
                <c:pt idx="25">
                  <c:v>6.7345510106229138</c:v>
                </c:pt>
                <c:pt idx="26">
                  <c:v>6.7133014359186198</c:v>
                </c:pt>
                <c:pt idx="27">
                  <c:v>6.69113236404832</c:v>
                </c:pt>
                <c:pt idx="28">
                  <c:v>6.6086601621073733</c:v>
                </c:pt>
                <c:pt idx="30">
                  <c:v>7.9405427398116899</c:v>
                </c:pt>
                <c:pt idx="31">
                  <c:v>8.109597597846502</c:v>
                </c:pt>
                <c:pt idx="32">
                  <c:v>8.0950760448272661</c:v>
                </c:pt>
                <c:pt idx="33">
                  <c:v>8.0819628200513538</c:v>
                </c:pt>
                <c:pt idx="34">
                  <c:v>8.1143184429549784</c:v>
                </c:pt>
                <c:pt idx="35">
                  <c:v>8.0980826218486577</c:v>
                </c:pt>
                <c:pt idx="36">
                  <c:v>8.126804450047306</c:v>
                </c:pt>
                <c:pt idx="37">
                  <c:v>8.0939262534528567</c:v>
                </c:pt>
                <c:pt idx="38">
                  <c:v>8.0577151572540959</c:v>
                </c:pt>
                <c:pt idx="40">
                  <c:v>4.3382379555047397</c:v>
                </c:pt>
                <c:pt idx="41">
                  <c:v>4.2934135296145568</c:v>
                </c:pt>
                <c:pt idx="42">
                  <c:v>4.283906941017972</c:v>
                </c:pt>
                <c:pt idx="43">
                  <c:v>4.284165531052853</c:v>
                </c:pt>
                <c:pt idx="44">
                  <c:v>4.2689434130304518</c:v>
                </c:pt>
                <c:pt idx="45">
                  <c:v>4.2685912710500178</c:v>
                </c:pt>
                <c:pt idx="46">
                  <c:v>4.2860389144327957</c:v>
                </c:pt>
                <c:pt idx="47">
                  <c:v>4.265156082293756</c:v>
                </c:pt>
                <c:pt idx="48">
                  <c:v>4.2969831429123504</c:v>
                </c:pt>
                <c:pt idx="50">
                  <c:v>3.05885851863578</c:v>
                </c:pt>
                <c:pt idx="51">
                  <c:v>3.0310988267466197</c:v>
                </c:pt>
                <c:pt idx="52">
                  <c:v>3.0325195901846813</c:v>
                </c:pt>
                <c:pt idx="53">
                  <c:v>3.0255204742423802</c:v>
                </c:pt>
                <c:pt idx="54">
                  <c:v>3.0219619794818948</c:v>
                </c:pt>
                <c:pt idx="55">
                  <c:v>3.0211379165438546</c:v>
                </c:pt>
                <c:pt idx="56">
                  <c:v>3.0262982441065014</c:v>
                </c:pt>
                <c:pt idx="57">
                  <c:v>3.0201566536929709</c:v>
                </c:pt>
                <c:pt idx="58">
                  <c:v>3.025843984365554</c:v>
                </c:pt>
                <c:pt idx="60">
                  <c:v>4.6820019510340201</c:v>
                </c:pt>
                <c:pt idx="61">
                  <c:v>4.8674172165227647</c:v>
                </c:pt>
                <c:pt idx="62">
                  <c:v>4.8767041564940063</c:v>
                </c:pt>
                <c:pt idx="63">
                  <c:v>4.8596188457003286</c:v>
                </c:pt>
                <c:pt idx="64">
                  <c:v>4.8611786790426352</c:v>
                </c:pt>
                <c:pt idx="65">
                  <c:v>4.7929628799773702</c:v>
                </c:pt>
                <c:pt idx="66">
                  <c:v>4.8523603643038733</c:v>
                </c:pt>
                <c:pt idx="67">
                  <c:v>4.8562029229541288</c:v>
                </c:pt>
                <c:pt idx="68">
                  <c:v>4.7938649545916299</c:v>
                </c:pt>
                <c:pt idx="70">
                  <c:v>5.2313135290734198</c:v>
                </c:pt>
                <c:pt idx="71">
                  <c:v>5.0268427881785245</c:v>
                </c:pt>
                <c:pt idx="72">
                  <c:v>5.0268981634578314</c:v>
                </c:pt>
                <c:pt idx="73">
                  <c:v>5.0126150158669498</c:v>
                </c:pt>
                <c:pt idx="74">
                  <c:v>5.008672740367051</c:v>
                </c:pt>
                <c:pt idx="75">
                  <c:v>4.9919223318991053</c:v>
                </c:pt>
                <c:pt idx="76">
                  <c:v>5.0138255147093567</c:v>
                </c:pt>
                <c:pt idx="77">
                  <c:v>5.0193068596750932</c:v>
                </c:pt>
                <c:pt idx="78">
                  <c:v>5.0254514564916963</c:v>
                </c:pt>
                <c:pt idx="80">
                  <c:v>6.2227475565195904</c:v>
                </c:pt>
                <c:pt idx="81">
                  <c:v>6.5388387342359158</c:v>
                </c:pt>
                <c:pt idx="82">
                  <c:v>6.5439955979247415</c:v>
                </c:pt>
                <c:pt idx="83">
                  <c:v>6.5770032720583336</c:v>
                </c:pt>
                <c:pt idx="84">
                  <c:v>6.5663464887971061</c:v>
                </c:pt>
                <c:pt idx="85">
                  <c:v>6.5517970512691033</c:v>
                </c:pt>
                <c:pt idx="86">
                  <c:v>6.5584487138001162</c:v>
                </c:pt>
                <c:pt idx="87">
                  <c:v>6.5397417638919029</c:v>
                </c:pt>
                <c:pt idx="88">
                  <c:v>6.4734011869342316</c:v>
                </c:pt>
                <c:pt idx="90">
                  <c:v>4.6437793020321898</c:v>
                </c:pt>
                <c:pt idx="91">
                  <c:v>5.1957320147467376</c:v>
                </c:pt>
                <c:pt idx="92">
                  <c:v>5.2199629953691797</c:v>
                </c:pt>
                <c:pt idx="93">
                  <c:v>5.2558152451453548</c:v>
                </c:pt>
                <c:pt idx="94">
                  <c:v>5.2565113023504315</c:v>
                </c:pt>
                <c:pt idx="95">
                  <c:v>5.2191336036243285</c:v>
                </c:pt>
                <c:pt idx="96">
                  <c:v>5.2413272499967514</c:v>
                </c:pt>
                <c:pt idx="97">
                  <c:v>5.2059560991199207</c:v>
                </c:pt>
                <c:pt idx="98">
                  <c:v>5.0177605091251785</c:v>
                </c:pt>
                <c:pt idx="100">
                  <c:v>8.1689192518739606</c:v>
                </c:pt>
                <c:pt idx="101">
                  <c:v>9.1200438164504369</c:v>
                </c:pt>
                <c:pt idx="102">
                  <c:v>9.17435823783579</c:v>
                </c:pt>
                <c:pt idx="103">
                  <c:v>9.2110889459187799</c:v>
                </c:pt>
                <c:pt idx="104">
                  <c:v>9.2353204885682061</c:v>
                </c:pt>
                <c:pt idx="105">
                  <c:v>9.1461922856047799</c:v>
                </c:pt>
                <c:pt idx="106">
                  <c:v>9.1667242671923255</c:v>
                </c:pt>
                <c:pt idx="107">
                  <c:v>9.1814165735183888</c:v>
                </c:pt>
                <c:pt idx="108">
                  <c:v>8.9033768414486829</c:v>
                </c:pt>
                <c:pt idx="110">
                  <c:v>8.0639323408963204</c:v>
                </c:pt>
                <c:pt idx="111">
                  <c:v>8.6214663705449244</c:v>
                </c:pt>
                <c:pt idx="112">
                  <c:v>8.6578983437796708</c:v>
                </c:pt>
                <c:pt idx="113">
                  <c:v>8.7069629677103233</c:v>
                </c:pt>
                <c:pt idx="114">
                  <c:v>8.7263871111873001</c:v>
                </c:pt>
                <c:pt idx="115">
                  <c:v>8.6362428317826758</c:v>
                </c:pt>
                <c:pt idx="116">
                  <c:v>8.6591005422498135</c:v>
                </c:pt>
                <c:pt idx="117">
                  <c:v>8.6781385332254288</c:v>
                </c:pt>
                <c:pt idx="118">
                  <c:v>8.4440104681632917</c:v>
                </c:pt>
                <c:pt idx="120">
                  <c:v>7.7371755708213596</c:v>
                </c:pt>
                <c:pt idx="121">
                  <c:v>7.0247611998014978</c:v>
                </c:pt>
                <c:pt idx="122">
                  <c:v>6.986150253100468</c:v>
                </c:pt>
                <c:pt idx="123">
                  <c:v>6.9600445996668938</c:v>
                </c:pt>
                <c:pt idx="124">
                  <c:v>6.9359142811591186</c:v>
                </c:pt>
                <c:pt idx="125">
                  <c:v>7.0522138624041926</c:v>
                </c:pt>
                <c:pt idx="126">
                  <c:v>6.9947754362203893</c:v>
                </c:pt>
                <c:pt idx="127">
                  <c:v>6.9889824206650966</c:v>
                </c:pt>
                <c:pt idx="128">
                  <c:v>7.2509390159429312</c:v>
                </c:pt>
                <c:pt idx="130">
                  <c:v>5.4047436204370998</c:v>
                </c:pt>
                <c:pt idx="131">
                  <c:v>4.9791871540645607</c:v>
                </c:pt>
                <c:pt idx="132">
                  <c:v>4.9744157240236184</c:v>
                </c:pt>
                <c:pt idx="133">
                  <c:v>4.9342601863587205</c:v>
                </c:pt>
                <c:pt idx="134">
                  <c:v>4.9227409917800635</c:v>
                </c:pt>
                <c:pt idx="135">
                  <c:v>4.9506034588123402</c:v>
                </c:pt>
                <c:pt idx="136">
                  <c:v>4.9471852753441299</c:v>
                </c:pt>
                <c:pt idx="137">
                  <c:v>4.9706644508795836</c:v>
                </c:pt>
                <c:pt idx="138">
                  <c:v>5.0757003917651353</c:v>
                </c:pt>
                <c:pt idx="140">
                  <c:v>7.7464859365508403</c:v>
                </c:pt>
                <c:pt idx="141">
                  <c:v>7.6206261054321187</c:v>
                </c:pt>
                <c:pt idx="142">
                  <c:v>7.631120678059049</c:v>
                </c:pt>
                <c:pt idx="143">
                  <c:v>7.5938634779316629</c:v>
                </c:pt>
                <c:pt idx="144">
                  <c:v>7.5941919178036317</c:v>
                </c:pt>
                <c:pt idx="145">
                  <c:v>7.5269658663050087</c:v>
                </c:pt>
                <c:pt idx="146">
                  <c:v>7.575043789432395</c:v>
                </c:pt>
                <c:pt idx="147">
                  <c:v>7.6410401412944733</c:v>
                </c:pt>
                <c:pt idx="148">
                  <c:v>7.6637218365841058</c:v>
                </c:pt>
                <c:pt idx="150">
                  <c:v>9.8948691817300496</c:v>
                </c:pt>
                <c:pt idx="151">
                  <c:v>8.7300641689844536</c:v>
                </c:pt>
                <c:pt idx="152">
                  <c:v>8.7154694848910328</c:v>
                </c:pt>
                <c:pt idx="153">
                  <c:v>8.614830213984801</c:v>
                </c:pt>
                <c:pt idx="154">
                  <c:v>8.6123295551378476</c:v>
                </c:pt>
                <c:pt idx="155">
                  <c:v>8.6854224686851964</c:v>
                </c:pt>
                <c:pt idx="156">
                  <c:v>8.6437680107002066</c:v>
                </c:pt>
                <c:pt idx="157">
                  <c:v>8.7476479946142582</c:v>
                </c:pt>
                <c:pt idx="158">
                  <c:v>9.0299773212394996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B-47D5-B006-BF2E027A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66560"/>
        <c:axId val="765268856"/>
      </c:barChart>
      <c:catAx>
        <c:axId val="7652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8856"/>
        <c:crosses val="autoZero"/>
        <c:auto val="1"/>
        <c:lblAlgn val="ctr"/>
        <c:lblOffset val="100"/>
        <c:noMultiLvlLbl val="0"/>
      </c:catAx>
      <c:valAx>
        <c:axId val="7652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n_2_right!$B$30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n_2_right!$A$31:$A$189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n_2_right!$B$31:$B$189</c:f>
              <c:numCache>
                <c:formatCode>General</c:formatCode>
                <c:ptCount val="159"/>
                <c:pt idx="0">
                  <c:v>6.25</c:v>
                </c:pt>
                <c:pt idx="1">
                  <c:v>5.7812699364112659</c:v>
                </c:pt>
                <c:pt idx="2">
                  <c:v>5.7249908421146634</c:v>
                </c:pt>
                <c:pt idx="3">
                  <c:v>5.7600849679231123</c:v>
                </c:pt>
                <c:pt idx="4">
                  <c:v>5.7468480206765387</c:v>
                </c:pt>
                <c:pt idx="5">
                  <c:v>5.923928202512406</c:v>
                </c:pt>
                <c:pt idx="6">
                  <c:v>5.7874106223052788</c:v>
                </c:pt>
                <c:pt idx="7">
                  <c:v>5.7341562892930664</c:v>
                </c:pt>
                <c:pt idx="8">
                  <c:v>5.9693518733660431</c:v>
                </c:pt>
                <c:pt idx="10">
                  <c:v>6.25</c:v>
                </c:pt>
                <c:pt idx="11">
                  <c:v>6.515532119565691</c:v>
                </c:pt>
                <c:pt idx="12">
                  <c:v>6.5121346390465105</c:v>
                </c:pt>
                <c:pt idx="13">
                  <c:v>6.5309902010857233</c:v>
                </c:pt>
                <c:pt idx="14">
                  <c:v>6.5300850321117316</c:v>
                </c:pt>
                <c:pt idx="15">
                  <c:v>6.5338128215539859</c:v>
                </c:pt>
                <c:pt idx="16">
                  <c:v>6.5464534962412353</c:v>
                </c:pt>
                <c:pt idx="17">
                  <c:v>6.4852314541766845</c:v>
                </c:pt>
                <c:pt idx="18">
                  <c:v>6.4274777608178884</c:v>
                </c:pt>
                <c:pt idx="20">
                  <c:v>6.25</c:v>
                </c:pt>
                <c:pt idx="21">
                  <c:v>6.5136334421349691</c:v>
                </c:pt>
                <c:pt idx="22">
                  <c:v>6.5132468960240484</c:v>
                </c:pt>
                <c:pt idx="23">
                  <c:v>6.5647772228413874</c:v>
                </c:pt>
                <c:pt idx="24">
                  <c:v>6.5714928188069486</c:v>
                </c:pt>
                <c:pt idx="25">
                  <c:v>6.5740067480549769</c:v>
                </c:pt>
                <c:pt idx="26">
                  <c:v>6.5532637397565789</c:v>
                </c:pt>
                <c:pt idx="27">
                  <c:v>6.531623154089683</c:v>
                </c:pt>
                <c:pt idx="28">
                  <c:v>6.4511169984110746</c:v>
                </c:pt>
                <c:pt idx="30">
                  <c:v>6.25</c:v>
                </c:pt>
                <c:pt idx="31">
                  <c:v>6.3830630534132267</c:v>
                </c:pt>
                <c:pt idx="32">
                  <c:v>6.3716331412089673</c:v>
                </c:pt>
                <c:pt idx="33">
                  <c:v>6.3613117239538788</c:v>
                </c:pt>
                <c:pt idx="34">
                  <c:v>6.3867788298903241</c:v>
                </c:pt>
                <c:pt idx="35">
                  <c:v>6.3739996175317355</c:v>
                </c:pt>
                <c:pt idx="36">
                  <c:v>6.3966065642006988</c:v>
                </c:pt>
                <c:pt idx="37">
                  <c:v>6.3707281405905549</c:v>
                </c:pt>
                <c:pt idx="38">
                  <c:v>6.3422263922015496</c:v>
                </c:pt>
                <c:pt idx="40">
                  <c:v>6.25</c:v>
                </c:pt>
                <c:pt idx="41">
                  <c:v>6.1854224768933754</c:v>
                </c:pt>
                <c:pt idx="42">
                  <c:v>6.1717265525715517</c:v>
                </c:pt>
                <c:pt idx="43">
                  <c:v>6.1720990973085126</c:v>
                </c:pt>
                <c:pt idx="44">
                  <c:v>6.1501689407297828</c:v>
                </c:pt>
                <c:pt idx="45">
                  <c:v>6.149661617848861</c:v>
                </c:pt>
                <c:pt idx="46">
                  <c:v>6.1747980378103318</c:v>
                </c:pt>
                <c:pt idx="47">
                  <c:v>6.1447126201343867</c:v>
                </c:pt>
                <c:pt idx="48">
                  <c:v>6.190565136964131</c:v>
                </c:pt>
                <c:pt idx="50">
                  <c:v>6.25</c:v>
                </c:pt>
                <c:pt idx="51">
                  <c:v>6.1932801245136924</c:v>
                </c:pt>
                <c:pt idx="52">
                  <c:v>6.1961830935244482</c:v>
                </c:pt>
                <c:pt idx="53">
                  <c:v>6.1818821788620433</c:v>
                </c:pt>
                <c:pt idx="54">
                  <c:v>6.1746112991801176</c:v>
                </c:pt>
                <c:pt idx="55">
                  <c:v>6.1729275359948073</c:v>
                </c:pt>
                <c:pt idx="56">
                  <c:v>6.1834713539157899</c:v>
                </c:pt>
                <c:pt idx="57">
                  <c:v>6.1709225747386203</c:v>
                </c:pt>
                <c:pt idx="58">
                  <c:v>6.1825431895814065</c:v>
                </c:pt>
                <c:pt idx="60">
                  <c:v>6.25</c:v>
                </c:pt>
                <c:pt idx="61">
                  <c:v>6.4975106634777724</c:v>
                </c:pt>
                <c:pt idx="62">
                  <c:v>6.5099077909090068</c:v>
                </c:pt>
                <c:pt idx="63">
                  <c:v>6.4871006256029569</c:v>
                </c:pt>
                <c:pt idx="64">
                  <c:v>6.4891828456642404</c:v>
                </c:pt>
                <c:pt idx="65">
                  <c:v>6.3981216396637297</c:v>
                </c:pt>
                <c:pt idx="66">
                  <c:v>6.4774112856149992</c:v>
                </c:pt>
                <c:pt idx="67">
                  <c:v>6.4825407135424689</c:v>
                </c:pt>
                <c:pt idx="68">
                  <c:v>6.399325818217708</c:v>
                </c:pt>
                <c:pt idx="70">
                  <c:v>6.25</c:v>
                </c:pt>
                <c:pt idx="71">
                  <c:v>6.0057129536414067</c:v>
                </c:pt>
                <c:pt idx="72">
                  <c:v>6.0057791120725046</c:v>
                </c:pt>
                <c:pt idx="73">
                  <c:v>5.9887146268439126</c:v>
                </c:pt>
                <c:pt idx="74">
                  <c:v>5.9840046774712681</c:v>
                </c:pt>
                <c:pt idx="75">
                  <c:v>5.9639924850567168</c:v>
                </c:pt>
                <c:pt idx="76">
                  <c:v>5.9901608444569456</c:v>
                </c:pt>
                <c:pt idx="77">
                  <c:v>5.9967095641705432</c:v>
                </c:pt>
                <c:pt idx="78">
                  <c:v>6.0040506898534787</c:v>
                </c:pt>
                <c:pt idx="80">
                  <c:v>6.25</c:v>
                </c:pt>
                <c:pt idx="81">
                  <c:v>6.5674754949937224</c:v>
                </c:pt>
                <c:pt idx="82">
                  <c:v>6.5726549431012371</c:v>
                </c:pt>
                <c:pt idx="83">
                  <c:v>6.605807173922301</c:v>
                </c:pt>
                <c:pt idx="84">
                  <c:v>6.5951037194148325</c:v>
                </c:pt>
                <c:pt idx="85">
                  <c:v>6.5804905628109225</c:v>
                </c:pt>
                <c:pt idx="86">
                  <c:v>6.5871713562130711</c:v>
                </c:pt>
                <c:pt idx="87">
                  <c:v>6.5683824794565595</c:v>
                </c:pt>
                <c:pt idx="88">
                  <c:v>6.5017513647890466</c:v>
                </c:pt>
                <c:pt idx="90">
                  <c:v>6.25</c:v>
                </c:pt>
                <c:pt idx="91">
                  <c:v>6.9928657199441577</c:v>
                </c:pt>
                <c:pt idx="92">
                  <c:v>7.0254778703157301</c:v>
                </c:pt>
                <c:pt idx="93">
                  <c:v>7.0737309302755413</c:v>
                </c:pt>
                <c:pt idx="94">
                  <c:v>7.0746677442903305</c:v>
                </c:pt>
                <c:pt idx="95">
                  <c:v>7.0243616031401874</c:v>
                </c:pt>
                <c:pt idx="96">
                  <c:v>7.0542317327923305</c:v>
                </c:pt>
                <c:pt idx="97">
                  <c:v>7.0066261773596148</c:v>
                </c:pt>
                <c:pt idx="98">
                  <c:v>6.7533362682219416</c:v>
                </c:pt>
                <c:pt idx="100">
                  <c:v>6.25</c:v>
                </c:pt>
                <c:pt idx="101">
                  <c:v>6.9777007331464675</c:v>
                </c:pt>
                <c:pt idx="102">
                  <c:v>7.0192564301966724</c:v>
                </c:pt>
                <c:pt idx="103">
                  <c:v>7.0473589145572602</c:v>
                </c:pt>
                <c:pt idx="104">
                  <c:v>7.0658983488311593</c:v>
                </c:pt>
                <c:pt idx="105">
                  <c:v>6.9977067984747734</c:v>
                </c:pt>
                <c:pt idx="106">
                  <c:v>7.0134157167496989</c:v>
                </c:pt>
                <c:pt idx="107">
                  <c:v>7.0246567281621735</c:v>
                </c:pt>
                <c:pt idx="108">
                  <c:v>6.8119298946784159</c:v>
                </c:pt>
                <c:pt idx="110">
                  <c:v>6.25</c:v>
                </c:pt>
                <c:pt idx="111">
                  <c:v>6.6821201540384525</c:v>
                </c:pt>
                <c:pt idx="112">
                  <c:v>6.7103569773513643</c:v>
                </c:pt>
                <c:pt idx="113">
                  <c:v>6.7483848137223843</c:v>
                </c:pt>
                <c:pt idx="114">
                  <c:v>6.7634396147300029</c:v>
                </c:pt>
                <c:pt idx="115">
                  <c:v>6.6935727405473422</c:v>
                </c:pt>
                <c:pt idx="116">
                  <c:v>6.7112887486163935</c:v>
                </c:pt>
                <c:pt idx="117">
                  <c:v>6.7260442597699477</c:v>
                </c:pt>
                <c:pt idx="118">
                  <c:v>6.544581873333839</c:v>
                </c:pt>
                <c:pt idx="120">
                  <c:v>6.25</c:v>
                </c:pt>
                <c:pt idx="121">
                  <c:v>5.6745199972369944</c:v>
                </c:pt>
                <c:pt idx="122">
                  <c:v>5.6433305257467126</c:v>
                </c:pt>
                <c:pt idx="123">
                  <c:v>5.6222426840057089</c:v>
                </c:pt>
                <c:pt idx="124">
                  <c:v>5.6027504947315832</c:v>
                </c:pt>
                <c:pt idx="125">
                  <c:v>5.6966959372420147</c:v>
                </c:pt>
                <c:pt idx="126">
                  <c:v>5.6502978478665318</c:v>
                </c:pt>
                <c:pt idx="127">
                  <c:v>5.6456183176052406</c:v>
                </c:pt>
                <c:pt idx="128">
                  <c:v>5.8572237937250833</c:v>
                </c:pt>
                <c:pt idx="130">
                  <c:v>6.25</c:v>
                </c:pt>
                <c:pt idx="131">
                  <c:v>5.7578900866322194</c:v>
                </c:pt>
                <c:pt idx="132">
                  <c:v>5.7523724451213196</c:v>
                </c:pt>
                <c:pt idx="133">
                  <c:v>5.7059369195847154</c:v>
                </c:pt>
                <c:pt idx="134">
                  <c:v>5.6926162199969728</c:v>
                </c:pt>
                <c:pt idx="135">
                  <c:v>5.7248361421951781</c:v>
                </c:pt>
                <c:pt idx="136">
                  <c:v>5.7208833836229624</c:v>
                </c:pt>
                <c:pt idx="137">
                  <c:v>5.7480345044535035</c:v>
                </c:pt>
                <c:pt idx="138">
                  <c:v>5.8694971818046273</c:v>
                </c:pt>
                <c:pt idx="140">
                  <c:v>6.25</c:v>
                </c:pt>
                <c:pt idx="141">
                  <c:v>6.1484540924833508</c:v>
                </c:pt>
                <c:pt idx="142">
                  <c:v>6.1569212967686946</c:v>
                </c:pt>
                <c:pt idx="143">
                  <c:v>6.1268615377110489</c:v>
                </c:pt>
                <c:pt idx="144">
                  <c:v>6.1271265287297654</c:v>
                </c:pt>
                <c:pt idx="145">
                  <c:v>6.0728873775445935</c:v>
                </c:pt>
                <c:pt idx="146">
                  <c:v>6.111677484698645</c:v>
                </c:pt>
                <c:pt idx="147">
                  <c:v>6.1649244927635234</c:v>
                </c:pt>
                <c:pt idx="148">
                  <c:v>6.1832244802315603</c:v>
                </c:pt>
                <c:pt idx="150">
                  <c:v>6.25</c:v>
                </c:pt>
                <c:pt idx="151">
                  <c:v>5.5142619931649151</c:v>
                </c:pt>
                <c:pt idx="152">
                  <c:v>5.5050433997799413</c:v>
                </c:pt>
                <c:pt idx="153">
                  <c:v>5.4414755615789741</c:v>
                </c:pt>
                <c:pt idx="154">
                  <c:v>5.4398960442042208</c:v>
                </c:pt>
                <c:pt idx="155">
                  <c:v>5.4860644877966251</c:v>
                </c:pt>
                <c:pt idx="156">
                  <c:v>5.4597538456219032</c:v>
                </c:pt>
                <c:pt idx="157">
                  <c:v>5.5253686493690415</c:v>
                </c:pt>
                <c:pt idx="158">
                  <c:v>5.7036992830540072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4956-BC70-5BC05750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712376"/>
        <c:axId val="628712704"/>
      </c:barChart>
      <c:catAx>
        <c:axId val="62871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12704"/>
        <c:crosses val="autoZero"/>
        <c:auto val="1"/>
        <c:lblAlgn val="ctr"/>
        <c:lblOffset val="100"/>
        <c:noMultiLvlLbl val="0"/>
      </c:catAx>
      <c:valAx>
        <c:axId val="6287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n_2_right!$A$31:$A$39</c:f>
              <c:strCache>
                <c:ptCount val="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</c:strCache>
            </c:strRef>
          </c:xVal>
          <c:yVal>
            <c:numRef>
              <c:f>n_2_right!$B$31:$B$39</c:f>
              <c:numCache>
                <c:formatCode>General</c:formatCode>
                <c:ptCount val="9"/>
                <c:pt idx="0">
                  <c:v>6.25</c:v>
                </c:pt>
                <c:pt idx="1">
                  <c:v>5.7812699364112659</c:v>
                </c:pt>
                <c:pt idx="2">
                  <c:v>5.7249908421146634</c:v>
                </c:pt>
                <c:pt idx="3">
                  <c:v>5.7600849679231123</c:v>
                </c:pt>
                <c:pt idx="4">
                  <c:v>5.7468480206765387</c:v>
                </c:pt>
                <c:pt idx="5">
                  <c:v>5.923928202512406</c:v>
                </c:pt>
                <c:pt idx="6">
                  <c:v>5.7874106223052788</c:v>
                </c:pt>
                <c:pt idx="7">
                  <c:v>5.7341562892930664</c:v>
                </c:pt>
                <c:pt idx="8">
                  <c:v>5.9693518733660431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7-4EE6-B22C-1FC170F8010F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n_2_right!$A$41:$A$49</c:f>
              <c:strCache>
                <c:ptCount val="9"/>
                <c:pt idx="0">
                  <c:v>AC_0 </c:v>
                </c:pt>
                <c:pt idx="1">
                  <c:v>AC_3 </c:v>
                </c:pt>
                <c:pt idx="2">
                  <c:v>AC_10 </c:v>
                </c:pt>
                <c:pt idx="3">
                  <c:v>AC_30 </c:v>
                </c:pt>
                <c:pt idx="4">
                  <c:v>AC_90</c:v>
                </c:pt>
                <c:pt idx="5">
                  <c:v>AC_270</c:v>
                </c:pt>
                <c:pt idx="6">
                  <c:v>AC_540 </c:v>
                </c:pt>
                <c:pt idx="7">
                  <c:v>AC_900 </c:v>
                </c:pt>
                <c:pt idx="8">
                  <c:v>AC_1800 </c:v>
                </c:pt>
              </c:strCache>
            </c:strRef>
          </c:xVal>
          <c:yVal>
            <c:numRef>
              <c:f>n_2_right!$B$41:$B$49</c:f>
              <c:numCache>
                <c:formatCode>General</c:formatCode>
                <c:ptCount val="9"/>
                <c:pt idx="0">
                  <c:v>6.25</c:v>
                </c:pt>
                <c:pt idx="1">
                  <c:v>6.515532119565691</c:v>
                </c:pt>
                <c:pt idx="2">
                  <c:v>6.5121346390465105</c:v>
                </c:pt>
                <c:pt idx="3">
                  <c:v>6.5309902010857233</c:v>
                </c:pt>
                <c:pt idx="4">
                  <c:v>6.5300850321117316</c:v>
                </c:pt>
                <c:pt idx="5">
                  <c:v>6.5338128215539859</c:v>
                </c:pt>
                <c:pt idx="6">
                  <c:v>6.5464534962412353</c:v>
                </c:pt>
                <c:pt idx="7">
                  <c:v>6.4852314541766845</c:v>
                </c:pt>
                <c:pt idx="8">
                  <c:v>6.4274777608178884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7-4EE6-B22C-1FC170F8010F}"/>
            </c:ext>
          </c:extLst>
        </c:ser>
        <c:ser>
          <c:idx val="2"/>
          <c:order val="2"/>
          <c:tx>
            <c:v>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n_2_right!$A$51:$A$59</c:f>
              <c:strCache>
                <c:ptCount val="9"/>
                <c:pt idx="0">
                  <c:v>AG_0 </c:v>
                </c:pt>
                <c:pt idx="1">
                  <c:v>AG_3 </c:v>
                </c:pt>
                <c:pt idx="2">
                  <c:v>AG_10 </c:v>
                </c:pt>
                <c:pt idx="3">
                  <c:v>AG_30 </c:v>
                </c:pt>
                <c:pt idx="4">
                  <c:v>AG_90</c:v>
                </c:pt>
                <c:pt idx="5">
                  <c:v>AG_270</c:v>
                </c:pt>
                <c:pt idx="6">
                  <c:v>AG_540 </c:v>
                </c:pt>
                <c:pt idx="7">
                  <c:v>AG_900 </c:v>
                </c:pt>
                <c:pt idx="8">
                  <c:v>AG_1800 </c:v>
                </c:pt>
              </c:strCache>
            </c:strRef>
          </c:xVal>
          <c:yVal>
            <c:numRef>
              <c:f>n_2_right!$B$51:$B$59</c:f>
              <c:numCache>
                <c:formatCode>General</c:formatCode>
                <c:ptCount val="9"/>
                <c:pt idx="0">
                  <c:v>6.25</c:v>
                </c:pt>
                <c:pt idx="1">
                  <c:v>6.5136334421349691</c:v>
                </c:pt>
                <c:pt idx="2">
                  <c:v>6.5132468960240484</c:v>
                </c:pt>
                <c:pt idx="3">
                  <c:v>6.5647772228413874</c:v>
                </c:pt>
                <c:pt idx="4">
                  <c:v>6.5714928188069486</c:v>
                </c:pt>
                <c:pt idx="5">
                  <c:v>6.5740067480549769</c:v>
                </c:pt>
                <c:pt idx="6">
                  <c:v>6.5532637397565789</c:v>
                </c:pt>
                <c:pt idx="7">
                  <c:v>6.531623154089683</c:v>
                </c:pt>
                <c:pt idx="8">
                  <c:v>6.4511169984110746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7-4EE6-B22C-1FC170F8010F}"/>
            </c:ext>
          </c:extLst>
        </c:ser>
        <c:ser>
          <c:idx val="3"/>
          <c:order val="3"/>
          <c:tx>
            <c:v>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n_2_right!$A$61:$A$69</c:f>
              <c:strCache>
                <c:ptCount val="9"/>
                <c:pt idx="0">
                  <c:v>AT_0 </c:v>
                </c:pt>
                <c:pt idx="1">
                  <c:v>AT_3 </c:v>
                </c:pt>
                <c:pt idx="2">
                  <c:v>AT_10 </c:v>
                </c:pt>
                <c:pt idx="3">
                  <c:v>AT_30 </c:v>
                </c:pt>
                <c:pt idx="4">
                  <c:v>AT_90</c:v>
                </c:pt>
                <c:pt idx="5">
                  <c:v>AT_270</c:v>
                </c:pt>
                <c:pt idx="6">
                  <c:v>AT_540 </c:v>
                </c:pt>
                <c:pt idx="7">
                  <c:v>AT_900 </c:v>
                </c:pt>
                <c:pt idx="8">
                  <c:v>AT_1800 </c:v>
                </c:pt>
              </c:strCache>
            </c:strRef>
          </c:xVal>
          <c:yVal>
            <c:numRef>
              <c:f>n_2_right!$B$61:$B$69</c:f>
              <c:numCache>
                <c:formatCode>General</c:formatCode>
                <c:ptCount val="9"/>
                <c:pt idx="0">
                  <c:v>6.25</c:v>
                </c:pt>
                <c:pt idx="1">
                  <c:v>6.3830630534132267</c:v>
                </c:pt>
                <c:pt idx="2">
                  <c:v>6.3716331412089673</c:v>
                </c:pt>
                <c:pt idx="3">
                  <c:v>6.3613117239538788</c:v>
                </c:pt>
                <c:pt idx="4">
                  <c:v>6.3867788298903241</c:v>
                </c:pt>
                <c:pt idx="5">
                  <c:v>6.3739996175317355</c:v>
                </c:pt>
                <c:pt idx="6">
                  <c:v>6.3966065642006988</c:v>
                </c:pt>
                <c:pt idx="7">
                  <c:v>6.3707281405905549</c:v>
                </c:pt>
                <c:pt idx="8">
                  <c:v>6.3422263922015496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B7-4EE6-B22C-1FC170F8010F}"/>
            </c:ext>
          </c:extLst>
        </c:ser>
        <c:ser>
          <c:idx val="4"/>
          <c:order val="4"/>
          <c:tx>
            <c:v>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n_2_right!$A$71:$A$79</c:f>
              <c:strCache>
                <c:ptCount val="9"/>
                <c:pt idx="0">
                  <c:v>CA_0 </c:v>
                </c:pt>
                <c:pt idx="1">
                  <c:v>CA_3 </c:v>
                </c:pt>
                <c:pt idx="2">
                  <c:v>CA_10 </c:v>
                </c:pt>
                <c:pt idx="3">
                  <c:v>CA_30 </c:v>
                </c:pt>
                <c:pt idx="4">
                  <c:v>CA_90</c:v>
                </c:pt>
                <c:pt idx="5">
                  <c:v>CA_270</c:v>
                </c:pt>
                <c:pt idx="6">
                  <c:v>CA_540 </c:v>
                </c:pt>
                <c:pt idx="7">
                  <c:v>CA_900 </c:v>
                </c:pt>
                <c:pt idx="8">
                  <c:v>CA_1800 </c:v>
                </c:pt>
              </c:strCache>
            </c:strRef>
          </c:xVal>
          <c:yVal>
            <c:numRef>
              <c:f>n_2_right!$B$71:$B$79</c:f>
              <c:numCache>
                <c:formatCode>General</c:formatCode>
                <c:ptCount val="9"/>
                <c:pt idx="0">
                  <c:v>6.25</c:v>
                </c:pt>
                <c:pt idx="1">
                  <c:v>6.1854224768933754</c:v>
                </c:pt>
                <c:pt idx="2">
                  <c:v>6.1717265525715517</c:v>
                </c:pt>
                <c:pt idx="3">
                  <c:v>6.1720990973085126</c:v>
                </c:pt>
                <c:pt idx="4">
                  <c:v>6.1501689407297828</c:v>
                </c:pt>
                <c:pt idx="5">
                  <c:v>6.149661617848861</c:v>
                </c:pt>
                <c:pt idx="6">
                  <c:v>6.1747980378103318</c:v>
                </c:pt>
                <c:pt idx="7">
                  <c:v>6.1447126201343867</c:v>
                </c:pt>
                <c:pt idx="8">
                  <c:v>6.190565136964131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B7-4EE6-B22C-1FC170F8010F}"/>
            </c:ext>
          </c:extLst>
        </c:ser>
        <c:ser>
          <c:idx val="5"/>
          <c:order val="5"/>
          <c:tx>
            <c:v>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n_2_right!$A$81:$A$89</c:f>
              <c:strCache>
                <c:ptCount val="9"/>
                <c:pt idx="0">
                  <c:v>CC_0 </c:v>
                </c:pt>
                <c:pt idx="1">
                  <c:v>CC_3 </c:v>
                </c:pt>
                <c:pt idx="2">
                  <c:v>CC_10 </c:v>
                </c:pt>
                <c:pt idx="3">
                  <c:v>CC_30 </c:v>
                </c:pt>
                <c:pt idx="4">
                  <c:v>CC_90</c:v>
                </c:pt>
                <c:pt idx="5">
                  <c:v>CC_270</c:v>
                </c:pt>
                <c:pt idx="6">
                  <c:v>CC_540 </c:v>
                </c:pt>
                <c:pt idx="7">
                  <c:v>CC_900 </c:v>
                </c:pt>
                <c:pt idx="8">
                  <c:v>CC_1800 </c:v>
                </c:pt>
              </c:strCache>
            </c:strRef>
          </c:xVal>
          <c:yVal>
            <c:numRef>
              <c:f>n_2_right!$B$81:$B$89</c:f>
              <c:numCache>
                <c:formatCode>General</c:formatCode>
                <c:ptCount val="9"/>
                <c:pt idx="0">
                  <c:v>6.25</c:v>
                </c:pt>
                <c:pt idx="1">
                  <c:v>6.1932801245136924</c:v>
                </c:pt>
                <c:pt idx="2">
                  <c:v>6.1961830935244482</c:v>
                </c:pt>
                <c:pt idx="3">
                  <c:v>6.1818821788620433</c:v>
                </c:pt>
                <c:pt idx="4">
                  <c:v>6.1746112991801176</c:v>
                </c:pt>
                <c:pt idx="5">
                  <c:v>6.1729275359948073</c:v>
                </c:pt>
                <c:pt idx="6">
                  <c:v>6.1834713539157899</c:v>
                </c:pt>
                <c:pt idx="7">
                  <c:v>6.1709225747386203</c:v>
                </c:pt>
                <c:pt idx="8">
                  <c:v>6.1825431895814065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B7-4EE6-B22C-1FC170F8010F}"/>
            </c:ext>
          </c:extLst>
        </c:ser>
        <c:ser>
          <c:idx val="6"/>
          <c:order val="6"/>
          <c:tx>
            <c:v>GG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n_2_right!$A$91:$A$99</c:f>
              <c:strCache>
                <c:ptCount val="9"/>
                <c:pt idx="0">
                  <c:v>CG_0 </c:v>
                </c:pt>
                <c:pt idx="1">
                  <c:v>CG_3 </c:v>
                </c:pt>
                <c:pt idx="2">
                  <c:v>CG_10 </c:v>
                </c:pt>
                <c:pt idx="3">
                  <c:v>CG_30 </c:v>
                </c:pt>
                <c:pt idx="4">
                  <c:v>CG_90</c:v>
                </c:pt>
                <c:pt idx="5">
                  <c:v>CG_270</c:v>
                </c:pt>
                <c:pt idx="6">
                  <c:v>CG_540 </c:v>
                </c:pt>
                <c:pt idx="7">
                  <c:v>CG_900 </c:v>
                </c:pt>
                <c:pt idx="8">
                  <c:v>CG_1800 </c:v>
                </c:pt>
              </c:strCache>
            </c:strRef>
          </c:xVal>
          <c:yVal>
            <c:numRef>
              <c:f>n_2_right!$B$91:$B$99</c:f>
              <c:numCache>
                <c:formatCode>General</c:formatCode>
                <c:ptCount val="9"/>
                <c:pt idx="0">
                  <c:v>6.25</c:v>
                </c:pt>
                <c:pt idx="1">
                  <c:v>6.4975106634777724</c:v>
                </c:pt>
                <c:pt idx="2">
                  <c:v>6.5099077909090068</c:v>
                </c:pt>
                <c:pt idx="3">
                  <c:v>6.4871006256029569</c:v>
                </c:pt>
                <c:pt idx="4">
                  <c:v>6.4891828456642404</c:v>
                </c:pt>
                <c:pt idx="5">
                  <c:v>6.3981216396637297</c:v>
                </c:pt>
                <c:pt idx="6">
                  <c:v>6.4774112856149992</c:v>
                </c:pt>
                <c:pt idx="7">
                  <c:v>6.4825407135424689</c:v>
                </c:pt>
                <c:pt idx="8">
                  <c:v>6.399325818217708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B7-4EE6-B22C-1FC170F8010F}"/>
            </c:ext>
          </c:extLst>
        </c:ser>
        <c:ser>
          <c:idx val="7"/>
          <c:order val="7"/>
          <c:tx>
            <c:v>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n_2_right!$A$101:$A$109</c:f>
              <c:strCache>
                <c:ptCount val="9"/>
                <c:pt idx="0">
                  <c:v>CT_0 </c:v>
                </c:pt>
                <c:pt idx="1">
                  <c:v>CT_3 </c:v>
                </c:pt>
                <c:pt idx="2">
                  <c:v>CT_10 </c:v>
                </c:pt>
                <c:pt idx="3">
                  <c:v>CT_30 </c:v>
                </c:pt>
                <c:pt idx="4">
                  <c:v>CT_90</c:v>
                </c:pt>
                <c:pt idx="5">
                  <c:v>CT_270</c:v>
                </c:pt>
                <c:pt idx="6">
                  <c:v>CT_540 </c:v>
                </c:pt>
                <c:pt idx="7">
                  <c:v>CT_900 </c:v>
                </c:pt>
                <c:pt idx="8">
                  <c:v>CT_1800 </c:v>
                </c:pt>
              </c:strCache>
            </c:strRef>
          </c:xVal>
          <c:yVal>
            <c:numRef>
              <c:f>n_2_right!$B$101:$B$109</c:f>
              <c:numCache>
                <c:formatCode>General</c:formatCode>
                <c:ptCount val="9"/>
                <c:pt idx="0">
                  <c:v>6.25</c:v>
                </c:pt>
                <c:pt idx="1">
                  <c:v>6.0057129536414067</c:v>
                </c:pt>
                <c:pt idx="2">
                  <c:v>6.0057791120725046</c:v>
                </c:pt>
                <c:pt idx="3">
                  <c:v>5.9887146268439126</c:v>
                </c:pt>
                <c:pt idx="4">
                  <c:v>5.9840046774712681</c:v>
                </c:pt>
                <c:pt idx="5">
                  <c:v>5.9639924850567168</c:v>
                </c:pt>
                <c:pt idx="6">
                  <c:v>5.9901608444569456</c:v>
                </c:pt>
                <c:pt idx="7">
                  <c:v>5.9967095641705432</c:v>
                </c:pt>
                <c:pt idx="8">
                  <c:v>6.0040506898534787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B7-4EE6-B22C-1FC170F8010F}"/>
            </c:ext>
          </c:extLst>
        </c:ser>
        <c:ser>
          <c:idx val="8"/>
          <c:order val="8"/>
          <c:tx>
            <c:v>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n_2_right!$A$111:$A$119</c:f>
              <c:strCache>
                <c:ptCount val="9"/>
                <c:pt idx="0">
                  <c:v>GA_0 </c:v>
                </c:pt>
                <c:pt idx="1">
                  <c:v>GA_3 </c:v>
                </c:pt>
                <c:pt idx="2">
                  <c:v>GA_10 </c:v>
                </c:pt>
                <c:pt idx="3">
                  <c:v>GA_30 </c:v>
                </c:pt>
                <c:pt idx="4">
                  <c:v>GA_90</c:v>
                </c:pt>
                <c:pt idx="5">
                  <c:v>GA_270</c:v>
                </c:pt>
                <c:pt idx="6">
                  <c:v>GA_540 </c:v>
                </c:pt>
                <c:pt idx="7">
                  <c:v>GA_900 </c:v>
                </c:pt>
                <c:pt idx="8">
                  <c:v>GA_1800 </c:v>
                </c:pt>
              </c:strCache>
            </c:strRef>
          </c:xVal>
          <c:yVal>
            <c:numRef>
              <c:f>n_2_right!$B$111:$B$119</c:f>
              <c:numCache>
                <c:formatCode>General</c:formatCode>
                <c:ptCount val="9"/>
                <c:pt idx="0">
                  <c:v>6.25</c:v>
                </c:pt>
                <c:pt idx="1">
                  <c:v>6.5674754949937224</c:v>
                </c:pt>
                <c:pt idx="2">
                  <c:v>6.5726549431012371</c:v>
                </c:pt>
                <c:pt idx="3">
                  <c:v>6.605807173922301</c:v>
                </c:pt>
                <c:pt idx="4">
                  <c:v>6.5951037194148325</c:v>
                </c:pt>
                <c:pt idx="5">
                  <c:v>6.5804905628109225</c:v>
                </c:pt>
                <c:pt idx="6">
                  <c:v>6.5871713562130711</c:v>
                </c:pt>
                <c:pt idx="7">
                  <c:v>6.5683824794565595</c:v>
                </c:pt>
                <c:pt idx="8">
                  <c:v>6.5017513647890466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B7-4EE6-B22C-1FC170F8010F}"/>
            </c:ext>
          </c:extLst>
        </c:ser>
        <c:ser>
          <c:idx val="9"/>
          <c:order val="9"/>
          <c:tx>
            <c:v>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n_2_right!$A$121:$A$129</c:f>
              <c:strCache>
                <c:ptCount val="9"/>
                <c:pt idx="0">
                  <c:v>GC_0 </c:v>
                </c:pt>
                <c:pt idx="1">
                  <c:v>GC_3 </c:v>
                </c:pt>
                <c:pt idx="2">
                  <c:v>GC_10 </c:v>
                </c:pt>
                <c:pt idx="3">
                  <c:v>GC_30 </c:v>
                </c:pt>
                <c:pt idx="4">
                  <c:v>GC_90</c:v>
                </c:pt>
                <c:pt idx="5">
                  <c:v>GC_270</c:v>
                </c:pt>
                <c:pt idx="6">
                  <c:v>GC_540 </c:v>
                </c:pt>
                <c:pt idx="7">
                  <c:v>GC_900 </c:v>
                </c:pt>
                <c:pt idx="8">
                  <c:v>GC_1800 </c:v>
                </c:pt>
              </c:strCache>
            </c:strRef>
          </c:xVal>
          <c:yVal>
            <c:numRef>
              <c:f>n_2_right!$B$121:$B$129</c:f>
              <c:numCache>
                <c:formatCode>General</c:formatCode>
                <c:ptCount val="9"/>
                <c:pt idx="0">
                  <c:v>6.25</c:v>
                </c:pt>
                <c:pt idx="1">
                  <c:v>6.9928657199441577</c:v>
                </c:pt>
                <c:pt idx="2">
                  <c:v>7.0254778703157301</c:v>
                </c:pt>
                <c:pt idx="3">
                  <c:v>7.0737309302755413</c:v>
                </c:pt>
                <c:pt idx="4">
                  <c:v>7.0746677442903305</c:v>
                </c:pt>
                <c:pt idx="5">
                  <c:v>7.0243616031401874</c:v>
                </c:pt>
                <c:pt idx="6">
                  <c:v>7.0542317327923305</c:v>
                </c:pt>
                <c:pt idx="7">
                  <c:v>7.0066261773596148</c:v>
                </c:pt>
                <c:pt idx="8">
                  <c:v>6.7533362682219416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B7-4EE6-B22C-1FC170F8010F}"/>
            </c:ext>
          </c:extLst>
        </c:ser>
        <c:ser>
          <c:idx val="10"/>
          <c:order val="10"/>
          <c:tx>
            <c:v>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n_2_right!$A$131:$A$139</c:f>
              <c:strCache>
                <c:ptCount val="9"/>
                <c:pt idx="0">
                  <c:v>GG_0 </c:v>
                </c:pt>
                <c:pt idx="1">
                  <c:v>GG_3 </c:v>
                </c:pt>
                <c:pt idx="2">
                  <c:v>GG_10 </c:v>
                </c:pt>
                <c:pt idx="3">
                  <c:v>GG_30 </c:v>
                </c:pt>
                <c:pt idx="4">
                  <c:v>GG_90</c:v>
                </c:pt>
                <c:pt idx="5">
                  <c:v>GG_270</c:v>
                </c:pt>
                <c:pt idx="6">
                  <c:v>GG_540 </c:v>
                </c:pt>
                <c:pt idx="7">
                  <c:v>GG_900 </c:v>
                </c:pt>
                <c:pt idx="8">
                  <c:v>GG_1800 </c:v>
                </c:pt>
              </c:strCache>
            </c:strRef>
          </c:xVal>
          <c:yVal>
            <c:numRef>
              <c:f>n_2_right!$B$131:$B$139</c:f>
              <c:numCache>
                <c:formatCode>General</c:formatCode>
                <c:ptCount val="9"/>
                <c:pt idx="0">
                  <c:v>6.25</c:v>
                </c:pt>
                <c:pt idx="1">
                  <c:v>6.9777007331464675</c:v>
                </c:pt>
                <c:pt idx="2">
                  <c:v>7.0192564301966724</c:v>
                </c:pt>
                <c:pt idx="3">
                  <c:v>7.0473589145572602</c:v>
                </c:pt>
                <c:pt idx="4">
                  <c:v>7.0658983488311593</c:v>
                </c:pt>
                <c:pt idx="5">
                  <c:v>6.9977067984747734</c:v>
                </c:pt>
                <c:pt idx="6">
                  <c:v>7.0134157167496989</c:v>
                </c:pt>
                <c:pt idx="7">
                  <c:v>7.0246567281621735</c:v>
                </c:pt>
                <c:pt idx="8">
                  <c:v>6.8119298946784159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B7-4EE6-B22C-1FC170F8010F}"/>
            </c:ext>
          </c:extLst>
        </c:ser>
        <c:ser>
          <c:idx val="11"/>
          <c:order val="11"/>
          <c:tx>
            <c:v>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n_2_right!$A$141:$A$149</c:f>
              <c:strCache>
                <c:ptCount val="9"/>
                <c:pt idx="0">
                  <c:v>GT_0 </c:v>
                </c:pt>
                <c:pt idx="1">
                  <c:v>GT_3 </c:v>
                </c:pt>
                <c:pt idx="2">
                  <c:v>GT_10 </c:v>
                </c:pt>
                <c:pt idx="3">
                  <c:v>GT_30 </c:v>
                </c:pt>
                <c:pt idx="4">
                  <c:v>GT_90</c:v>
                </c:pt>
                <c:pt idx="5">
                  <c:v>GT_270</c:v>
                </c:pt>
                <c:pt idx="6">
                  <c:v>GT_540 </c:v>
                </c:pt>
                <c:pt idx="7">
                  <c:v>GT_900 </c:v>
                </c:pt>
                <c:pt idx="8">
                  <c:v>GT_1800 </c:v>
                </c:pt>
              </c:strCache>
            </c:strRef>
          </c:xVal>
          <c:yVal>
            <c:numRef>
              <c:f>n_2_right!$B$141:$B$149</c:f>
              <c:numCache>
                <c:formatCode>General</c:formatCode>
                <c:ptCount val="9"/>
                <c:pt idx="0">
                  <c:v>6.25</c:v>
                </c:pt>
                <c:pt idx="1">
                  <c:v>6.6821201540384525</c:v>
                </c:pt>
                <c:pt idx="2">
                  <c:v>6.7103569773513643</c:v>
                </c:pt>
                <c:pt idx="3">
                  <c:v>6.7483848137223843</c:v>
                </c:pt>
                <c:pt idx="4">
                  <c:v>6.7634396147300029</c:v>
                </c:pt>
                <c:pt idx="5">
                  <c:v>6.6935727405473422</c:v>
                </c:pt>
                <c:pt idx="6">
                  <c:v>6.7112887486163935</c:v>
                </c:pt>
                <c:pt idx="7">
                  <c:v>6.7260442597699477</c:v>
                </c:pt>
                <c:pt idx="8">
                  <c:v>6.544581873333839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B7-4EE6-B22C-1FC170F8010F}"/>
            </c:ext>
          </c:extLst>
        </c:ser>
        <c:ser>
          <c:idx val="12"/>
          <c:order val="12"/>
          <c:tx>
            <c:v>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n_2_right!$A$151:$A$159</c:f>
              <c:strCache>
                <c:ptCount val="9"/>
                <c:pt idx="0">
                  <c:v>TA_0 </c:v>
                </c:pt>
                <c:pt idx="1">
                  <c:v>TA_3 </c:v>
                </c:pt>
                <c:pt idx="2">
                  <c:v>TA_10 </c:v>
                </c:pt>
                <c:pt idx="3">
                  <c:v>TA_30 </c:v>
                </c:pt>
                <c:pt idx="4">
                  <c:v>TA_90</c:v>
                </c:pt>
                <c:pt idx="5">
                  <c:v>TA_270</c:v>
                </c:pt>
                <c:pt idx="6">
                  <c:v>TA_540 </c:v>
                </c:pt>
                <c:pt idx="7">
                  <c:v>TA_900 </c:v>
                </c:pt>
                <c:pt idx="8">
                  <c:v>TA_1800 </c:v>
                </c:pt>
              </c:strCache>
            </c:strRef>
          </c:xVal>
          <c:yVal>
            <c:numRef>
              <c:f>n_2_right!$B$151:$B$159</c:f>
              <c:numCache>
                <c:formatCode>General</c:formatCode>
                <c:ptCount val="9"/>
                <c:pt idx="0">
                  <c:v>6.25</c:v>
                </c:pt>
                <c:pt idx="1">
                  <c:v>5.6745199972369944</c:v>
                </c:pt>
                <c:pt idx="2">
                  <c:v>5.6433305257467126</c:v>
                </c:pt>
                <c:pt idx="3">
                  <c:v>5.6222426840057089</c:v>
                </c:pt>
                <c:pt idx="4">
                  <c:v>5.6027504947315832</c:v>
                </c:pt>
                <c:pt idx="5">
                  <c:v>5.6966959372420147</c:v>
                </c:pt>
                <c:pt idx="6">
                  <c:v>5.6502978478665318</c:v>
                </c:pt>
                <c:pt idx="7">
                  <c:v>5.6456183176052406</c:v>
                </c:pt>
                <c:pt idx="8">
                  <c:v>5.8572237937250833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B7-4EE6-B22C-1FC170F8010F}"/>
            </c:ext>
          </c:extLst>
        </c:ser>
        <c:ser>
          <c:idx val="13"/>
          <c:order val="13"/>
          <c:tx>
            <c:v>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n_2_right!$A$161:$A$169</c:f>
              <c:strCache>
                <c:ptCount val="9"/>
                <c:pt idx="0">
                  <c:v>TC_0 </c:v>
                </c:pt>
                <c:pt idx="1">
                  <c:v>TC_3 </c:v>
                </c:pt>
                <c:pt idx="2">
                  <c:v>TC_10 </c:v>
                </c:pt>
                <c:pt idx="3">
                  <c:v>TC_30 </c:v>
                </c:pt>
                <c:pt idx="4">
                  <c:v>TC_90</c:v>
                </c:pt>
                <c:pt idx="5">
                  <c:v>TC_270</c:v>
                </c:pt>
                <c:pt idx="6">
                  <c:v>TC_540 </c:v>
                </c:pt>
                <c:pt idx="7">
                  <c:v>TC_900 </c:v>
                </c:pt>
                <c:pt idx="8">
                  <c:v>TC_1800 </c:v>
                </c:pt>
              </c:strCache>
            </c:strRef>
          </c:xVal>
          <c:yVal>
            <c:numRef>
              <c:f>n_2_right!$B$161:$B$169</c:f>
              <c:numCache>
                <c:formatCode>General</c:formatCode>
                <c:ptCount val="9"/>
                <c:pt idx="0">
                  <c:v>6.25</c:v>
                </c:pt>
                <c:pt idx="1">
                  <c:v>5.7578900866322194</c:v>
                </c:pt>
                <c:pt idx="2">
                  <c:v>5.7523724451213196</c:v>
                </c:pt>
                <c:pt idx="3">
                  <c:v>5.7059369195847154</c:v>
                </c:pt>
                <c:pt idx="4">
                  <c:v>5.6926162199969728</c:v>
                </c:pt>
                <c:pt idx="5">
                  <c:v>5.7248361421951781</c:v>
                </c:pt>
                <c:pt idx="6">
                  <c:v>5.7208833836229624</c:v>
                </c:pt>
                <c:pt idx="7">
                  <c:v>5.7480345044535035</c:v>
                </c:pt>
                <c:pt idx="8">
                  <c:v>5.8694971818046273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B7-4EE6-B22C-1FC170F8010F}"/>
            </c:ext>
          </c:extLst>
        </c:ser>
        <c:ser>
          <c:idx val="14"/>
          <c:order val="14"/>
          <c:tx>
            <c:v>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n_2_right!$A$171:$A$179</c:f>
              <c:strCache>
                <c:ptCount val="9"/>
                <c:pt idx="0">
                  <c:v>TG_0 </c:v>
                </c:pt>
                <c:pt idx="1">
                  <c:v>TG_3 </c:v>
                </c:pt>
                <c:pt idx="2">
                  <c:v>TG_10 </c:v>
                </c:pt>
                <c:pt idx="3">
                  <c:v>TG_30 </c:v>
                </c:pt>
                <c:pt idx="4">
                  <c:v>TG_90</c:v>
                </c:pt>
                <c:pt idx="5">
                  <c:v>TG_270</c:v>
                </c:pt>
                <c:pt idx="6">
                  <c:v>TG_540 </c:v>
                </c:pt>
                <c:pt idx="7">
                  <c:v>TG_900 </c:v>
                </c:pt>
                <c:pt idx="8">
                  <c:v>TG_1800 </c:v>
                </c:pt>
              </c:strCache>
            </c:strRef>
          </c:xVal>
          <c:yVal>
            <c:numRef>
              <c:f>n_2_right!$B$171:$B$179</c:f>
              <c:numCache>
                <c:formatCode>General</c:formatCode>
                <c:ptCount val="9"/>
                <c:pt idx="0">
                  <c:v>6.25</c:v>
                </c:pt>
                <c:pt idx="1">
                  <c:v>6.1484540924833508</c:v>
                </c:pt>
                <c:pt idx="2">
                  <c:v>6.1569212967686946</c:v>
                </c:pt>
                <c:pt idx="3">
                  <c:v>6.1268615377110489</c:v>
                </c:pt>
                <c:pt idx="4">
                  <c:v>6.1271265287297654</c:v>
                </c:pt>
                <c:pt idx="5">
                  <c:v>6.0728873775445935</c:v>
                </c:pt>
                <c:pt idx="6">
                  <c:v>6.111677484698645</c:v>
                </c:pt>
                <c:pt idx="7">
                  <c:v>6.1649244927635234</c:v>
                </c:pt>
                <c:pt idx="8">
                  <c:v>6.1832244802315603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8B7-4EE6-B22C-1FC170F8010F}"/>
            </c:ext>
          </c:extLst>
        </c:ser>
        <c:ser>
          <c:idx val="15"/>
          <c:order val="15"/>
          <c:tx>
            <c:v>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n_2_right!$A$181:$A$189</c:f>
              <c:strCache>
                <c:ptCount val="9"/>
                <c:pt idx="0">
                  <c:v>TT_0 </c:v>
                </c:pt>
                <c:pt idx="1">
                  <c:v>TT_3 </c:v>
                </c:pt>
                <c:pt idx="2">
                  <c:v>TT_10 </c:v>
                </c:pt>
                <c:pt idx="3">
                  <c:v>TT_30 </c:v>
                </c:pt>
                <c:pt idx="4">
                  <c:v>TT_90</c:v>
                </c:pt>
                <c:pt idx="5">
                  <c:v>TT_270</c:v>
                </c:pt>
                <c:pt idx="6">
                  <c:v>TT_540 </c:v>
                </c:pt>
                <c:pt idx="7">
                  <c:v>TT_900 </c:v>
                </c:pt>
                <c:pt idx="8">
                  <c:v>TT_1800 </c:v>
                </c:pt>
              </c:strCache>
            </c:strRef>
          </c:xVal>
          <c:yVal>
            <c:numRef>
              <c:f>n_2_right!$B$181:$B$189</c:f>
              <c:numCache>
                <c:formatCode>General</c:formatCode>
                <c:ptCount val="9"/>
                <c:pt idx="0">
                  <c:v>6.25</c:v>
                </c:pt>
                <c:pt idx="1">
                  <c:v>5.5142619931649151</c:v>
                </c:pt>
                <c:pt idx="2">
                  <c:v>5.5050433997799413</c:v>
                </c:pt>
                <c:pt idx="3">
                  <c:v>5.4414755615789741</c:v>
                </c:pt>
                <c:pt idx="4">
                  <c:v>5.4398960442042208</c:v>
                </c:pt>
                <c:pt idx="5">
                  <c:v>5.4860644877966251</c:v>
                </c:pt>
                <c:pt idx="6">
                  <c:v>5.4597538456219032</c:v>
                </c:pt>
                <c:pt idx="7">
                  <c:v>5.5253686493690415</c:v>
                </c:pt>
                <c:pt idx="8">
                  <c:v>5.7036992830540072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B7-4EE6-B22C-1FC170F8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32040"/>
        <c:axId val="1004526464"/>
      </c:scatterChart>
      <c:valAx>
        <c:axId val="100453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26464"/>
        <c:crosses val="autoZero"/>
        <c:crossBetween val="midCat"/>
      </c:valAx>
      <c:valAx>
        <c:axId val="100452646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3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n_1_left!$B$141</c:f>
              <c:strCache>
                <c:ptCount val="1"/>
                <c:pt idx="0">
                  <c:v>Nucleotide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n_1_left!$A$142:$A$260</c:f>
              <c:strCache>
                <c:ptCount val="11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  <c:pt idx="10">
                  <c:v>C1_0 </c:v>
                </c:pt>
                <c:pt idx="11">
                  <c:v>C1_3 </c:v>
                </c:pt>
                <c:pt idx="12">
                  <c:v>C1_10 </c:v>
                </c:pt>
                <c:pt idx="13">
                  <c:v>C1_30 </c:v>
                </c:pt>
                <c:pt idx="14">
                  <c:v>C1_90</c:v>
                </c:pt>
                <c:pt idx="15">
                  <c:v>C1_270</c:v>
                </c:pt>
                <c:pt idx="16">
                  <c:v>C1_540 </c:v>
                </c:pt>
                <c:pt idx="17">
                  <c:v>C1_900 </c:v>
                </c:pt>
                <c:pt idx="18">
                  <c:v>C1_1800 </c:v>
                </c:pt>
                <c:pt idx="20">
                  <c:v>G1_0 </c:v>
                </c:pt>
                <c:pt idx="21">
                  <c:v>G1_3 </c:v>
                </c:pt>
                <c:pt idx="22">
                  <c:v>G1_10 </c:v>
                </c:pt>
                <c:pt idx="23">
                  <c:v>G1_30 </c:v>
                </c:pt>
                <c:pt idx="24">
                  <c:v>G1_90</c:v>
                </c:pt>
                <c:pt idx="25">
                  <c:v>G1_270</c:v>
                </c:pt>
                <c:pt idx="26">
                  <c:v>G1_540 </c:v>
                </c:pt>
                <c:pt idx="27">
                  <c:v>G1_900 </c:v>
                </c:pt>
                <c:pt idx="28">
                  <c:v>G1_1800 </c:v>
                </c:pt>
                <c:pt idx="30">
                  <c:v>T1_0 </c:v>
                </c:pt>
                <c:pt idx="31">
                  <c:v>T1_3 </c:v>
                </c:pt>
                <c:pt idx="32">
                  <c:v>T1_10 </c:v>
                </c:pt>
                <c:pt idx="33">
                  <c:v>T1_30 </c:v>
                </c:pt>
                <c:pt idx="34">
                  <c:v>T1_90</c:v>
                </c:pt>
                <c:pt idx="35">
                  <c:v>T1_270</c:v>
                </c:pt>
                <c:pt idx="36">
                  <c:v>T1_540 </c:v>
                </c:pt>
                <c:pt idx="37">
                  <c:v>T1_900 </c:v>
                </c:pt>
                <c:pt idx="38">
                  <c:v>T1_1800 </c:v>
                </c:pt>
                <c:pt idx="40">
                  <c:v>A2_0 </c:v>
                </c:pt>
                <c:pt idx="41">
                  <c:v>A2_3 </c:v>
                </c:pt>
                <c:pt idx="42">
                  <c:v>A2_10 </c:v>
                </c:pt>
                <c:pt idx="43">
                  <c:v>A2_30 </c:v>
                </c:pt>
                <c:pt idx="44">
                  <c:v>A2_90</c:v>
                </c:pt>
                <c:pt idx="45">
                  <c:v>A2_270</c:v>
                </c:pt>
                <c:pt idx="46">
                  <c:v>A2_540 </c:v>
                </c:pt>
                <c:pt idx="47">
                  <c:v>A2_900 </c:v>
                </c:pt>
                <c:pt idx="48">
                  <c:v>A2_1800 </c:v>
                </c:pt>
                <c:pt idx="50">
                  <c:v>C2_0 </c:v>
                </c:pt>
                <c:pt idx="51">
                  <c:v>C2_3 </c:v>
                </c:pt>
                <c:pt idx="52">
                  <c:v>C2_10 </c:v>
                </c:pt>
                <c:pt idx="53">
                  <c:v>C2_30 </c:v>
                </c:pt>
                <c:pt idx="54">
                  <c:v>C2_90</c:v>
                </c:pt>
                <c:pt idx="55">
                  <c:v>C2_270</c:v>
                </c:pt>
                <c:pt idx="56">
                  <c:v>C2_540 </c:v>
                </c:pt>
                <c:pt idx="57">
                  <c:v>C2_900 </c:v>
                </c:pt>
                <c:pt idx="58">
                  <c:v>C2_1800 </c:v>
                </c:pt>
                <c:pt idx="60">
                  <c:v>G2_0 </c:v>
                </c:pt>
                <c:pt idx="61">
                  <c:v>G2_3 </c:v>
                </c:pt>
                <c:pt idx="62">
                  <c:v>G2_10 </c:v>
                </c:pt>
                <c:pt idx="63">
                  <c:v>G2_30 </c:v>
                </c:pt>
                <c:pt idx="64">
                  <c:v>G2_90</c:v>
                </c:pt>
                <c:pt idx="65">
                  <c:v>G2_270</c:v>
                </c:pt>
                <c:pt idx="66">
                  <c:v>G2_540 </c:v>
                </c:pt>
                <c:pt idx="67">
                  <c:v>G2_900 </c:v>
                </c:pt>
                <c:pt idx="68">
                  <c:v>G2_1800 </c:v>
                </c:pt>
                <c:pt idx="70">
                  <c:v>T2_0 </c:v>
                </c:pt>
                <c:pt idx="71">
                  <c:v>T2_3 </c:v>
                </c:pt>
                <c:pt idx="72">
                  <c:v>T2_10 </c:v>
                </c:pt>
                <c:pt idx="73">
                  <c:v>T2_30 </c:v>
                </c:pt>
                <c:pt idx="74">
                  <c:v>T2_90</c:v>
                </c:pt>
                <c:pt idx="75">
                  <c:v>T2_270</c:v>
                </c:pt>
                <c:pt idx="76">
                  <c:v>T2_540 </c:v>
                </c:pt>
                <c:pt idx="77">
                  <c:v>T2_900 </c:v>
                </c:pt>
                <c:pt idx="78">
                  <c:v>T2_1800 </c:v>
                </c:pt>
                <c:pt idx="80">
                  <c:v>A3_0 </c:v>
                </c:pt>
                <c:pt idx="81">
                  <c:v>A3_3 </c:v>
                </c:pt>
                <c:pt idx="82">
                  <c:v>A3_10 </c:v>
                </c:pt>
                <c:pt idx="83">
                  <c:v>A3_30 </c:v>
                </c:pt>
                <c:pt idx="84">
                  <c:v>A3_90</c:v>
                </c:pt>
                <c:pt idx="85">
                  <c:v>A3_270</c:v>
                </c:pt>
                <c:pt idx="86">
                  <c:v>A3_540 </c:v>
                </c:pt>
                <c:pt idx="87">
                  <c:v>A3_900 </c:v>
                </c:pt>
                <c:pt idx="88">
                  <c:v>A3_1800 </c:v>
                </c:pt>
                <c:pt idx="90">
                  <c:v>C3_0 </c:v>
                </c:pt>
                <c:pt idx="91">
                  <c:v>C3_3 </c:v>
                </c:pt>
                <c:pt idx="92">
                  <c:v>C3_10 </c:v>
                </c:pt>
                <c:pt idx="93">
                  <c:v>C3_30 </c:v>
                </c:pt>
                <c:pt idx="94">
                  <c:v>C3_90</c:v>
                </c:pt>
                <c:pt idx="95">
                  <c:v>C3_270</c:v>
                </c:pt>
                <c:pt idx="96">
                  <c:v>C3_540 </c:v>
                </c:pt>
                <c:pt idx="97">
                  <c:v>C3_900 </c:v>
                </c:pt>
                <c:pt idx="98">
                  <c:v>C3_1800 </c:v>
                </c:pt>
                <c:pt idx="100">
                  <c:v>G3_0 </c:v>
                </c:pt>
                <c:pt idx="101">
                  <c:v>G3_3 </c:v>
                </c:pt>
                <c:pt idx="102">
                  <c:v>G3_10 </c:v>
                </c:pt>
                <c:pt idx="103">
                  <c:v>G3_30 </c:v>
                </c:pt>
                <c:pt idx="104">
                  <c:v>G3_90</c:v>
                </c:pt>
                <c:pt idx="105">
                  <c:v>G3_270</c:v>
                </c:pt>
                <c:pt idx="106">
                  <c:v>G3_540 </c:v>
                </c:pt>
                <c:pt idx="107">
                  <c:v>G3_900 </c:v>
                </c:pt>
                <c:pt idx="108">
                  <c:v>G3_1800 </c:v>
                </c:pt>
                <c:pt idx="110">
                  <c:v>T3_0 </c:v>
                </c:pt>
                <c:pt idx="111">
                  <c:v>T3_3 </c:v>
                </c:pt>
                <c:pt idx="112">
                  <c:v>T3_10 </c:v>
                </c:pt>
                <c:pt idx="113">
                  <c:v>T3_30 </c:v>
                </c:pt>
                <c:pt idx="114">
                  <c:v>T3_90</c:v>
                </c:pt>
                <c:pt idx="115">
                  <c:v>T3_270</c:v>
                </c:pt>
                <c:pt idx="116">
                  <c:v>T3_540 </c:v>
                </c:pt>
                <c:pt idx="117">
                  <c:v>T3_900 </c:v>
                </c:pt>
                <c:pt idx="118">
                  <c:v>T3_1800 </c:v>
                </c:pt>
              </c:strCache>
            </c:strRef>
          </c:cat>
          <c:val>
            <c:numRef>
              <c:f>n_1_left!$B$142:$B$260</c:f>
              <c:numCache>
                <c:formatCode>General</c:formatCode>
                <c:ptCount val="119"/>
                <c:pt idx="0">
                  <c:v>25</c:v>
                </c:pt>
                <c:pt idx="1">
                  <c:v>24.880869864970386</c:v>
                </c:pt>
                <c:pt idx="2">
                  <c:v>24.804790629595356</c:v>
                </c:pt>
                <c:pt idx="3">
                  <c:v>24.851184716535737</c:v>
                </c:pt>
                <c:pt idx="4">
                  <c:v>24.834241157653768</c:v>
                </c:pt>
                <c:pt idx="5">
                  <c:v>24.965206601080471</c:v>
                </c:pt>
                <c:pt idx="6">
                  <c:v>24.90381821309904</c:v>
                </c:pt>
                <c:pt idx="7">
                  <c:v>24.763942217218165</c:v>
                </c:pt>
                <c:pt idx="8">
                  <c:v>25.000461399536523</c:v>
                </c:pt>
                <c:pt idx="10">
                  <c:v>25</c:v>
                </c:pt>
                <c:pt idx="11">
                  <c:v>24.896416617213678</c:v>
                </c:pt>
                <c:pt idx="12">
                  <c:v>24.901293765311998</c:v>
                </c:pt>
                <c:pt idx="13">
                  <c:v>24.891260707621832</c:v>
                </c:pt>
                <c:pt idx="14">
                  <c:v>24.876387610632193</c:v>
                </c:pt>
                <c:pt idx="15">
                  <c:v>24.763842487582778</c:v>
                </c:pt>
                <c:pt idx="16">
                  <c:v>24.889090928042883</c:v>
                </c:pt>
                <c:pt idx="17">
                  <c:v>24.829119749067381</c:v>
                </c:pt>
                <c:pt idx="18">
                  <c:v>24.722944382804464</c:v>
                </c:pt>
                <c:pt idx="20">
                  <c:v>25</c:v>
                </c:pt>
                <c:pt idx="21">
                  <c:v>27.30996846572457</c:v>
                </c:pt>
                <c:pt idx="22">
                  <c:v>27.418239146952317</c:v>
                </c:pt>
                <c:pt idx="23">
                  <c:v>27.59297999619104</c:v>
                </c:pt>
                <c:pt idx="24">
                  <c:v>27.651652694305305</c:v>
                </c:pt>
                <c:pt idx="25">
                  <c:v>27.454919031074525</c:v>
                </c:pt>
                <c:pt idx="26">
                  <c:v>27.473444552272209</c:v>
                </c:pt>
                <c:pt idx="27">
                  <c:v>27.485673160179324</c:v>
                </c:pt>
                <c:pt idx="28">
                  <c:v>26.730366023455087</c:v>
                </c:pt>
                <c:pt idx="30">
                  <c:v>25</c:v>
                </c:pt>
                <c:pt idx="31">
                  <c:v>23.213504031091148</c:v>
                </c:pt>
                <c:pt idx="32">
                  <c:v>23.178807631365945</c:v>
                </c:pt>
                <c:pt idx="33">
                  <c:v>23.002196065876216</c:v>
                </c:pt>
                <c:pt idx="34">
                  <c:v>22.974107212685748</c:v>
                </c:pt>
                <c:pt idx="35">
                  <c:v>23.098433264578244</c:v>
                </c:pt>
                <c:pt idx="36">
                  <c:v>23.062916742959903</c:v>
                </c:pt>
                <c:pt idx="37">
                  <c:v>23.192557652613598</c:v>
                </c:pt>
                <c:pt idx="38">
                  <c:v>23.699829633788301</c:v>
                </c:pt>
                <c:pt idx="40">
                  <c:v>25</c:v>
                </c:pt>
                <c:pt idx="41">
                  <c:v>24.102431505353923</c:v>
                </c:pt>
                <c:pt idx="42">
                  <c:v>24.009897940572927</c:v>
                </c:pt>
                <c:pt idx="43">
                  <c:v>24.066452969102208</c:v>
                </c:pt>
                <c:pt idx="44">
                  <c:v>23.989638665024572</c:v>
                </c:pt>
                <c:pt idx="45">
                  <c:v>24.277871403133112</c:v>
                </c:pt>
                <c:pt idx="46">
                  <c:v>24.089554149427425</c:v>
                </c:pt>
                <c:pt idx="47">
                  <c:v>23.997522148122442</c:v>
                </c:pt>
                <c:pt idx="48">
                  <c:v>24.485209610007132</c:v>
                </c:pt>
                <c:pt idx="50">
                  <c:v>25</c:v>
                </c:pt>
                <c:pt idx="51">
                  <c:v>25.309192753317554</c:v>
                </c:pt>
                <c:pt idx="52">
                  <c:v>25.332075710008272</c:v>
                </c:pt>
                <c:pt idx="53">
                  <c:v>25.341179319969747</c:v>
                </c:pt>
                <c:pt idx="54">
                  <c:v>25.342307111043695</c:v>
                </c:pt>
                <c:pt idx="55">
                  <c:v>25.300789189501412</c:v>
                </c:pt>
                <c:pt idx="56">
                  <c:v>25.352499547466728</c:v>
                </c:pt>
                <c:pt idx="57">
                  <c:v>25.287445707590589</c:v>
                </c:pt>
                <c:pt idx="58">
                  <c:v>25.115257258289432</c:v>
                </c:pt>
                <c:pt idx="60">
                  <c:v>25</c:v>
                </c:pt>
                <c:pt idx="61">
                  <c:v>26.127728750777003</c:v>
                </c:pt>
                <c:pt idx="62">
                  <c:v>26.179606152471074</c:v>
                </c:pt>
                <c:pt idx="63">
                  <c:v>26.193919634885614</c:v>
                </c:pt>
                <c:pt idx="64">
                  <c:v>26.233205157711293</c:v>
                </c:pt>
                <c:pt idx="65">
                  <c:v>26.070102417343893</c:v>
                </c:pt>
                <c:pt idx="66">
                  <c:v>26.150219896066485</c:v>
                </c:pt>
                <c:pt idx="67">
                  <c:v>26.192894418849239</c:v>
                </c:pt>
                <c:pt idx="68">
                  <c:v>25.881675411282494</c:v>
                </c:pt>
                <c:pt idx="70">
                  <c:v>25</c:v>
                </c:pt>
                <c:pt idx="71">
                  <c:v>24.515858773207089</c:v>
                </c:pt>
                <c:pt idx="72">
                  <c:v>24.528111918861594</c:v>
                </c:pt>
                <c:pt idx="73">
                  <c:v>24.4672376153157</c:v>
                </c:pt>
                <c:pt idx="74">
                  <c:v>24.490374179478074</c:v>
                </c:pt>
                <c:pt idx="75">
                  <c:v>24.437562509820467</c:v>
                </c:pt>
                <c:pt idx="76">
                  <c:v>24.482408700660336</c:v>
                </c:pt>
                <c:pt idx="77">
                  <c:v>24.549718131904203</c:v>
                </c:pt>
                <c:pt idx="78">
                  <c:v>24.546519676320031</c:v>
                </c:pt>
                <c:pt idx="80">
                  <c:v>25</c:v>
                </c:pt>
                <c:pt idx="81">
                  <c:v>24.359534419497091</c:v>
                </c:pt>
                <c:pt idx="82">
                  <c:v>24.286827111299498</c:v>
                </c:pt>
                <c:pt idx="83">
                  <c:v>24.36154546070803</c:v>
                </c:pt>
                <c:pt idx="84">
                  <c:v>24.291838842632636</c:v>
                </c:pt>
                <c:pt idx="85">
                  <c:v>24.567125859671059</c:v>
                </c:pt>
                <c:pt idx="86">
                  <c:v>24.360389944801934</c:v>
                </c:pt>
                <c:pt idx="87">
                  <c:v>24.293525077404173</c:v>
                </c:pt>
                <c:pt idx="88">
                  <c:v>24.692918476533407</c:v>
                </c:pt>
                <c:pt idx="90">
                  <c:v>25</c:v>
                </c:pt>
                <c:pt idx="91">
                  <c:v>25.255308023219364</c:v>
                </c:pt>
                <c:pt idx="92">
                  <c:v>25.27632435487066</c:v>
                </c:pt>
                <c:pt idx="93">
                  <c:v>25.293022871837294</c:v>
                </c:pt>
                <c:pt idx="94">
                  <c:v>25.276391894185867</c:v>
                </c:pt>
                <c:pt idx="95">
                  <c:v>25.258724744413652</c:v>
                </c:pt>
                <c:pt idx="96">
                  <c:v>25.287251918923857</c:v>
                </c:pt>
                <c:pt idx="97">
                  <c:v>25.220705762234829</c:v>
                </c:pt>
                <c:pt idx="98">
                  <c:v>25.074717750459069</c:v>
                </c:pt>
                <c:pt idx="100">
                  <c:v>25</c:v>
                </c:pt>
                <c:pt idx="101">
                  <c:v>26.00044200583546</c:v>
                </c:pt>
                <c:pt idx="102">
                  <c:v>26.055795535654667</c:v>
                </c:pt>
                <c:pt idx="103">
                  <c:v>26.07074280138777</c:v>
                </c:pt>
                <c:pt idx="104">
                  <c:v>26.099989776779775</c:v>
                </c:pt>
                <c:pt idx="105">
                  <c:v>25.933481878710928</c:v>
                </c:pt>
                <c:pt idx="106">
                  <c:v>26.021518043983129</c:v>
                </c:pt>
                <c:pt idx="107">
                  <c:v>26.065066598290564</c:v>
                </c:pt>
                <c:pt idx="108">
                  <c:v>25.760157410193418</c:v>
                </c:pt>
                <c:pt idx="110">
                  <c:v>25</c:v>
                </c:pt>
                <c:pt idx="111">
                  <c:v>24.462153743185723</c:v>
                </c:pt>
                <c:pt idx="112">
                  <c:v>24.457037211487471</c:v>
                </c:pt>
                <c:pt idx="113">
                  <c:v>24.378118494019823</c:v>
                </c:pt>
                <c:pt idx="114">
                  <c:v>24.413949257911742</c:v>
                </c:pt>
                <c:pt idx="115">
                  <c:v>24.362112845244344</c:v>
                </c:pt>
                <c:pt idx="116">
                  <c:v>24.425781014762897</c:v>
                </c:pt>
                <c:pt idx="117">
                  <c:v>24.473328223031814</c:v>
                </c:pt>
                <c:pt idx="118">
                  <c:v>24.518443334343758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6-46F9-9F3D-23374D46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16992"/>
        <c:axId val="551255000"/>
      </c:barChart>
      <c:catAx>
        <c:axId val="5513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5000"/>
        <c:crosses val="autoZero"/>
        <c:auto val="1"/>
        <c:lblAlgn val="ctr"/>
        <c:lblOffset val="100"/>
        <c:noMultiLvlLbl val="0"/>
      </c:catAx>
      <c:valAx>
        <c:axId val="5512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n_1_left!$A$142:$A$150</c:f>
              <c:strCache>
                <c:ptCount val="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</c:strCache>
            </c:strRef>
          </c:xVal>
          <c:yVal>
            <c:numRef>
              <c:f>n_1_left!$B$142:$B$150</c:f>
              <c:numCache>
                <c:formatCode>General</c:formatCode>
                <c:ptCount val="9"/>
                <c:pt idx="0">
                  <c:v>25</c:v>
                </c:pt>
                <c:pt idx="1">
                  <c:v>24.880869864970386</c:v>
                </c:pt>
                <c:pt idx="2">
                  <c:v>24.804790629595356</c:v>
                </c:pt>
                <c:pt idx="3">
                  <c:v>24.851184716535737</c:v>
                </c:pt>
                <c:pt idx="4">
                  <c:v>24.834241157653768</c:v>
                </c:pt>
                <c:pt idx="5">
                  <c:v>24.965206601080471</c:v>
                </c:pt>
                <c:pt idx="6">
                  <c:v>24.90381821309904</c:v>
                </c:pt>
                <c:pt idx="7">
                  <c:v>24.763942217218165</c:v>
                </c:pt>
                <c:pt idx="8">
                  <c:v>25.000461399536523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497B-B0EA-892600278C1D}"/>
            </c:ext>
          </c:extLst>
        </c:ser>
        <c:ser>
          <c:idx val="1"/>
          <c:order val="1"/>
          <c:tx>
            <c:v>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n_1_left!$A$152:$A$160</c:f>
              <c:strCache>
                <c:ptCount val="9"/>
                <c:pt idx="0">
                  <c:v>C1_0 </c:v>
                </c:pt>
                <c:pt idx="1">
                  <c:v>C1_3 </c:v>
                </c:pt>
                <c:pt idx="2">
                  <c:v>C1_10 </c:v>
                </c:pt>
                <c:pt idx="3">
                  <c:v>C1_30 </c:v>
                </c:pt>
                <c:pt idx="4">
                  <c:v>C1_90</c:v>
                </c:pt>
                <c:pt idx="5">
                  <c:v>C1_270</c:v>
                </c:pt>
                <c:pt idx="6">
                  <c:v>C1_540 </c:v>
                </c:pt>
                <c:pt idx="7">
                  <c:v>C1_900 </c:v>
                </c:pt>
                <c:pt idx="8">
                  <c:v>C1_1800 </c:v>
                </c:pt>
              </c:strCache>
            </c:strRef>
          </c:xVal>
          <c:yVal>
            <c:numRef>
              <c:f>n_1_left!$B$152:$B$160</c:f>
              <c:numCache>
                <c:formatCode>General</c:formatCode>
                <c:ptCount val="9"/>
                <c:pt idx="0">
                  <c:v>25</c:v>
                </c:pt>
                <c:pt idx="1">
                  <c:v>24.896416617213678</c:v>
                </c:pt>
                <c:pt idx="2">
                  <c:v>24.901293765311998</c:v>
                </c:pt>
                <c:pt idx="3">
                  <c:v>24.891260707621832</c:v>
                </c:pt>
                <c:pt idx="4">
                  <c:v>24.876387610632193</c:v>
                </c:pt>
                <c:pt idx="5">
                  <c:v>24.763842487582778</c:v>
                </c:pt>
                <c:pt idx="6">
                  <c:v>24.889090928042883</c:v>
                </c:pt>
                <c:pt idx="7">
                  <c:v>24.829119749067381</c:v>
                </c:pt>
                <c:pt idx="8">
                  <c:v>24.722944382804464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F-497B-B0EA-892600278C1D}"/>
            </c:ext>
          </c:extLst>
        </c:ser>
        <c:ser>
          <c:idx val="2"/>
          <c:order val="2"/>
          <c:tx>
            <c:v>G1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n_1_left!$A$162:$A$170</c:f>
              <c:strCache>
                <c:ptCount val="9"/>
                <c:pt idx="0">
                  <c:v>G1_0 </c:v>
                </c:pt>
                <c:pt idx="1">
                  <c:v>G1_3 </c:v>
                </c:pt>
                <c:pt idx="2">
                  <c:v>G1_10 </c:v>
                </c:pt>
                <c:pt idx="3">
                  <c:v>G1_30 </c:v>
                </c:pt>
                <c:pt idx="4">
                  <c:v>G1_90</c:v>
                </c:pt>
                <c:pt idx="5">
                  <c:v>G1_270</c:v>
                </c:pt>
                <c:pt idx="6">
                  <c:v>G1_540 </c:v>
                </c:pt>
                <c:pt idx="7">
                  <c:v>G1_900 </c:v>
                </c:pt>
                <c:pt idx="8">
                  <c:v>G1_1800 </c:v>
                </c:pt>
              </c:strCache>
            </c:strRef>
          </c:xVal>
          <c:yVal>
            <c:numRef>
              <c:f>n_1_left!$B$162:$B$170</c:f>
              <c:numCache>
                <c:formatCode>General</c:formatCode>
                <c:ptCount val="9"/>
                <c:pt idx="0">
                  <c:v>25</c:v>
                </c:pt>
                <c:pt idx="1">
                  <c:v>27.30996846572457</c:v>
                </c:pt>
                <c:pt idx="2">
                  <c:v>27.418239146952317</c:v>
                </c:pt>
                <c:pt idx="3">
                  <c:v>27.59297999619104</c:v>
                </c:pt>
                <c:pt idx="4">
                  <c:v>27.651652694305305</c:v>
                </c:pt>
                <c:pt idx="5">
                  <c:v>27.454919031074525</c:v>
                </c:pt>
                <c:pt idx="6">
                  <c:v>27.473444552272209</c:v>
                </c:pt>
                <c:pt idx="7">
                  <c:v>27.485673160179324</c:v>
                </c:pt>
                <c:pt idx="8">
                  <c:v>26.730366023455087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F-497B-B0EA-892600278C1D}"/>
            </c:ext>
          </c:extLst>
        </c:ser>
        <c:ser>
          <c:idx val="3"/>
          <c:order val="3"/>
          <c:tx>
            <c:v>T1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n_1_left!$A$172:$A$180</c:f>
              <c:strCache>
                <c:ptCount val="9"/>
                <c:pt idx="0">
                  <c:v>T1_0 </c:v>
                </c:pt>
                <c:pt idx="1">
                  <c:v>T1_3 </c:v>
                </c:pt>
                <c:pt idx="2">
                  <c:v>T1_10 </c:v>
                </c:pt>
                <c:pt idx="3">
                  <c:v>T1_30 </c:v>
                </c:pt>
                <c:pt idx="4">
                  <c:v>T1_90</c:v>
                </c:pt>
                <c:pt idx="5">
                  <c:v>T1_270</c:v>
                </c:pt>
                <c:pt idx="6">
                  <c:v>T1_540 </c:v>
                </c:pt>
                <c:pt idx="7">
                  <c:v>T1_900 </c:v>
                </c:pt>
                <c:pt idx="8">
                  <c:v>T1_1800 </c:v>
                </c:pt>
              </c:strCache>
            </c:strRef>
          </c:xVal>
          <c:yVal>
            <c:numRef>
              <c:f>n_1_left!$B$172:$B$180</c:f>
              <c:numCache>
                <c:formatCode>General</c:formatCode>
                <c:ptCount val="9"/>
                <c:pt idx="0">
                  <c:v>25</c:v>
                </c:pt>
                <c:pt idx="1">
                  <c:v>23.213504031091148</c:v>
                </c:pt>
                <c:pt idx="2">
                  <c:v>23.178807631365945</c:v>
                </c:pt>
                <c:pt idx="3">
                  <c:v>23.002196065876216</c:v>
                </c:pt>
                <c:pt idx="4">
                  <c:v>22.974107212685748</c:v>
                </c:pt>
                <c:pt idx="5">
                  <c:v>23.098433264578244</c:v>
                </c:pt>
                <c:pt idx="6">
                  <c:v>23.062916742959903</c:v>
                </c:pt>
                <c:pt idx="7">
                  <c:v>23.192557652613598</c:v>
                </c:pt>
                <c:pt idx="8">
                  <c:v>23.699829633788301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4F-497B-B0EA-892600278C1D}"/>
            </c:ext>
          </c:extLst>
        </c:ser>
        <c:ser>
          <c:idx val="4"/>
          <c:order val="4"/>
          <c:tx>
            <c:v>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n_1_left!$A$182:$A$190</c:f>
              <c:strCache>
                <c:ptCount val="9"/>
                <c:pt idx="0">
                  <c:v>A2_0 </c:v>
                </c:pt>
                <c:pt idx="1">
                  <c:v>A2_3 </c:v>
                </c:pt>
                <c:pt idx="2">
                  <c:v>A2_10 </c:v>
                </c:pt>
                <c:pt idx="3">
                  <c:v>A2_30 </c:v>
                </c:pt>
                <c:pt idx="4">
                  <c:v>A2_90</c:v>
                </c:pt>
                <c:pt idx="5">
                  <c:v>A2_270</c:v>
                </c:pt>
                <c:pt idx="6">
                  <c:v>A2_540 </c:v>
                </c:pt>
                <c:pt idx="7">
                  <c:v>A2_900 </c:v>
                </c:pt>
                <c:pt idx="8">
                  <c:v>A2_1800 </c:v>
                </c:pt>
              </c:strCache>
            </c:strRef>
          </c:xVal>
          <c:yVal>
            <c:numRef>
              <c:f>n_1_left!$B$182:$B$190</c:f>
              <c:numCache>
                <c:formatCode>General</c:formatCode>
                <c:ptCount val="9"/>
                <c:pt idx="0">
                  <c:v>25</c:v>
                </c:pt>
                <c:pt idx="1">
                  <c:v>24.102431505353923</c:v>
                </c:pt>
                <c:pt idx="2">
                  <c:v>24.009897940572927</c:v>
                </c:pt>
                <c:pt idx="3">
                  <c:v>24.066452969102208</c:v>
                </c:pt>
                <c:pt idx="4">
                  <c:v>23.989638665024572</c:v>
                </c:pt>
                <c:pt idx="5">
                  <c:v>24.277871403133112</c:v>
                </c:pt>
                <c:pt idx="6">
                  <c:v>24.089554149427425</c:v>
                </c:pt>
                <c:pt idx="7">
                  <c:v>23.997522148122442</c:v>
                </c:pt>
                <c:pt idx="8">
                  <c:v>24.485209610007132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4F-497B-B0EA-892600278C1D}"/>
            </c:ext>
          </c:extLst>
        </c:ser>
        <c:ser>
          <c:idx val="5"/>
          <c:order val="5"/>
          <c:tx>
            <c:v>C2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n_1_left!$A$192:$A$200</c:f>
              <c:strCache>
                <c:ptCount val="9"/>
                <c:pt idx="0">
                  <c:v>C2_0 </c:v>
                </c:pt>
                <c:pt idx="1">
                  <c:v>C2_3 </c:v>
                </c:pt>
                <c:pt idx="2">
                  <c:v>C2_10 </c:v>
                </c:pt>
                <c:pt idx="3">
                  <c:v>C2_30 </c:v>
                </c:pt>
                <c:pt idx="4">
                  <c:v>C2_90</c:v>
                </c:pt>
                <c:pt idx="5">
                  <c:v>C2_270</c:v>
                </c:pt>
                <c:pt idx="6">
                  <c:v>C2_540 </c:v>
                </c:pt>
                <c:pt idx="7">
                  <c:v>C2_900 </c:v>
                </c:pt>
                <c:pt idx="8">
                  <c:v>C2_1800 </c:v>
                </c:pt>
              </c:strCache>
            </c:strRef>
          </c:xVal>
          <c:yVal>
            <c:numRef>
              <c:f>n_1_left!$B$192:$B$200</c:f>
              <c:numCache>
                <c:formatCode>General</c:formatCode>
                <c:ptCount val="9"/>
                <c:pt idx="0">
                  <c:v>25</c:v>
                </c:pt>
                <c:pt idx="1">
                  <c:v>25.309192753317554</c:v>
                </c:pt>
                <c:pt idx="2">
                  <c:v>25.332075710008272</c:v>
                </c:pt>
                <c:pt idx="3">
                  <c:v>25.341179319969747</c:v>
                </c:pt>
                <c:pt idx="4">
                  <c:v>25.342307111043695</c:v>
                </c:pt>
                <c:pt idx="5">
                  <c:v>25.300789189501412</c:v>
                </c:pt>
                <c:pt idx="6">
                  <c:v>25.352499547466728</c:v>
                </c:pt>
                <c:pt idx="7">
                  <c:v>25.287445707590589</c:v>
                </c:pt>
                <c:pt idx="8">
                  <c:v>25.115257258289432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4F-497B-B0EA-892600278C1D}"/>
            </c:ext>
          </c:extLst>
        </c:ser>
        <c:ser>
          <c:idx val="6"/>
          <c:order val="6"/>
          <c:tx>
            <c:v>G2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n_1_left!$A$202:$A$210</c:f>
              <c:strCache>
                <c:ptCount val="9"/>
                <c:pt idx="0">
                  <c:v>G2_0 </c:v>
                </c:pt>
                <c:pt idx="1">
                  <c:v>G2_3 </c:v>
                </c:pt>
                <c:pt idx="2">
                  <c:v>G2_10 </c:v>
                </c:pt>
                <c:pt idx="3">
                  <c:v>G2_30 </c:v>
                </c:pt>
                <c:pt idx="4">
                  <c:v>G2_90</c:v>
                </c:pt>
                <c:pt idx="5">
                  <c:v>G2_270</c:v>
                </c:pt>
                <c:pt idx="6">
                  <c:v>G2_540 </c:v>
                </c:pt>
                <c:pt idx="7">
                  <c:v>G2_900 </c:v>
                </c:pt>
                <c:pt idx="8">
                  <c:v>G2_1800 </c:v>
                </c:pt>
              </c:strCache>
            </c:strRef>
          </c:xVal>
          <c:yVal>
            <c:numRef>
              <c:f>n_1_left!$B$202:$B$210</c:f>
              <c:numCache>
                <c:formatCode>General</c:formatCode>
                <c:ptCount val="9"/>
                <c:pt idx="0">
                  <c:v>25</c:v>
                </c:pt>
                <c:pt idx="1">
                  <c:v>26.127728750777003</c:v>
                </c:pt>
                <c:pt idx="2">
                  <c:v>26.179606152471074</c:v>
                </c:pt>
                <c:pt idx="3">
                  <c:v>26.193919634885614</c:v>
                </c:pt>
                <c:pt idx="4">
                  <c:v>26.233205157711293</c:v>
                </c:pt>
                <c:pt idx="5">
                  <c:v>26.070102417343893</c:v>
                </c:pt>
                <c:pt idx="6">
                  <c:v>26.150219896066485</c:v>
                </c:pt>
                <c:pt idx="7">
                  <c:v>26.192894418849239</c:v>
                </c:pt>
                <c:pt idx="8">
                  <c:v>25.881675411282494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4F-497B-B0EA-892600278C1D}"/>
            </c:ext>
          </c:extLst>
        </c:ser>
        <c:ser>
          <c:idx val="7"/>
          <c:order val="7"/>
          <c:tx>
            <c:v>T2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n_1_left!$A$212:$A$220</c:f>
              <c:strCache>
                <c:ptCount val="9"/>
                <c:pt idx="0">
                  <c:v>T2_0 </c:v>
                </c:pt>
                <c:pt idx="1">
                  <c:v>T2_3 </c:v>
                </c:pt>
                <c:pt idx="2">
                  <c:v>T2_10 </c:v>
                </c:pt>
                <c:pt idx="3">
                  <c:v>T2_30 </c:v>
                </c:pt>
                <c:pt idx="4">
                  <c:v>T2_90</c:v>
                </c:pt>
                <c:pt idx="5">
                  <c:v>T2_270</c:v>
                </c:pt>
                <c:pt idx="6">
                  <c:v>T2_540 </c:v>
                </c:pt>
                <c:pt idx="7">
                  <c:v>T2_900 </c:v>
                </c:pt>
                <c:pt idx="8">
                  <c:v>T2_1800 </c:v>
                </c:pt>
              </c:strCache>
            </c:strRef>
          </c:xVal>
          <c:yVal>
            <c:numRef>
              <c:f>n_1_left!$B$212:$B$220</c:f>
              <c:numCache>
                <c:formatCode>General</c:formatCode>
                <c:ptCount val="9"/>
                <c:pt idx="0">
                  <c:v>25</c:v>
                </c:pt>
                <c:pt idx="1">
                  <c:v>24.515858773207089</c:v>
                </c:pt>
                <c:pt idx="2">
                  <c:v>24.528111918861594</c:v>
                </c:pt>
                <c:pt idx="3">
                  <c:v>24.4672376153157</c:v>
                </c:pt>
                <c:pt idx="4">
                  <c:v>24.490374179478074</c:v>
                </c:pt>
                <c:pt idx="5">
                  <c:v>24.437562509820467</c:v>
                </c:pt>
                <c:pt idx="6">
                  <c:v>24.482408700660336</c:v>
                </c:pt>
                <c:pt idx="7">
                  <c:v>24.549718131904203</c:v>
                </c:pt>
                <c:pt idx="8">
                  <c:v>24.546519676320031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4F-497B-B0EA-892600278C1D}"/>
            </c:ext>
          </c:extLst>
        </c:ser>
        <c:ser>
          <c:idx val="8"/>
          <c:order val="8"/>
          <c:tx>
            <c:v>A3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n_1_left!$A$222:$A$230</c:f>
              <c:strCache>
                <c:ptCount val="9"/>
                <c:pt idx="0">
                  <c:v>A3_0 </c:v>
                </c:pt>
                <c:pt idx="1">
                  <c:v>A3_3 </c:v>
                </c:pt>
                <c:pt idx="2">
                  <c:v>A3_10 </c:v>
                </c:pt>
                <c:pt idx="3">
                  <c:v>A3_30 </c:v>
                </c:pt>
                <c:pt idx="4">
                  <c:v>A3_90</c:v>
                </c:pt>
                <c:pt idx="5">
                  <c:v>A3_270</c:v>
                </c:pt>
                <c:pt idx="6">
                  <c:v>A3_540 </c:v>
                </c:pt>
                <c:pt idx="7">
                  <c:v>A3_900 </c:v>
                </c:pt>
                <c:pt idx="8">
                  <c:v>A3_1800 </c:v>
                </c:pt>
              </c:strCache>
            </c:strRef>
          </c:xVal>
          <c:yVal>
            <c:numRef>
              <c:f>n_1_left!$B$222:$B$230</c:f>
              <c:numCache>
                <c:formatCode>General</c:formatCode>
                <c:ptCount val="9"/>
                <c:pt idx="0">
                  <c:v>25</c:v>
                </c:pt>
                <c:pt idx="1">
                  <c:v>24.359534419497091</c:v>
                </c:pt>
                <c:pt idx="2">
                  <c:v>24.286827111299498</c:v>
                </c:pt>
                <c:pt idx="3">
                  <c:v>24.36154546070803</c:v>
                </c:pt>
                <c:pt idx="4">
                  <c:v>24.291838842632636</c:v>
                </c:pt>
                <c:pt idx="5">
                  <c:v>24.567125859671059</c:v>
                </c:pt>
                <c:pt idx="6">
                  <c:v>24.360389944801934</c:v>
                </c:pt>
                <c:pt idx="7">
                  <c:v>24.293525077404173</c:v>
                </c:pt>
                <c:pt idx="8">
                  <c:v>24.692918476533407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4F-497B-B0EA-892600278C1D}"/>
            </c:ext>
          </c:extLst>
        </c:ser>
        <c:ser>
          <c:idx val="9"/>
          <c:order val="9"/>
          <c:tx>
            <c:v>C3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n_1_left!$A$232:$A$240</c:f>
              <c:strCache>
                <c:ptCount val="9"/>
                <c:pt idx="0">
                  <c:v>C3_0 </c:v>
                </c:pt>
                <c:pt idx="1">
                  <c:v>C3_3 </c:v>
                </c:pt>
                <c:pt idx="2">
                  <c:v>C3_10 </c:v>
                </c:pt>
                <c:pt idx="3">
                  <c:v>C3_30 </c:v>
                </c:pt>
                <c:pt idx="4">
                  <c:v>C3_90</c:v>
                </c:pt>
                <c:pt idx="5">
                  <c:v>C3_270</c:v>
                </c:pt>
                <c:pt idx="6">
                  <c:v>C3_540 </c:v>
                </c:pt>
                <c:pt idx="7">
                  <c:v>C3_900 </c:v>
                </c:pt>
                <c:pt idx="8">
                  <c:v>C3_1800 </c:v>
                </c:pt>
              </c:strCache>
            </c:strRef>
          </c:xVal>
          <c:yVal>
            <c:numRef>
              <c:f>n_1_left!$B$232:$B$240</c:f>
              <c:numCache>
                <c:formatCode>General</c:formatCode>
                <c:ptCount val="9"/>
                <c:pt idx="0">
                  <c:v>25</c:v>
                </c:pt>
                <c:pt idx="1">
                  <c:v>25.255308023219364</c:v>
                </c:pt>
                <c:pt idx="2">
                  <c:v>25.27632435487066</c:v>
                </c:pt>
                <c:pt idx="3">
                  <c:v>25.293022871837294</c:v>
                </c:pt>
                <c:pt idx="4">
                  <c:v>25.276391894185867</c:v>
                </c:pt>
                <c:pt idx="5">
                  <c:v>25.258724744413652</c:v>
                </c:pt>
                <c:pt idx="6">
                  <c:v>25.287251918923857</c:v>
                </c:pt>
                <c:pt idx="7">
                  <c:v>25.220705762234829</c:v>
                </c:pt>
                <c:pt idx="8">
                  <c:v>25.074717750459069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4F-497B-B0EA-892600278C1D}"/>
            </c:ext>
          </c:extLst>
        </c:ser>
        <c:ser>
          <c:idx val="10"/>
          <c:order val="10"/>
          <c:tx>
            <c:v>G3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n_1_left!$A$242:$A$250</c:f>
              <c:strCache>
                <c:ptCount val="9"/>
                <c:pt idx="0">
                  <c:v>G3_0 </c:v>
                </c:pt>
                <c:pt idx="1">
                  <c:v>G3_3 </c:v>
                </c:pt>
                <c:pt idx="2">
                  <c:v>G3_10 </c:v>
                </c:pt>
                <c:pt idx="3">
                  <c:v>G3_30 </c:v>
                </c:pt>
                <c:pt idx="4">
                  <c:v>G3_90</c:v>
                </c:pt>
                <c:pt idx="5">
                  <c:v>G3_270</c:v>
                </c:pt>
                <c:pt idx="6">
                  <c:v>G3_540 </c:v>
                </c:pt>
                <c:pt idx="7">
                  <c:v>G3_900 </c:v>
                </c:pt>
                <c:pt idx="8">
                  <c:v>G3_1800 </c:v>
                </c:pt>
              </c:strCache>
            </c:strRef>
          </c:xVal>
          <c:yVal>
            <c:numRef>
              <c:f>n_1_left!$B$242:$B$250</c:f>
              <c:numCache>
                <c:formatCode>General</c:formatCode>
                <c:ptCount val="9"/>
                <c:pt idx="0">
                  <c:v>25</c:v>
                </c:pt>
                <c:pt idx="1">
                  <c:v>26.00044200583546</c:v>
                </c:pt>
                <c:pt idx="2">
                  <c:v>26.055795535654667</c:v>
                </c:pt>
                <c:pt idx="3">
                  <c:v>26.07074280138777</c:v>
                </c:pt>
                <c:pt idx="4">
                  <c:v>26.099989776779775</c:v>
                </c:pt>
                <c:pt idx="5">
                  <c:v>25.933481878710928</c:v>
                </c:pt>
                <c:pt idx="6">
                  <c:v>26.021518043983129</c:v>
                </c:pt>
                <c:pt idx="7">
                  <c:v>26.065066598290564</c:v>
                </c:pt>
                <c:pt idx="8">
                  <c:v>25.760157410193418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4F-497B-B0EA-892600278C1D}"/>
            </c:ext>
          </c:extLst>
        </c:ser>
        <c:ser>
          <c:idx val="11"/>
          <c:order val="11"/>
          <c:tx>
            <c:v>T3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n_1_left!$A$252:$A$260</c:f>
              <c:strCache>
                <c:ptCount val="9"/>
                <c:pt idx="0">
                  <c:v>T3_0 </c:v>
                </c:pt>
                <c:pt idx="1">
                  <c:v>T3_3 </c:v>
                </c:pt>
                <c:pt idx="2">
                  <c:v>T3_10 </c:v>
                </c:pt>
                <c:pt idx="3">
                  <c:v>T3_30 </c:v>
                </c:pt>
                <c:pt idx="4">
                  <c:v>T3_90</c:v>
                </c:pt>
                <c:pt idx="5">
                  <c:v>T3_270</c:v>
                </c:pt>
                <c:pt idx="6">
                  <c:v>T3_540 </c:v>
                </c:pt>
                <c:pt idx="7">
                  <c:v>T3_900 </c:v>
                </c:pt>
                <c:pt idx="8">
                  <c:v>T3_1800 </c:v>
                </c:pt>
              </c:strCache>
            </c:strRef>
          </c:xVal>
          <c:yVal>
            <c:numRef>
              <c:f>n_1_left!$B$252:$B$260</c:f>
              <c:numCache>
                <c:formatCode>General</c:formatCode>
                <c:ptCount val="9"/>
                <c:pt idx="0">
                  <c:v>25</c:v>
                </c:pt>
                <c:pt idx="1">
                  <c:v>24.462153743185723</c:v>
                </c:pt>
                <c:pt idx="2">
                  <c:v>24.457037211487471</c:v>
                </c:pt>
                <c:pt idx="3">
                  <c:v>24.378118494019823</c:v>
                </c:pt>
                <c:pt idx="4">
                  <c:v>24.413949257911742</c:v>
                </c:pt>
                <c:pt idx="5">
                  <c:v>24.362112845244344</c:v>
                </c:pt>
                <c:pt idx="6">
                  <c:v>24.425781014762897</c:v>
                </c:pt>
                <c:pt idx="7">
                  <c:v>24.473328223031814</c:v>
                </c:pt>
                <c:pt idx="8">
                  <c:v>24.518443334343758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4F-497B-B0EA-89260027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93432"/>
        <c:axId val="1100587528"/>
      </c:scatterChart>
      <c:valAx>
        <c:axId val="110059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87528"/>
        <c:crosses val="autoZero"/>
        <c:crossBetween val="midCat"/>
      </c:valAx>
      <c:valAx>
        <c:axId val="11005875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9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1780358287410524"/>
          <c:y val="0.23154851564335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n_2_left!$Q$8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n_2_left!$P$9:$P$167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n_2_left!$Q$9:$Q$167</c:f>
              <c:numCache>
                <c:formatCode>General</c:formatCode>
                <c:ptCount val="159"/>
                <c:pt idx="0">
                  <c:v>6.2210185509618894</c:v>
                </c:pt>
                <c:pt idx="1">
                  <c:v>5.7380481951281093</c:v>
                </c:pt>
                <c:pt idx="2">
                  <c:v>5.6820755470647581</c:v>
                </c:pt>
                <c:pt idx="3">
                  <c:v>5.7104320757237526</c:v>
                </c:pt>
                <c:pt idx="4">
                  <c:v>5.6870808753674167</c:v>
                </c:pt>
                <c:pt idx="5">
                  <c:v>5.8604199633759322</c:v>
                </c:pt>
                <c:pt idx="6">
                  <c:v>5.7326914384296757</c:v>
                </c:pt>
                <c:pt idx="7">
                  <c:v>5.6802143665374834</c:v>
                </c:pt>
                <c:pt idx="8">
                  <c:v>5.967760730238882</c:v>
                </c:pt>
                <c:pt idx="10">
                  <c:v>3.925091450937229</c:v>
                </c:pt>
                <c:pt idx="11">
                  <c:v>3.886135469227936</c:v>
                </c:pt>
                <c:pt idx="12">
                  <c:v>3.8810997366733018</c:v>
                </c:pt>
                <c:pt idx="13">
                  <c:v>3.8886106387301598</c:v>
                </c:pt>
                <c:pt idx="14">
                  <c:v>3.876817702316361</c:v>
                </c:pt>
                <c:pt idx="15">
                  <c:v>3.8654309956777406</c:v>
                </c:pt>
                <c:pt idx="16">
                  <c:v>3.8851296195440006</c:v>
                </c:pt>
                <c:pt idx="17">
                  <c:v>3.8681919685092909</c:v>
                </c:pt>
                <c:pt idx="18">
                  <c:v>3.8641960486590512</c:v>
                </c:pt>
                <c:pt idx="20">
                  <c:v>6.120175591032412</c:v>
                </c:pt>
                <c:pt idx="21">
                  <c:v>6.4395916979560752</c:v>
                </c:pt>
                <c:pt idx="22">
                  <c:v>6.4446366091222629</c:v>
                </c:pt>
                <c:pt idx="23">
                  <c:v>6.5014684019740194</c:v>
                </c:pt>
                <c:pt idx="24">
                  <c:v>6.4962717522599451</c:v>
                </c:pt>
                <c:pt idx="25">
                  <c:v>6.5076340618912321</c:v>
                </c:pt>
                <c:pt idx="26">
                  <c:v>6.4740579526575566</c:v>
                </c:pt>
                <c:pt idx="27">
                  <c:v>6.4614524019244115</c:v>
                </c:pt>
                <c:pt idx="28">
                  <c:v>6.3893218453715637</c:v>
                </c:pt>
                <c:pt idx="30">
                  <c:v>7.6827944903331389</c:v>
                </c:pt>
                <c:pt idx="31">
                  <c:v>7.0254421178205533</c:v>
                </c:pt>
                <c:pt idx="32">
                  <c:v>6.9927641141163228</c:v>
                </c:pt>
                <c:pt idx="33">
                  <c:v>6.9542460807176507</c:v>
                </c:pt>
                <c:pt idx="34">
                  <c:v>6.9209921099401521</c:v>
                </c:pt>
                <c:pt idx="35">
                  <c:v>7.0237780736202264</c:v>
                </c:pt>
                <c:pt idx="36">
                  <c:v>6.9849948213803748</c:v>
                </c:pt>
                <c:pt idx="37">
                  <c:v>6.978854304267232</c:v>
                </c:pt>
                <c:pt idx="38">
                  <c:v>7.2346086618760923</c:v>
                </c:pt>
                <c:pt idx="40">
                  <c:v>4.2660387729733893</c:v>
                </c:pt>
                <c:pt idx="41">
                  <c:v>4.4041714294539842</c:v>
                </c:pt>
                <c:pt idx="42">
                  <c:v>4.4014242266067383</c:v>
                </c:pt>
                <c:pt idx="43">
                  <c:v>4.4088613559640919</c:v>
                </c:pt>
                <c:pt idx="44">
                  <c:v>4.4110826312951072</c:v>
                </c:pt>
                <c:pt idx="45">
                  <c:v>4.3964779346777805</c:v>
                </c:pt>
                <c:pt idx="46">
                  <c:v>4.4190078711335055</c:v>
                </c:pt>
                <c:pt idx="47">
                  <c:v>4.3876714553600245</c:v>
                </c:pt>
                <c:pt idx="48">
                  <c:v>4.3513409488161869</c:v>
                </c:pt>
                <c:pt idx="50">
                  <c:v>2.9702994043833217</c:v>
                </c:pt>
                <c:pt idx="51">
                  <c:v>2.9391792472628553</c:v>
                </c:pt>
                <c:pt idx="52">
                  <c:v>2.937764707589384</c:v>
                </c:pt>
                <c:pt idx="53">
                  <c:v>2.9347099127549727</c:v>
                </c:pt>
                <c:pt idx="54">
                  <c:v>2.9406551175978373</c:v>
                </c:pt>
                <c:pt idx="55">
                  <c:v>2.9394608835995735</c:v>
                </c:pt>
                <c:pt idx="56">
                  <c:v>2.9417047125394742</c:v>
                </c:pt>
                <c:pt idx="57">
                  <c:v>2.9305473010579512</c:v>
                </c:pt>
                <c:pt idx="58">
                  <c:v>2.9264393792263284</c:v>
                </c:pt>
                <c:pt idx="60">
                  <c:v>4.4018115538341149</c:v>
                </c:pt>
                <c:pt idx="61">
                  <c:v>4.8812181334793854</c:v>
                </c:pt>
                <c:pt idx="62">
                  <c:v>4.9057675896970903</c:v>
                </c:pt>
                <c:pt idx="63">
                  <c:v>4.9421230124383548</c:v>
                </c:pt>
                <c:pt idx="64">
                  <c:v>4.943986174558316</c:v>
                </c:pt>
                <c:pt idx="65">
                  <c:v>4.9002561244475675</c:v>
                </c:pt>
                <c:pt idx="66">
                  <c:v>4.9167800459546767</c:v>
                </c:pt>
                <c:pt idx="67">
                  <c:v>4.9043615926399475</c:v>
                </c:pt>
                <c:pt idx="68">
                  <c:v>4.7371740320274016</c:v>
                </c:pt>
                <c:pt idx="70">
                  <c:v>5.1918316548340631</c:v>
                </c:pt>
                <c:pt idx="71">
                  <c:v>4.8135507663857338</c:v>
                </c:pt>
                <c:pt idx="72">
                  <c:v>4.8085691733204001</c:v>
                </c:pt>
                <c:pt idx="73">
                  <c:v>4.7739537233236016</c:v>
                </c:pt>
                <c:pt idx="74">
                  <c:v>4.7646860783477285</c:v>
                </c:pt>
                <c:pt idx="75">
                  <c:v>4.7962582712199602</c:v>
                </c:pt>
                <c:pt idx="76">
                  <c:v>4.7897854018964585</c:v>
                </c:pt>
                <c:pt idx="77">
                  <c:v>4.8008959604564705</c:v>
                </c:pt>
                <c:pt idx="78">
                  <c:v>4.8925863804092584</c:v>
                </c:pt>
                <c:pt idx="80">
                  <c:v>6.208415906456108</c:v>
                </c:pt>
                <c:pt idx="81">
                  <c:v>6.4279330149504545</c:v>
                </c:pt>
                <c:pt idx="82">
                  <c:v>6.4263787748616021</c:v>
                </c:pt>
                <c:pt idx="83">
                  <c:v>6.4369613765393314</c:v>
                </c:pt>
                <c:pt idx="84">
                  <c:v>6.4367865931534372</c:v>
                </c:pt>
                <c:pt idx="85">
                  <c:v>6.419360395457578</c:v>
                </c:pt>
                <c:pt idx="86">
                  <c:v>6.4350184307176237</c:v>
                </c:pt>
                <c:pt idx="87">
                  <c:v>6.4176254147407459</c:v>
                </c:pt>
                <c:pt idx="88">
                  <c:v>6.3896219919136996</c:v>
                </c:pt>
                <c:pt idx="90">
                  <c:v>4.839960587300677</c:v>
                </c:pt>
                <c:pt idx="91">
                  <c:v>5.0164041762899032</c:v>
                </c:pt>
                <c:pt idx="92">
                  <c:v>5.0248342905302259</c:v>
                </c:pt>
                <c:pt idx="93">
                  <c:v>5.0287151300170398</c:v>
                </c:pt>
                <c:pt idx="94">
                  <c:v>5.0239790801594504</c:v>
                </c:pt>
                <c:pt idx="95">
                  <c:v>4.9824202066447345</c:v>
                </c:pt>
                <c:pt idx="96">
                  <c:v>5.0189332180963424</c:v>
                </c:pt>
                <c:pt idx="97">
                  <c:v>5.0058875047195848</c:v>
                </c:pt>
                <c:pt idx="98">
                  <c:v>4.9442928017796923</c:v>
                </c:pt>
                <c:pt idx="100">
                  <c:v>8.2673347957924612</c:v>
                </c:pt>
                <c:pt idx="101">
                  <c:v>9.2405902900565859</c:v>
                </c:pt>
                <c:pt idx="102">
                  <c:v>9.28549173635062</c:v>
                </c:pt>
                <c:pt idx="103">
                  <c:v>9.3272605594145457</c:v>
                </c:pt>
                <c:pt idx="104">
                  <c:v>9.3706737645839446</c:v>
                </c:pt>
                <c:pt idx="105">
                  <c:v>9.2938860484226939</c:v>
                </c:pt>
                <c:pt idx="106">
                  <c:v>9.2985783270639644</c:v>
                </c:pt>
                <c:pt idx="107">
                  <c:v>9.3137365388367606</c:v>
                </c:pt>
                <c:pt idx="108">
                  <c:v>9.0244531153445511</c:v>
                </c:pt>
                <c:pt idx="110">
                  <c:v>8.5794791880844397</c:v>
                </c:pt>
                <c:pt idx="111">
                  <c:v>8.4686566092245759</c:v>
                </c:pt>
                <c:pt idx="112">
                  <c:v>8.4747630210928797</c:v>
                </c:pt>
                <c:pt idx="113">
                  <c:v>8.4344949251323325</c:v>
                </c:pt>
                <c:pt idx="114">
                  <c:v>8.4398357773005674</c:v>
                </c:pt>
                <c:pt idx="115">
                  <c:v>8.3936272255509792</c:v>
                </c:pt>
                <c:pt idx="116">
                  <c:v>8.4261524398181145</c:v>
                </c:pt>
                <c:pt idx="117">
                  <c:v>8.4890455669748963</c:v>
                </c:pt>
                <c:pt idx="118">
                  <c:v>8.5206836278889106</c:v>
                </c:pt>
                <c:pt idx="120">
                  <c:v>7.7883906968063199</c:v>
                </c:pt>
                <c:pt idx="121">
                  <c:v>7.7971103925391594</c:v>
                </c:pt>
                <c:pt idx="122">
                  <c:v>7.7828750349619007</c:v>
                </c:pt>
                <c:pt idx="123">
                  <c:v>7.7819570187982077</c:v>
                </c:pt>
                <c:pt idx="124">
                  <c:v>7.7866525066559475</c:v>
                </c:pt>
                <c:pt idx="125">
                  <c:v>7.7736261479411626</c:v>
                </c:pt>
                <c:pt idx="126">
                  <c:v>7.8030284671633767</c:v>
                </c:pt>
                <c:pt idx="127">
                  <c:v>7.7672420517724436</c:v>
                </c:pt>
                <c:pt idx="128">
                  <c:v>7.7756845989512531</c:v>
                </c:pt>
                <c:pt idx="130">
                  <c:v>5.3458978937230759</c:v>
                </c:pt>
                <c:pt idx="131">
                  <c:v>5.168836819975577</c:v>
                </c:pt>
                <c:pt idx="132">
                  <c:v>5.1701782726471306</c:v>
                </c:pt>
                <c:pt idx="133">
                  <c:v>5.1549693497666063</c:v>
                </c:pt>
                <c:pt idx="134">
                  <c:v>5.1554377633724116</c:v>
                </c:pt>
                <c:pt idx="135">
                  <c:v>5.1326109749661617</c:v>
                </c:pt>
                <c:pt idx="136">
                  <c:v>5.1597912041837741</c:v>
                </c:pt>
                <c:pt idx="137">
                  <c:v>5.1599760911061843</c:v>
                </c:pt>
                <c:pt idx="138">
                  <c:v>5.1570613887957064</c:v>
                </c:pt>
                <c:pt idx="140">
                  <c:v>7.8385396282307092</c:v>
                </c:pt>
                <c:pt idx="141">
                  <c:v>8.5267405772595755</c:v>
                </c:pt>
                <c:pt idx="142">
                  <c:v>8.5675643338899494</c:v>
                </c:pt>
                <c:pt idx="143">
                  <c:v>8.6187399620539331</c:v>
                </c:pt>
                <c:pt idx="144">
                  <c:v>8.6411219529523891</c:v>
                </c:pt>
                <c:pt idx="145">
                  <c:v>8.5408027981954469</c:v>
                </c:pt>
                <c:pt idx="146">
                  <c:v>8.572837852860788</c:v>
                </c:pt>
                <c:pt idx="147">
                  <c:v>8.5957077296435447</c:v>
                </c:pt>
                <c:pt idx="148">
                  <c:v>8.3198749977930397</c:v>
                </c:pt>
                <c:pt idx="150">
                  <c:v>10.352919834316653</c:v>
                </c:pt>
                <c:pt idx="151">
                  <c:v>9.2263910629895367</c:v>
                </c:pt>
                <c:pt idx="152">
                  <c:v>9.2138128314754315</c:v>
                </c:pt>
                <c:pt idx="153">
                  <c:v>9.1024964766513996</c:v>
                </c:pt>
                <c:pt idx="154">
                  <c:v>9.1039401201389918</c:v>
                </c:pt>
                <c:pt idx="155">
                  <c:v>9.1739498943112334</c:v>
                </c:pt>
                <c:pt idx="156">
                  <c:v>9.1415081965602951</c:v>
                </c:pt>
                <c:pt idx="157">
                  <c:v>9.2385897514530289</c:v>
                </c:pt>
                <c:pt idx="158">
                  <c:v>9.5048994509083844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E-479D-8794-77ADB35A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62264"/>
        <c:axId val="593566856"/>
      </c:barChart>
      <c:catAx>
        <c:axId val="59356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6856"/>
        <c:crosses val="autoZero"/>
        <c:auto val="1"/>
        <c:lblAlgn val="ctr"/>
        <c:lblOffset val="100"/>
        <c:noMultiLvlLbl val="0"/>
      </c:catAx>
      <c:valAx>
        <c:axId val="593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n_2_left!$B$28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n_2_left!$A$29:$A$187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n_2_left!$B$29:$B$187</c:f>
              <c:numCache>
                <c:formatCode>General</c:formatCode>
                <c:ptCount val="159"/>
                <c:pt idx="0">
                  <c:v>6.2499999999999991</c:v>
                </c:pt>
                <c:pt idx="1">
                  <c:v>5.7647796620065694</c:v>
                </c:pt>
                <c:pt idx="2">
                  <c:v>5.708546257857364</c:v>
                </c:pt>
                <c:pt idx="3">
                  <c:v>5.7370348892071794</c:v>
                </c:pt>
                <c:pt idx="4">
                  <c:v>5.7135749041530381</c:v>
                </c:pt>
                <c:pt idx="5">
                  <c:v>5.8877215155444658</c:v>
                </c:pt>
                <c:pt idx="6">
                  <c:v>5.7593979501388182</c:v>
                </c:pt>
                <c:pt idx="7">
                  <c:v>5.706676406771054</c:v>
                </c:pt>
                <c:pt idx="8">
                  <c:v>5.9955623437621703</c:v>
                </c:pt>
                <c:pt idx="10">
                  <c:v>6.2499999999999982</c:v>
                </c:pt>
                <c:pt idx="11">
                  <c:v>6.1879696272745566</c:v>
                </c:pt>
                <c:pt idx="12">
                  <c:v>6.1799511316904736</c:v>
                </c:pt>
                <c:pt idx="13">
                  <c:v>6.1919108881552951</c:v>
                </c:pt>
                <c:pt idx="14">
                  <c:v>6.1731327645096297</c:v>
                </c:pt>
                <c:pt idx="15">
                  <c:v>6.155001488492001</c:v>
                </c:pt>
                <c:pt idx="16">
                  <c:v>6.1863679931207605</c:v>
                </c:pt>
                <c:pt idx="17">
                  <c:v>6.1593978396121951</c:v>
                </c:pt>
                <c:pt idx="18">
                  <c:v>6.1530350581646349</c:v>
                </c:pt>
                <c:pt idx="20">
                  <c:v>6.2500000000000018</c:v>
                </c:pt>
                <c:pt idx="21">
                  <c:v>6.5761917307075413</c:v>
                </c:pt>
                <c:pt idx="22">
                  <c:v>6.5813436572037141</c:v>
                </c:pt>
                <c:pt idx="23">
                  <c:v>6.6393809961722114</c:v>
                </c:pt>
                <c:pt idx="24">
                  <c:v>6.6340741123696372</c:v>
                </c:pt>
                <c:pt idx="25">
                  <c:v>6.6456774453360303</c:v>
                </c:pt>
                <c:pt idx="26">
                  <c:v>6.6113891018744555</c:v>
                </c:pt>
                <c:pt idx="27">
                  <c:v>6.5985161555169034</c:v>
                </c:pt>
                <c:pt idx="28">
                  <c:v>6.5248555273617477</c:v>
                </c:pt>
                <c:pt idx="30">
                  <c:v>6.2499999999999991</c:v>
                </c:pt>
                <c:pt idx="31">
                  <c:v>5.7152398507635311</c:v>
                </c:pt>
                <c:pt idx="32">
                  <c:v>5.6886560961924024</c:v>
                </c:pt>
                <c:pt idx="33">
                  <c:v>5.6573214419797191</c:v>
                </c:pt>
                <c:pt idx="34">
                  <c:v>5.6302691346948004</c:v>
                </c:pt>
                <c:pt idx="35">
                  <c:v>5.7138861406955188</c:v>
                </c:pt>
                <c:pt idx="36">
                  <c:v>5.6823357293440155</c:v>
                </c:pt>
                <c:pt idx="37">
                  <c:v>5.6773403813615282</c:v>
                </c:pt>
                <c:pt idx="38">
                  <c:v>5.8853981052882389</c:v>
                </c:pt>
                <c:pt idx="40">
                  <c:v>6.2499999999999982</c:v>
                </c:pt>
                <c:pt idx="41">
                  <c:v>6.4523725401825116</c:v>
                </c:pt>
                <c:pt idx="42">
                  <c:v>6.4483477249595316</c:v>
                </c:pt>
                <c:pt idx="43">
                  <c:v>6.459243560875966</c:v>
                </c:pt>
                <c:pt idx="44">
                  <c:v>6.4624978610728592</c:v>
                </c:pt>
                <c:pt idx="45">
                  <c:v>6.4411011137116834</c:v>
                </c:pt>
                <c:pt idx="46">
                  <c:v>6.4741088078143179</c:v>
                </c:pt>
                <c:pt idx="47">
                  <c:v>6.4281990988297109</c:v>
                </c:pt>
                <c:pt idx="48">
                  <c:v>6.3749727504576539</c:v>
                </c:pt>
                <c:pt idx="50">
                  <c:v>6.2500000000000044</c:v>
                </c:pt>
                <c:pt idx="51">
                  <c:v>6.1845180550769134</c:v>
                </c:pt>
                <c:pt idx="52">
                  <c:v>6.1815416302268975</c:v>
                </c:pt>
                <c:pt idx="53">
                  <c:v>6.1751138379016881</c:v>
                </c:pt>
                <c:pt idx="54">
                  <c:v>6.1876235297573539</c:v>
                </c:pt>
                <c:pt idx="55">
                  <c:v>6.1851106643949816</c:v>
                </c:pt>
                <c:pt idx="56">
                  <c:v>6.1898320506813889</c:v>
                </c:pt>
                <c:pt idx="57">
                  <c:v>6.1663550161250029</c:v>
                </c:pt>
                <c:pt idx="58">
                  <c:v>6.157711270848095</c:v>
                </c:pt>
                <c:pt idx="60">
                  <c:v>6.2500000000000071</c:v>
                </c:pt>
                <c:pt idx="61">
                  <c:v>6.9306950016233921</c:v>
                </c:pt>
                <c:pt idx="62">
                  <c:v>6.9655520370698571</c:v>
                </c:pt>
                <c:pt idx="63">
                  <c:v>7.0171720097456491</c:v>
                </c:pt>
                <c:pt idx="64">
                  <c:v>7.0198174576725627</c:v>
                </c:pt>
                <c:pt idx="65">
                  <c:v>6.9577264731200534</c:v>
                </c:pt>
                <c:pt idx="66">
                  <c:v>6.9811882929086524</c:v>
                </c:pt>
                <c:pt idx="67">
                  <c:v>6.9635557040829328</c:v>
                </c:pt>
                <c:pt idx="68">
                  <c:v>6.7261711088886535</c:v>
                </c:pt>
                <c:pt idx="70">
                  <c:v>6.2500000000000027</c:v>
                </c:pt>
                <c:pt idx="71">
                  <c:v>5.794620143721203</c:v>
                </c:pt>
                <c:pt idx="72">
                  <c:v>5.7886232318934976</c:v>
                </c:pt>
                <c:pt idx="73">
                  <c:v>5.7469526661157042</c:v>
                </c:pt>
                <c:pt idx="74">
                  <c:v>5.7357961446893446</c:v>
                </c:pt>
                <c:pt idx="75">
                  <c:v>5.77380319471912</c:v>
                </c:pt>
                <c:pt idx="76">
                  <c:v>5.7660110635481834</c:v>
                </c:pt>
                <c:pt idx="77">
                  <c:v>5.779386110278641</c:v>
                </c:pt>
                <c:pt idx="78">
                  <c:v>5.8897643279874821</c:v>
                </c:pt>
                <c:pt idx="80">
                  <c:v>6.2499999999999982</c:v>
                </c:pt>
                <c:pt idx="81">
                  <c:v>6.4709874384644452</c:v>
                </c:pt>
                <c:pt idx="82">
                  <c:v>6.4694227880444846</c:v>
                </c:pt>
                <c:pt idx="83">
                  <c:v>6.4800762721992795</c:v>
                </c:pt>
                <c:pt idx="84">
                  <c:v>6.4799003181107819</c:v>
                </c:pt>
                <c:pt idx="85">
                  <c:v>6.462357399395259</c:v>
                </c:pt>
                <c:pt idx="86">
                  <c:v>6.4781203124877145</c:v>
                </c:pt>
                <c:pt idx="87">
                  <c:v>6.4606107977429881</c:v>
                </c:pt>
                <c:pt idx="88">
                  <c:v>6.4324198074314278</c:v>
                </c:pt>
                <c:pt idx="90">
                  <c:v>6.2499999999999964</c:v>
                </c:pt>
                <c:pt idx="91">
                  <c:v>6.4778473990214209</c:v>
                </c:pt>
                <c:pt idx="92">
                  <c:v>6.4887334822966158</c:v>
                </c:pt>
                <c:pt idx="93">
                  <c:v>6.493744937732064</c:v>
                </c:pt>
                <c:pt idx="94">
                  <c:v>6.4876291210686805</c:v>
                </c:pt>
                <c:pt idx="95">
                  <c:v>6.4339627833409523</c:v>
                </c:pt>
                <c:pt idx="96">
                  <c:v>6.4811132337333222</c:v>
                </c:pt>
                <c:pt idx="97">
                  <c:v>6.4642668757653103</c:v>
                </c:pt>
                <c:pt idx="98">
                  <c:v>6.3847276137340412</c:v>
                </c:pt>
                <c:pt idx="100">
                  <c:v>6.2500000000000018</c:v>
                </c:pt>
                <c:pt idx="101">
                  <c:v>6.9857687803143715</c:v>
                </c:pt>
                <c:pt idx="102">
                  <c:v>7.0197137028643262</c:v>
                </c:pt>
                <c:pt idx="103">
                  <c:v>7.0512904020784912</c:v>
                </c:pt>
                <c:pt idx="104">
                  <c:v>7.0841102332587687</c:v>
                </c:pt>
                <c:pt idx="105">
                  <c:v>7.0260596960708872</c:v>
                </c:pt>
                <c:pt idx="106">
                  <c:v>7.0296069990690508</c:v>
                </c:pt>
                <c:pt idx="107">
                  <c:v>7.0410664144574531</c:v>
                </c:pt>
                <c:pt idx="108">
                  <c:v>6.822371824062194</c:v>
                </c:pt>
                <c:pt idx="110">
                  <c:v>6.25</c:v>
                </c:pt>
                <c:pt idx="111">
                  <c:v>6.1692676964778794</c:v>
                </c:pt>
                <c:pt idx="112">
                  <c:v>6.1737161103431299</c:v>
                </c:pt>
                <c:pt idx="113">
                  <c:v>6.144381509228535</c:v>
                </c:pt>
                <c:pt idx="114">
                  <c:v>6.1482722262895226</c:v>
                </c:pt>
                <c:pt idx="115">
                  <c:v>6.1146101074005319</c:v>
                </c:pt>
                <c:pt idx="116">
                  <c:v>6.1383041551058888</c:v>
                </c:pt>
                <c:pt idx="117">
                  <c:v>6.1841206943284348</c:v>
                </c:pt>
                <c:pt idx="118">
                  <c:v>6.2071684663875146</c:v>
                </c:pt>
                <c:pt idx="120">
                  <c:v>6.25</c:v>
                </c:pt>
                <c:pt idx="121">
                  <c:v>6.2569973503451228</c:v>
                </c:pt>
                <c:pt idx="122">
                  <c:v>6.2455738113469632</c:v>
                </c:pt>
                <c:pt idx="123">
                  <c:v>6.2448371250087407</c:v>
                </c:pt>
                <c:pt idx="124">
                  <c:v>6.2486051433649461</c:v>
                </c:pt>
                <c:pt idx="125">
                  <c:v>6.2381517974637468</c:v>
                </c:pt>
                <c:pt idx="126">
                  <c:v>6.2617464657710507</c:v>
                </c:pt>
                <c:pt idx="127">
                  <c:v>6.2330287107301992</c:v>
                </c:pt>
                <c:pt idx="128">
                  <c:v>6.2398036558917447</c:v>
                </c:pt>
                <c:pt idx="130">
                  <c:v>6.2499999999999956</c:v>
                </c:pt>
                <c:pt idx="131">
                  <c:v>6.0429942297960357</c:v>
                </c:pt>
                <c:pt idx="132">
                  <c:v>6.0445625499106148</c:v>
                </c:pt>
                <c:pt idx="133">
                  <c:v>6.0267814830266238</c:v>
                </c:pt>
                <c:pt idx="134">
                  <c:v>6.0273291150791772</c:v>
                </c:pt>
                <c:pt idx="135">
                  <c:v>6.0006418437591291</c:v>
                </c:pt>
                <c:pt idx="136">
                  <c:v>6.0324188129394685</c:v>
                </c:pt>
                <c:pt idx="137">
                  <c:v>6.0326349680715037</c:v>
                </c:pt>
                <c:pt idx="138">
                  <c:v>6.0292273292047236</c:v>
                </c:pt>
                <c:pt idx="140">
                  <c:v>6.2499999999999991</c:v>
                </c:pt>
                <c:pt idx="141">
                  <c:v>6.7987317964100509</c:v>
                </c:pt>
                <c:pt idx="142">
                  <c:v>6.8312823085004553</c:v>
                </c:pt>
                <c:pt idx="143">
                  <c:v>6.872086806684397</c:v>
                </c:pt>
                <c:pt idx="144">
                  <c:v>6.8899329170250958</c:v>
                </c:pt>
                <c:pt idx="145">
                  <c:v>6.8099442014009828</c:v>
                </c:pt>
                <c:pt idx="146">
                  <c:v>6.8354871087733322</c:v>
                </c:pt>
                <c:pt idx="147">
                  <c:v>6.8537222312159667</c:v>
                </c:pt>
                <c:pt idx="148">
                  <c:v>6.6337890987920662</c:v>
                </c:pt>
                <c:pt idx="150">
                  <c:v>6.2499999999999725</c:v>
                </c:pt>
                <c:pt idx="151">
                  <c:v>5.5699208596731626</c:v>
                </c:pt>
                <c:pt idx="152">
                  <c:v>5.5623274514152738</c:v>
                </c:pt>
                <c:pt idx="153">
                  <c:v>5.4951263884509807</c:v>
                </c:pt>
                <c:pt idx="154">
                  <c:v>5.4959979079780164</c:v>
                </c:pt>
                <c:pt idx="155">
                  <c:v>5.5382624184329456</c:v>
                </c:pt>
                <c:pt idx="156">
                  <c:v>5.5186775463207045</c:v>
                </c:pt>
                <c:pt idx="157">
                  <c:v>5.5772851399068513</c:v>
                </c:pt>
                <c:pt idx="158">
                  <c:v>5.7380548211400519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237-8DA0-1FB23E4C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99584"/>
        <c:axId val="628700240"/>
      </c:barChart>
      <c:catAx>
        <c:axId val="6286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00240"/>
        <c:crosses val="autoZero"/>
        <c:auto val="1"/>
        <c:lblAlgn val="ctr"/>
        <c:lblOffset val="100"/>
        <c:noMultiLvlLbl val="0"/>
      </c:catAx>
      <c:valAx>
        <c:axId val="6287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n_2_left!$B$28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C3C-401F-8FEC-729321AE05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9C3C-401F-8FEC-729321AE0500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C3C-401F-8FEC-729321AE0500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C3C-401F-8FEC-729321AE0500}"/>
              </c:ext>
            </c:extLst>
          </c:dPt>
          <c:dPt>
            <c:idx val="4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C3C-401F-8FEC-729321AE0500}"/>
              </c:ext>
            </c:extLst>
          </c:dPt>
          <c:dPt>
            <c:idx val="5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9C3C-401F-8FEC-729321AE0500}"/>
              </c:ext>
            </c:extLst>
          </c:dPt>
          <c:dPt>
            <c:idx val="6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C3C-401F-8FEC-729321AE0500}"/>
              </c:ext>
            </c:extLst>
          </c:dPt>
          <c:dPt>
            <c:idx val="7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9C3C-401F-8FEC-729321AE0500}"/>
              </c:ext>
            </c:extLst>
          </c:dPt>
          <c:dPt>
            <c:idx val="8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9C3C-401F-8FEC-729321AE0500}"/>
              </c:ext>
            </c:extLst>
          </c:dPt>
          <c:dPt>
            <c:idx val="9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9C3C-401F-8FEC-729321AE0500}"/>
              </c:ext>
            </c:extLst>
          </c:dPt>
          <c:dPt>
            <c:idx val="10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9C3C-401F-8FEC-729321AE0500}"/>
              </c:ext>
            </c:extLst>
          </c:dPt>
          <c:dPt>
            <c:idx val="11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9C3C-401F-8FEC-729321AE0500}"/>
              </c:ext>
            </c:extLst>
          </c:dPt>
          <c:dPt>
            <c:idx val="12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C3C-401F-8FEC-729321AE0500}"/>
              </c:ext>
            </c:extLst>
          </c:dPt>
          <c:cat>
            <c:strRef>
              <c:f>n_2_left!$A$29:$A$187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n_2_left!$B$29:$B$187</c:f>
              <c:numCache>
                <c:formatCode>General</c:formatCode>
                <c:ptCount val="159"/>
                <c:pt idx="0">
                  <c:v>6.2499999999999991</c:v>
                </c:pt>
                <c:pt idx="1">
                  <c:v>5.7647796620065694</c:v>
                </c:pt>
                <c:pt idx="2">
                  <c:v>5.708546257857364</c:v>
                </c:pt>
                <c:pt idx="3">
                  <c:v>5.7370348892071794</c:v>
                </c:pt>
                <c:pt idx="4">
                  <c:v>5.7135749041530381</c:v>
                </c:pt>
                <c:pt idx="5">
                  <c:v>5.8877215155444658</c:v>
                </c:pt>
                <c:pt idx="6">
                  <c:v>5.7593979501388182</c:v>
                </c:pt>
                <c:pt idx="7">
                  <c:v>5.706676406771054</c:v>
                </c:pt>
                <c:pt idx="8">
                  <c:v>5.9955623437621703</c:v>
                </c:pt>
                <c:pt idx="10">
                  <c:v>6.2499999999999982</c:v>
                </c:pt>
                <c:pt idx="11">
                  <c:v>6.1879696272745566</c:v>
                </c:pt>
                <c:pt idx="12">
                  <c:v>6.1799511316904736</c:v>
                </c:pt>
                <c:pt idx="13">
                  <c:v>6.1919108881552951</c:v>
                </c:pt>
                <c:pt idx="14">
                  <c:v>6.1731327645096297</c:v>
                </c:pt>
                <c:pt idx="15">
                  <c:v>6.155001488492001</c:v>
                </c:pt>
                <c:pt idx="16">
                  <c:v>6.1863679931207605</c:v>
                </c:pt>
                <c:pt idx="17">
                  <c:v>6.1593978396121951</c:v>
                </c:pt>
                <c:pt idx="18">
                  <c:v>6.1530350581646349</c:v>
                </c:pt>
                <c:pt idx="20">
                  <c:v>6.2500000000000018</c:v>
                </c:pt>
                <c:pt idx="21">
                  <c:v>6.5761917307075413</c:v>
                </c:pt>
                <c:pt idx="22">
                  <c:v>6.5813436572037141</c:v>
                </c:pt>
                <c:pt idx="23">
                  <c:v>6.6393809961722114</c:v>
                </c:pt>
                <c:pt idx="24">
                  <c:v>6.6340741123696372</c:v>
                </c:pt>
                <c:pt idx="25">
                  <c:v>6.6456774453360303</c:v>
                </c:pt>
                <c:pt idx="26">
                  <c:v>6.6113891018744555</c:v>
                </c:pt>
                <c:pt idx="27">
                  <c:v>6.5985161555169034</c:v>
                </c:pt>
                <c:pt idx="28">
                  <c:v>6.5248555273617477</c:v>
                </c:pt>
                <c:pt idx="30">
                  <c:v>6.2499999999999991</c:v>
                </c:pt>
                <c:pt idx="31">
                  <c:v>5.7152398507635311</c:v>
                </c:pt>
                <c:pt idx="32">
                  <c:v>5.6886560961924024</c:v>
                </c:pt>
                <c:pt idx="33">
                  <c:v>5.6573214419797191</c:v>
                </c:pt>
                <c:pt idx="34">
                  <c:v>5.6302691346948004</c:v>
                </c:pt>
                <c:pt idx="35">
                  <c:v>5.7138861406955188</c:v>
                </c:pt>
                <c:pt idx="36">
                  <c:v>5.6823357293440155</c:v>
                </c:pt>
                <c:pt idx="37">
                  <c:v>5.6773403813615282</c:v>
                </c:pt>
                <c:pt idx="38">
                  <c:v>5.8853981052882389</c:v>
                </c:pt>
                <c:pt idx="40">
                  <c:v>6.2499999999999982</c:v>
                </c:pt>
                <c:pt idx="41">
                  <c:v>6.4523725401825116</c:v>
                </c:pt>
                <c:pt idx="42">
                  <c:v>6.4483477249595316</c:v>
                </c:pt>
                <c:pt idx="43">
                  <c:v>6.459243560875966</c:v>
                </c:pt>
                <c:pt idx="44">
                  <c:v>6.4624978610728592</c:v>
                </c:pt>
                <c:pt idx="45">
                  <c:v>6.4411011137116834</c:v>
                </c:pt>
                <c:pt idx="46">
                  <c:v>6.4741088078143179</c:v>
                </c:pt>
                <c:pt idx="47">
                  <c:v>6.4281990988297109</c:v>
                </c:pt>
                <c:pt idx="48">
                  <c:v>6.3749727504576539</c:v>
                </c:pt>
                <c:pt idx="50">
                  <c:v>6.2500000000000044</c:v>
                </c:pt>
                <c:pt idx="51">
                  <c:v>6.1845180550769134</c:v>
                </c:pt>
                <c:pt idx="52">
                  <c:v>6.1815416302268975</c:v>
                </c:pt>
                <c:pt idx="53">
                  <c:v>6.1751138379016881</c:v>
                </c:pt>
                <c:pt idx="54">
                  <c:v>6.1876235297573539</c:v>
                </c:pt>
                <c:pt idx="55">
                  <c:v>6.1851106643949816</c:v>
                </c:pt>
                <c:pt idx="56">
                  <c:v>6.1898320506813889</c:v>
                </c:pt>
                <c:pt idx="57">
                  <c:v>6.1663550161250029</c:v>
                </c:pt>
                <c:pt idx="58">
                  <c:v>6.157711270848095</c:v>
                </c:pt>
                <c:pt idx="60">
                  <c:v>6.2500000000000071</c:v>
                </c:pt>
                <c:pt idx="61">
                  <c:v>6.9306950016233921</c:v>
                </c:pt>
                <c:pt idx="62">
                  <c:v>6.9655520370698571</c:v>
                </c:pt>
                <c:pt idx="63">
                  <c:v>7.0171720097456491</c:v>
                </c:pt>
                <c:pt idx="64">
                  <c:v>7.0198174576725627</c:v>
                </c:pt>
                <c:pt idx="65">
                  <c:v>6.9577264731200534</c:v>
                </c:pt>
                <c:pt idx="66">
                  <c:v>6.9811882929086524</c:v>
                </c:pt>
                <c:pt idx="67">
                  <c:v>6.9635557040829328</c:v>
                </c:pt>
                <c:pt idx="68">
                  <c:v>6.7261711088886535</c:v>
                </c:pt>
                <c:pt idx="70">
                  <c:v>6.2500000000000027</c:v>
                </c:pt>
                <c:pt idx="71">
                  <c:v>5.794620143721203</c:v>
                </c:pt>
                <c:pt idx="72">
                  <c:v>5.7886232318934976</c:v>
                </c:pt>
                <c:pt idx="73">
                  <c:v>5.7469526661157042</c:v>
                </c:pt>
                <c:pt idx="74">
                  <c:v>5.7357961446893446</c:v>
                </c:pt>
                <c:pt idx="75">
                  <c:v>5.77380319471912</c:v>
                </c:pt>
                <c:pt idx="76">
                  <c:v>5.7660110635481834</c:v>
                </c:pt>
                <c:pt idx="77">
                  <c:v>5.779386110278641</c:v>
                </c:pt>
                <c:pt idx="78">
                  <c:v>5.8897643279874821</c:v>
                </c:pt>
                <c:pt idx="80">
                  <c:v>6.2499999999999982</c:v>
                </c:pt>
                <c:pt idx="81">
                  <c:v>6.4709874384644452</c:v>
                </c:pt>
                <c:pt idx="82">
                  <c:v>6.4694227880444846</c:v>
                </c:pt>
                <c:pt idx="83">
                  <c:v>6.4800762721992795</c:v>
                </c:pt>
                <c:pt idx="84">
                  <c:v>6.4799003181107819</c:v>
                </c:pt>
                <c:pt idx="85">
                  <c:v>6.462357399395259</c:v>
                </c:pt>
                <c:pt idx="86">
                  <c:v>6.4781203124877145</c:v>
                </c:pt>
                <c:pt idx="87">
                  <c:v>6.4606107977429881</c:v>
                </c:pt>
                <c:pt idx="88">
                  <c:v>6.4324198074314278</c:v>
                </c:pt>
                <c:pt idx="90">
                  <c:v>6.2499999999999964</c:v>
                </c:pt>
                <c:pt idx="91">
                  <c:v>6.4778473990214209</c:v>
                </c:pt>
                <c:pt idx="92">
                  <c:v>6.4887334822966158</c:v>
                </c:pt>
                <c:pt idx="93">
                  <c:v>6.493744937732064</c:v>
                </c:pt>
                <c:pt idx="94">
                  <c:v>6.4876291210686805</c:v>
                </c:pt>
                <c:pt idx="95">
                  <c:v>6.4339627833409523</c:v>
                </c:pt>
                <c:pt idx="96">
                  <c:v>6.4811132337333222</c:v>
                </c:pt>
                <c:pt idx="97">
                  <c:v>6.4642668757653103</c:v>
                </c:pt>
                <c:pt idx="98">
                  <c:v>6.3847276137340412</c:v>
                </c:pt>
                <c:pt idx="100">
                  <c:v>6.2500000000000018</c:v>
                </c:pt>
                <c:pt idx="101">
                  <c:v>6.9857687803143715</c:v>
                </c:pt>
                <c:pt idx="102">
                  <c:v>7.0197137028643262</c:v>
                </c:pt>
                <c:pt idx="103">
                  <c:v>7.0512904020784912</c:v>
                </c:pt>
                <c:pt idx="104">
                  <c:v>7.0841102332587687</c:v>
                </c:pt>
                <c:pt idx="105">
                  <c:v>7.0260596960708872</c:v>
                </c:pt>
                <c:pt idx="106">
                  <c:v>7.0296069990690508</c:v>
                </c:pt>
                <c:pt idx="107">
                  <c:v>7.0410664144574531</c:v>
                </c:pt>
                <c:pt idx="108">
                  <c:v>6.822371824062194</c:v>
                </c:pt>
                <c:pt idx="110">
                  <c:v>6.25</c:v>
                </c:pt>
                <c:pt idx="111">
                  <c:v>6.1692676964778794</c:v>
                </c:pt>
                <c:pt idx="112">
                  <c:v>6.1737161103431299</c:v>
                </c:pt>
                <c:pt idx="113">
                  <c:v>6.144381509228535</c:v>
                </c:pt>
                <c:pt idx="114">
                  <c:v>6.1482722262895226</c:v>
                </c:pt>
                <c:pt idx="115">
                  <c:v>6.1146101074005319</c:v>
                </c:pt>
                <c:pt idx="116">
                  <c:v>6.1383041551058888</c:v>
                </c:pt>
                <c:pt idx="117">
                  <c:v>6.1841206943284348</c:v>
                </c:pt>
                <c:pt idx="118">
                  <c:v>6.2071684663875146</c:v>
                </c:pt>
                <c:pt idx="120">
                  <c:v>6.25</c:v>
                </c:pt>
                <c:pt idx="121">
                  <c:v>6.2569973503451228</c:v>
                </c:pt>
                <c:pt idx="122">
                  <c:v>6.2455738113469632</c:v>
                </c:pt>
                <c:pt idx="123">
                  <c:v>6.2448371250087407</c:v>
                </c:pt>
                <c:pt idx="124">
                  <c:v>6.2486051433649461</c:v>
                </c:pt>
                <c:pt idx="125">
                  <c:v>6.2381517974637468</c:v>
                </c:pt>
                <c:pt idx="126">
                  <c:v>6.2617464657710507</c:v>
                </c:pt>
                <c:pt idx="127">
                  <c:v>6.2330287107301992</c:v>
                </c:pt>
                <c:pt idx="128">
                  <c:v>6.2398036558917447</c:v>
                </c:pt>
                <c:pt idx="130">
                  <c:v>6.2499999999999956</c:v>
                </c:pt>
                <c:pt idx="131">
                  <c:v>6.0429942297960357</c:v>
                </c:pt>
                <c:pt idx="132">
                  <c:v>6.0445625499106148</c:v>
                </c:pt>
                <c:pt idx="133">
                  <c:v>6.0267814830266238</c:v>
                </c:pt>
                <c:pt idx="134">
                  <c:v>6.0273291150791772</c:v>
                </c:pt>
                <c:pt idx="135">
                  <c:v>6.0006418437591291</c:v>
                </c:pt>
                <c:pt idx="136">
                  <c:v>6.0324188129394685</c:v>
                </c:pt>
                <c:pt idx="137">
                  <c:v>6.0326349680715037</c:v>
                </c:pt>
                <c:pt idx="138">
                  <c:v>6.0292273292047236</c:v>
                </c:pt>
                <c:pt idx="140">
                  <c:v>6.2499999999999991</c:v>
                </c:pt>
                <c:pt idx="141">
                  <c:v>6.7987317964100509</c:v>
                </c:pt>
                <c:pt idx="142">
                  <c:v>6.8312823085004553</c:v>
                </c:pt>
                <c:pt idx="143">
                  <c:v>6.872086806684397</c:v>
                </c:pt>
                <c:pt idx="144">
                  <c:v>6.8899329170250958</c:v>
                </c:pt>
                <c:pt idx="145">
                  <c:v>6.8099442014009828</c:v>
                </c:pt>
                <c:pt idx="146">
                  <c:v>6.8354871087733322</c:v>
                </c:pt>
                <c:pt idx="147">
                  <c:v>6.8537222312159667</c:v>
                </c:pt>
                <c:pt idx="148">
                  <c:v>6.6337890987920662</c:v>
                </c:pt>
                <c:pt idx="150">
                  <c:v>6.2499999999999725</c:v>
                </c:pt>
                <c:pt idx="151">
                  <c:v>5.5699208596731626</c:v>
                </c:pt>
                <c:pt idx="152">
                  <c:v>5.5623274514152738</c:v>
                </c:pt>
                <c:pt idx="153">
                  <c:v>5.4951263884509807</c:v>
                </c:pt>
                <c:pt idx="154">
                  <c:v>5.4959979079780164</c:v>
                </c:pt>
                <c:pt idx="155">
                  <c:v>5.5382624184329456</c:v>
                </c:pt>
                <c:pt idx="156">
                  <c:v>5.5186775463207045</c:v>
                </c:pt>
                <c:pt idx="157">
                  <c:v>5.5772851399068513</c:v>
                </c:pt>
                <c:pt idx="158">
                  <c:v>5.7380548211400519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401F-8FEC-729321AE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330159"/>
        <c:axId val="1547565887"/>
        <c:axId val="0"/>
      </c:bar3DChart>
      <c:catAx>
        <c:axId val="15173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65887"/>
        <c:crosses val="autoZero"/>
        <c:auto val="1"/>
        <c:lblAlgn val="ctr"/>
        <c:lblOffset val="100"/>
        <c:noMultiLvlLbl val="0"/>
      </c:catAx>
      <c:valAx>
        <c:axId val="15475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3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n_2_left!$A$29:$A$37</c:f>
              <c:strCache>
                <c:ptCount val="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</c:strCache>
            </c:strRef>
          </c:xVal>
          <c:yVal>
            <c:numRef>
              <c:f>n_2_left!$B$29:$B$37</c:f>
              <c:numCache>
                <c:formatCode>General</c:formatCode>
                <c:ptCount val="9"/>
                <c:pt idx="0">
                  <c:v>6.2499999999999991</c:v>
                </c:pt>
                <c:pt idx="1">
                  <c:v>5.7647796620065694</c:v>
                </c:pt>
                <c:pt idx="2">
                  <c:v>5.708546257857364</c:v>
                </c:pt>
                <c:pt idx="3">
                  <c:v>5.7370348892071794</c:v>
                </c:pt>
                <c:pt idx="4">
                  <c:v>5.7135749041530381</c:v>
                </c:pt>
                <c:pt idx="5">
                  <c:v>5.8877215155444658</c:v>
                </c:pt>
                <c:pt idx="6">
                  <c:v>5.7593979501388182</c:v>
                </c:pt>
                <c:pt idx="7">
                  <c:v>5.706676406771054</c:v>
                </c:pt>
                <c:pt idx="8">
                  <c:v>5.9955623437621703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D91-AD2F-4532BF6CBD5B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n_2_left!$A$39:$A$47</c:f>
              <c:strCache>
                <c:ptCount val="9"/>
                <c:pt idx="0">
                  <c:v>AC_0 </c:v>
                </c:pt>
                <c:pt idx="1">
                  <c:v>AC_3 </c:v>
                </c:pt>
                <c:pt idx="2">
                  <c:v>AC_10 </c:v>
                </c:pt>
                <c:pt idx="3">
                  <c:v>AC_30 </c:v>
                </c:pt>
                <c:pt idx="4">
                  <c:v>AC_90</c:v>
                </c:pt>
                <c:pt idx="5">
                  <c:v>AC_270</c:v>
                </c:pt>
                <c:pt idx="6">
                  <c:v>AC_540 </c:v>
                </c:pt>
                <c:pt idx="7">
                  <c:v>AC_900 </c:v>
                </c:pt>
                <c:pt idx="8">
                  <c:v>AC_1800 </c:v>
                </c:pt>
              </c:strCache>
            </c:strRef>
          </c:xVal>
          <c:yVal>
            <c:numRef>
              <c:f>n_2_left!$B$39:$B$47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6.1879696272745566</c:v>
                </c:pt>
                <c:pt idx="2">
                  <c:v>6.1799511316904736</c:v>
                </c:pt>
                <c:pt idx="3">
                  <c:v>6.1919108881552951</c:v>
                </c:pt>
                <c:pt idx="4">
                  <c:v>6.1731327645096297</c:v>
                </c:pt>
                <c:pt idx="5">
                  <c:v>6.155001488492001</c:v>
                </c:pt>
                <c:pt idx="6">
                  <c:v>6.1863679931207605</c:v>
                </c:pt>
                <c:pt idx="7">
                  <c:v>6.1593978396121951</c:v>
                </c:pt>
                <c:pt idx="8">
                  <c:v>6.1530350581646349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E-4D91-AD2F-4532BF6CBD5B}"/>
            </c:ext>
          </c:extLst>
        </c:ser>
        <c:ser>
          <c:idx val="2"/>
          <c:order val="2"/>
          <c:tx>
            <c:v>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n_2_left!$A$49:$A$57</c:f>
              <c:strCache>
                <c:ptCount val="9"/>
                <c:pt idx="0">
                  <c:v>AG_0 </c:v>
                </c:pt>
                <c:pt idx="1">
                  <c:v>AG_3 </c:v>
                </c:pt>
                <c:pt idx="2">
                  <c:v>AG_10 </c:v>
                </c:pt>
                <c:pt idx="3">
                  <c:v>AG_30 </c:v>
                </c:pt>
                <c:pt idx="4">
                  <c:v>AG_90</c:v>
                </c:pt>
                <c:pt idx="5">
                  <c:v>AG_270</c:v>
                </c:pt>
                <c:pt idx="6">
                  <c:v>AG_540 </c:v>
                </c:pt>
                <c:pt idx="7">
                  <c:v>AG_900 </c:v>
                </c:pt>
                <c:pt idx="8">
                  <c:v>AG_1800 </c:v>
                </c:pt>
              </c:strCache>
            </c:strRef>
          </c:xVal>
          <c:yVal>
            <c:numRef>
              <c:f>n_2_left!$B$49:$B$57</c:f>
              <c:numCache>
                <c:formatCode>General</c:formatCode>
                <c:ptCount val="9"/>
                <c:pt idx="0">
                  <c:v>6.2500000000000018</c:v>
                </c:pt>
                <c:pt idx="1">
                  <c:v>6.5761917307075413</c:v>
                </c:pt>
                <c:pt idx="2">
                  <c:v>6.5813436572037141</c:v>
                </c:pt>
                <c:pt idx="3">
                  <c:v>6.6393809961722114</c:v>
                </c:pt>
                <c:pt idx="4">
                  <c:v>6.6340741123696372</c:v>
                </c:pt>
                <c:pt idx="5">
                  <c:v>6.6456774453360303</c:v>
                </c:pt>
                <c:pt idx="6">
                  <c:v>6.6113891018744555</c:v>
                </c:pt>
                <c:pt idx="7">
                  <c:v>6.5985161555169034</c:v>
                </c:pt>
                <c:pt idx="8">
                  <c:v>6.5248555273617477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E-4D91-AD2F-4532BF6CBD5B}"/>
            </c:ext>
          </c:extLst>
        </c:ser>
        <c:ser>
          <c:idx val="3"/>
          <c:order val="3"/>
          <c:tx>
            <c:v>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n_2_left!$B$59:$B$67</c:f>
              <c:numCache>
                <c:formatCode>General</c:formatCode>
                <c:ptCount val="9"/>
                <c:pt idx="0">
                  <c:v>6.2499999999999991</c:v>
                </c:pt>
                <c:pt idx="1">
                  <c:v>5.7152398507635311</c:v>
                </c:pt>
                <c:pt idx="2">
                  <c:v>5.6886560961924024</c:v>
                </c:pt>
                <c:pt idx="3">
                  <c:v>5.6573214419797191</c:v>
                </c:pt>
                <c:pt idx="4">
                  <c:v>5.6302691346948004</c:v>
                </c:pt>
                <c:pt idx="5">
                  <c:v>5.7138861406955188</c:v>
                </c:pt>
                <c:pt idx="6">
                  <c:v>5.6823357293440155</c:v>
                </c:pt>
                <c:pt idx="7">
                  <c:v>5.6773403813615282</c:v>
                </c:pt>
                <c:pt idx="8">
                  <c:v>5.8853981052882389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DFE-4D91-AD2F-4532BF6CBD5B}"/>
            </c:ext>
          </c:extLst>
        </c:ser>
        <c:ser>
          <c:idx val="4"/>
          <c:order val="4"/>
          <c:tx>
            <c:v>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n_2_left!$A$69:$A$77</c:f>
              <c:strCache>
                <c:ptCount val="9"/>
                <c:pt idx="0">
                  <c:v>CA_0 </c:v>
                </c:pt>
                <c:pt idx="1">
                  <c:v>CA_3 </c:v>
                </c:pt>
                <c:pt idx="2">
                  <c:v>CA_10 </c:v>
                </c:pt>
                <c:pt idx="3">
                  <c:v>CA_30 </c:v>
                </c:pt>
                <c:pt idx="4">
                  <c:v>CA_90</c:v>
                </c:pt>
                <c:pt idx="5">
                  <c:v>CA_270</c:v>
                </c:pt>
                <c:pt idx="6">
                  <c:v>CA_540 </c:v>
                </c:pt>
                <c:pt idx="7">
                  <c:v>CA_900 </c:v>
                </c:pt>
                <c:pt idx="8">
                  <c:v>CA_1800 </c:v>
                </c:pt>
              </c:strCache>
            </c:strRef>
          </c:xVal>
          <c:yVal>
            <c:numRef>
              <c:f>n_2_left!$B$69:$B$77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6.4523725401825116</c:v>
                </c:pt>
                <c:pt idx="2">
                  <c:v>6.4483477249595316</c:v>
                </c:pt>
                <c:pt idx="3">
                  <c:v>6.459243560875966</c:v>
                </c:pt>
                <c:pt idx="4">
                  <c:v>6.4624978610728592</c:v>
                </c:pt>
                <c:pt idx="5">
                  <c:v>6.4411011137116834</c:v>
                </c:pt>
                <c:pt idx="6">
                  <c:v>6.4741088078143179</c:v>
                </c:pt>
                <c:pt idx="7">
                  <c:v>6.4281990988297109</c:v>
                </c:pt>
                <c:pt idx="8">
                  <c:v>6.3749727504576539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E-4D91-AD2F-4532BF6CBD5B}"/>
            </c:ext>
          </c:extLst>
        </c:ser>
        <c:ser>
          <c:idx val="5"/>
          <c:order val="5"/>
          <c:tx>
            <c:v>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n_2_left!$A$79:$A$87</c:f>
              <c:strCache>
                <c:ptCount val="9"/>
                <c:pt idx="0">
                  <c:v>CC_0 </c:v>
                </c:pt>
                <c:pt idx="1">
                  <c:v>CC_3 </c:v>
                </c:pt>
                <c:pt idx="2">
                  <c:v>CC_10 </c:v>
                </c:pt>
                <c:pt idx="3">
                  <c:v>CC_30 </c:v>
                </c:pt>
                <c:pt idx="4">
                  <c:v>CC_90</c:v>
                </c:pt>
                <c:pt idx="5">
                  <c:v>CC_270</c:v>
                </c:pt>
                <c:pt idx="6">
                  <c:v>CC_540 </c:v>
                </c:pt>
                <c:pt idx="7">
                  <c:v>CC_900 </c:v>
                </c:pt>
                <c:pt idx="8">
                  <c:v>CC_1800 </c:v>
                </c:pt>
              </c:strCache>
            </c:strRef>
          </c:xVal>
          <c:yVal>
            <c:numRef>
              <c:f>n_2_left!$B$79:$B$87</c:f>
              <c:numCache>
                <c:formatCode>General</c:formatCode>
                <c:ptCount val="9"/>
                <c:pt idx="0">
                  <c:v>6.2500000000000044</c:v>
                </c:pt>
                <c:pt idx="1">
                  <c:v>6.1845180550769134</c:v>
                </c:pt>
                <c:pt idx="2">
                  <c:v>6.1815416302268975</c:v>
                </c:pt>
                <c:pt idx="3">
                  <c:v>6.1751138379016881</c:v>
                </c:pt>
                <c:pt idx="4">
                  <c:v>6.1876235297573539</c:v>
                </c:pt>
                <c:pt idx="5">
                  <c:v>6.1851106643949816</c:v>
                </c:pt>
                <c:pt idx="6">
                  <c:v>6.1898320506813889</c:v>
                </c:pt>
                <c:pt idx="7">
                  <c:v>6.1663550161250029</c:v>
                </c:pt>
                <c:pt idx="8">
                  <c:v>6.157711270848095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E-4D91-AD2F-4532BF6CBD5B}"/>
            </c:ext>
          </c:extLst>
        </c:ser>
        <c:ser>
          <c:idx val="6"/>
          <c:order val="6"/>
          <c:tx>
            <c:v>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n_2_left!$A$89:$A$97</c:f>
              <c:strCache>
                <c:ptCount val="9"/>
                <c:pt idx="0">
                  <c:v>CG_0 </c:v>
                </c:pt>
                <c:pt idx="1">
                  <c:v>CG_3 </c:v>
                </c:pt>
                <c:pt idx="2">
                  <c:v>CG_10 </c:v>
                </c:pt>
                <c:pt idx="3">
                  <c:v>CG_30 </c:v>
                </c:pt>
                <c:pt idx="4">
                  <c:v>CG_90</c:v>
                </c:pt>
                <c:pt idx="5">
                  <c:v>CG_270</c:v>
                </c:pt>
                <c:pt idx="6">
                  <c:v>CG_540 </c:v>
                </c:pt>
                <c:pt idx="7">
                  <c:v>CG_900 </c:v>
                </c:pt>
                <c:pt idx="8">
                  <c:v>CG_1800 </c:v>
                </c:pt>
              </c:strCache>
            </c:strRef>
          </c:xVal>
          <c:yVal>
            <c:numRef>
              <c:f>n_2_left!$B$89:$B$97</c:f>
              <c:numCache>
                <c:formatCode>General</c:formatCode>
                <c:ptCount val="9"/>
                <c:pt idx="0">
                  <c:v>6.2500000000000071</c:v>
                </c:pt>
                <c:pt idx="1">
                  <c:v>6.9306950016233921</c:v>
                </c:pt>
                <c:pt idx="2">
                  <c:v>6.9655520370698571</c:v>
                </c:pt>
                <c:pt idx="3">
                  <c:v>7.0171720097456491</c:v>
                </c:pt>
                <c:pt idx="4">
                  <c:v>7.0198174576725627</c:v>
                </c:pt>
                <c:pt idx="5">
                  <c:v>6.9577264731200534</c:v>
                </c:pt>
                <c:pt idx="6">
                  <c:v>6.9811882929086524</c:v>
                </c:pt>
                <c:pt idx="7">
                  <c:v>6.9635557040829328</c:v>
                </c:pt>
                <c:pt idx="8">
                  <c:v>6.7261711088886535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E-4D91-AD2F-4532BF6CBD5B}"/>
            </c:ext>
          </c:extLst>
        </c:ser>
        <c:ser>
          <c:idx val="7"/>
          <c:order val="7"/>
          <c:tx>
            <c:v>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n_2_left!$A$99:$A$107</c:f>
              <c:strCache>
                <c:ptCount val="9"/>
                <c:pt idx="0">
                  <c:v>CT_0 </c:v>
                </c:pt>
                <c:pt idx="1">
                  <c:v>CT_3 </c:v>
                </c:pt>
                <c:pt idx="2">
                  <c:v>CT_10 </c:v>
                </c:pt>
                <c:pt idx="3">
                  <c:v>CT_30 </c:v>
                </c:pt>
                <c:pt idx="4">
                  <c:v>CT_90</c:v>
                </c:pt>
                <c:pt idx="5">
                  <c:v>CT_270</c:v>
                </c:pt>
                <c:pt idx="6">
                  <c:v>CT_540 </c:v>
                </c:pt>
                <c:pt idx="7">
                  <c:v>CT_900 </c:v>
                </c:pt>
                <c:pt idx="8">
                  <c:v>CT_1800 </c:v>
                </c:pt>
              </c:strCache>
            </c:strRef>
          </c:xVal>
          <c:yVal>
            <c:numRef>
              <c:f>n_2_left!$B$99:$B$107</c:f>
              <c:numCache>
                <c:formatCode>General</c:formatCode>
                <c:ptCount val="9"/>
                <c:pt idx="0">
                  <c:v>6.2500000000000027</c:v>
                </c:pt>
                <c:pt idx="1">
                  <c:v>5.794620143721203</c:v>
                </c:pt>
                <c:pt idx="2">
                  <c:v>5.7886232318934976</c:v>
                </c:pt>
                <c:pt idx="3">
                  <c:v>5.7469526661157042</c:v>
                </c:pt>
                <c:pt idx="4">
                  <c:v>5.7357961446893446</c:v>
                </c:pt>
                <c:pt idx="5">
                  <c:v>5.77380319471912</c:v>
                </c:pt>
                <c:pt idx="6">
                  <c:v>5.7660110635481834</c:v>
                </c:pt>
                <c:pt idx="7">
                  <c:v>5.779386110278641</c:v>
                </c:pt>
                <c:pt idx="8">
                  <c:v>5.8897643279874821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E-4D91-AD2F-4532BF6CBD5B}"/>
            </c:ext>
          </c:extLst>
        </c:ser>
        <c:ser>
          <c:idx val="8"/>
          <c:order val="8"/>
          <c:tx>
            <c:v>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n_2_left!$A$109:$A$117</c:f>
              <c:strCache>
                <c:ptCount val="9"/>
                <c:pt idx="0">
                  <c:v>GA_0 </c:v>
                </c:pt>
                <c:pt idx="1">
                  <c:v>GA_3 </c:v>
                </c:pt>
                <c:pt idx="2">
                  <c:v>GA_10 </c:v>
                </c:pt>
                <c:pt idx="3">
                  <c:v>GA_30 </c:v>
                </c:pt>
                <c:pt idx="4">
                  <c:v>GA_90</c:v>
                </c:pt>
                <c:pt idx="5">
                  <c:v>GA_270</c:v>
                </c:pt>
                <c:pt idx="6">
                  <c:v>GA_540 </c:v>
                </c:pt>
                <c:pt idx="7">
                  <c:v>GA_900 </c:v>
                </c:pt>
                <c:pt idx="8">
                  <c:v>GA_1800 </c:v>
                </c:pt>
              </c:strCache>
            </c:strRef>
          </c:xVal>
          <c:yVal>
            <c:numRef>
              <c:f>n_2_left!$B$109:$B$117</c:f>
              <c:numCache>
                <c:formatCode>General</c:formatCode>
                <c:ptCount val="9"/>
                <c:pt idx="0">
                  <c:v>6.2499999999999982</c:v>
                </c:pt>
                <c:pt idx="1">
                  <c:v>6.4709874384644452</c:v>
                </c:pt>
                <c:pt idx="2">
                  <c:v>6.4694227880444846</c:v>
                </c:pt>
                <c:pt idx="3">
                  <c:v>6.4800762721992795</c:v>
                </c:pt>
                <c:pt idx="4">
                  <c:v>6.4799003181107819</c:v>
                </c:pt>
                <c:pt idx="5">
                  <c:v>6.462357399395259</c:v>
                </c:pt>
                <c:pt idx="6">
                  <c:v>6.4781203124877145</c:v>
                </c:pt>
                <c:pt idx="7">
                  <c:v>6.4606107977429881</c:v>
                </c:pt>
                <c:pt idx="8">
                  <c:v>6.4324198074314278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FE-4D91-AD2F-4532BF6CBD5B}"/>
            </c:ext>
          </c:extLst>
        </c:ser>
        <c:ser>
          <c:idx val="9"/>
          <c:order val="9"/>
          <c:tx>
            <c:v>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n_2_left!$A$119:$A$127</c:f>
              <c:strCache>
                <c:ptCount val="9"/>
                <c:pt idx="0">
                  <c:v>GC_0 </c:v>
                </c:pt>
                <c:pt idx="1">
                  <c:v>GC_3 </c:v>
                </c:pt>
                <c:pt idx="2">
                  <c:v>GC_10 </c:v>
                </c:pt>
                <c:pt idx="3">
                  <c:v>GC_30 </c:v>
                </c:pt>
                <c:pt idx="4">
                  <c:v>GC_90</c:v>
                </c:pt>
                <c:pt idx="5">
                  <c:v>GC_270</c:v>
                </c:pt>
                <c:pt idx="6">
                  <c:v>GC_540 </c:v>
                </c:pt>
                <c:pt idx="7">
                  <c:v>GC_900 </c:v>
                </c:pt>
                <c:pt idx="8">
                  <c:v>GC_1800 </c:v>
                </c:pt>
              </c:strCache>
            </c:strRef>
          </c:xVal>
          <c:yVal>
            <c:numRef>
              <c:f>n_2_left!$B$119:$B$127</c:f>
              <c:numCache>
                <c:formatCode>General</c:formatCode>
                <c:ptCount val="9"/>
                <c:pt idx="0">
                  <c:v>6.2499999999999964</c:v>
                </c:pt>
                <c:pt idx="1">
                  <c:v>6.4778473990214209</c:v>
                </c:pt>
                <c:pt idx="2">
                  <c:v>6.4887334822966158</c:v>
                </c:pt>
                <c:pt idx="3">
                  <c:v>6.493744937732064</c:v>
                </c:pt>
                <c:pt idx="4">
                  <c:v>6.4876291210686805</c:v>
                </c:pt>
                <c:pt idx="5">
                  <c:v>6.4339627833409523</c:v>
                </c:pt>
                <c:pt idx="6">
                  <c:v>6.4811132337333222</c:v>
                </c:pt>
                <c:pt idx="7">
                  <c:v>6.4642668757653103</c:v>
                </c:pt>
                <c:pt idx="8">
                  <c:v>6.3847276137340412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FE-4D91-AD2F-4532BF6CBD5B}"/>
            </c:ext>
          </c:extLst>
        </c:ser>
        <c:ser>
          <c:idx val="10"/>
          <c:order val="10"/>
          <c:tx>
            <c:v>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n_2_left!$A$129:$A$137</c:f>
              <c:strCache>
                <c:ptCount val="9"/>
                <c:pt idx="0">
                  <c:v>GG_0 </c:v>
                </c:pt>
                <c:pt idx="1">
                  <c:v>GG_3 </c:v>
                </c:pt>
                <c:pt idx="2">
                  <c:v>GG_10 </c:v>
                </c:pt>
                <c:pt idx="3">
                  <c:v>GG_30 </c:v>
                </c:pt>
                <c:pt idx="4">
                  <c:v>GG_90</c:v>
                </c:pt>
                <c:pt idx="5">
                  <c:v>GG_270</c:v>
                </c:pt>
                <c:pt idx="6">
                  <c:v>GG_540 </c:v>
                </c:pt>
                <c:pt idx="7">
                  <c:v>GG_900 </c:v>
                </c:pt>
                <c:pt idx="8">
                  <c:v>GG_1800 </c:v>
                </c:pt>
              </c:strCache>
            </c:strRef>
          </c:xVal>
          <c:yVal>
            <c:numRef>
              <c:f>n_2_left!$B$129:$B$137</c:f>
              <c:numCache>
                <c:formatCode>General</c:formatCode>
                <c:ptCount val="9"/>
                <c:pt idx="0">
                  <c:v>6.2500000000000018</c:v>
                </c:pt>
                <c:pt idx="1">
                  <c:v>6.9857687803143715</c:v>
                </c:pt>
                <c:pt idx="2">
                  <c:v>7.0197137028643262</c:v>
                </c:pt>
                <c:pt idx="3">
                  <c:v>7.0512904020784912</c:v>
                </c:pt>
                <c:pt idx="4">
                  <c:v>7.0841102332587687</c:v>
                </c:pt>
                <c:pt idx="5">
                  <c:v>7.0260596960708872</c:v>
                </c:pt>
                <c:pt idx="6">
                  <c:v>7.0296069990690508</c:v>
                </c:pt>
                <c:pt idx="7">
                  <c:v>7.0410664144574531</c:v>
                </c:pt>
                <c:pt idx="8">
                  <c:v>6.822371824062194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FE-4D91-AD2F-4532BF6CBD5B}"/>
            </c:ext>
          </c:extLst>
        </c:ser>
        <c:ser>
          <c:idx val="11"/>
          <c:order val="11"/>
          <c:tx>
            <c:v>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n_2_left!$A$139:$A$147</c:f>
              <c:strCache>
                <c:ptCount val="9"/>
                <c:pt idx="0">
                  <c:v>GT_0 </c:v>
                </c:pt>
                <c:pt idx="1">
                  <c:v>GT_3 </c:v>
                </c:pt>
                <c:pt idx="2">
                  <c:v>GT_10 </c:v>
                </c:pt>
                <c:pt idx="3">
                  <c:v>GT_30 </c:v>
                </c:pt>
                <c:pt idx="4">
                  <c:v>GT_90</c:v>
                </c:pt>
                <c:pt idx="5">
                  <c:v>GT_270</c:v>
                </c:pt>
                <c:pt idx="6">
                  <c:v>GT_540 </c:v>
                </c:pt>
                <c:pt idx="7">
                  <c:v>GT_900 </c:v>
                </c:pt>
                <c:pt idx="8">
                  <c:v>GT_1800 </c:v>
                </c:pt>
              </c:strCache>
            </c:strRef>
          </c:xVal>
          <c:yVal>
            <c:numRef>
              <c:f>n_2_left!$B$139:$B$147</c:f>
              <c:numCache>
                <c:formatCode>General</c:formatCode>
                <c:ptCount val="9"/>
                <c:pt idx="0">
                  <c:v>6.25</c:v>
                </c:pt>
                <c:pt idx="1">
                  <c:v>6.1692676964778794</c:v>
                </c:pt>
                <c:pt idx="2">
                  <c:v>6.1737161103431299</c:v>
                </c:pt>
                <c:pt idx="3">
                  <c:v>6.144381509228535</c:v>
                </c:pt>
                <c:pt idx="4">
                  <c:v>6.1482722262895226</c:v>
                </c:pt>
                <c:pt idx="5">
                  <c:v>6.1146101074005319</c:v>
                </c:pt>
                <c:pt idx="6">
                  <c:v>6.1383041551058888</c:v>
                </c:pt>
                <c:pt idx="7">
                  <c:v>6.1841206943284348</c:v>
                </c:pt>
                <c:pt idx="8">
                  <c:v>6.2071684663875146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FE-4D91-AD2F-4532BF6CBD5B}"/>
            </c:ext>
          </c:extLst>
        </c:ser>
        <c:ser>
          <c:idx val="12"/>
          <c:order val="12"/>
          <c:tx>
            <c:v>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n_2_left!$A$149:$A$157</c:f>
              <c:strCache>
                <c:ptCount val="9"/>
                <c:pt idx="0">
                  <c:v>TA_0 </c:v>
                </c:pt>
                <c:pt idx="1">
                  <c:v>TA_3 </c:v>
                </c:pt>
                <c:pt idx="2">
                  <c:v>TA_10 </c:v>
                </c:pt>
                <c:pt idx="3">
                  <c:v>TA_30 </c:v>
                </c:pt>
                <c:pt idx="4">
                  <c:v>TA_90</c:v>
                </c:pt>
                <c:pt idx="5">
                  <c:v>TA_270</c:v>
                </c:pt>
                <c:pt idx="6">
                  <c:v>TA_540 </c:v>
                </c:pt>
                <c:pt idx="7">
                  <c:v>TA_900 </c:v>
                </c:pt>
                <c:pt idx="8">
                  <c:v>TA_1800 </c:v>
                </c:pt>
              </c:strCache>
            </c:strRef>
          </c:xVal>
          <c:yVal>
            <c:numRef>
              <c:f>n_2_left!$B$149:$B$157</c:f>
              <c:numCache>
                <c:formatCode>General</c:formatCode>
                <c:ptCount val="9"/>
                <c:pt idx="0">
                  <c:v>6.25</c:v>
                </c:pt>
                <c:pt idx="1">
                  <c:v>6.2569973503451228</c:v>
                </c:pt>
                <c:pt idx="2">
                  <c:v>6.2455738113469632</c:v>
                </c:pt>
                <c:pt idx="3">
                  <c:v>6.2448371250087407</c:v>
                </c:pt>
                <c:pt idx="4">
                  <c:v>6.2486051433649461</c:v>
                </c:pt>
                <c:pt idx="5">
                  <c:v>6.2381517974637468</c:v>
                </c:pt>
                <c:pt idx="6">
                  <c:v>6.2617464657710507</c:v>
                </c:pt>
                <c:pt idx="7">
                  <c:v>6.2330287107301992</c:v>
                </c:pt>
                <c:pt idx="8">
                  <c:v>6.2398036558917447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FE-4D91-AD2F-4532BF6CBD5B}"/>
            </c:ext>
          </c:extLst>
        </c:ser>
        <c:ser>
          <c:idx val="13"/>
          <c:order val="13"/>
          <c:tx>
            <c:v>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n_2_left!$A$159:$A$167</c:f>
              <c:strCache>
                <c:ptCount val="9"/>
                <c:pt idx="0">
                  <c:v>TC_0 </c:v>
                </c:pt>
                <c:pt idx="1">
                  <c:v>TC_3 </c:v>
                </c:pt>
                <c:pt idx="2">
                  <c:v>TC_10 </c:v>
                </c:pt>
                <c:pt idx="3">
                  <c:v>TC_30 </c:v>
                </c:pt>
                <c:pt idx="4">
                  <c:v>TC_90</c:v>
                </c:pt>
                <c:pt idx="5">
                  <c:v>TC_270</c:v>
                </c:pt>
                <c:pt idx="6">
                  <c:v>TC_540 </c:v>
                </c:pt>
                <c:pt idx="7">
                  <c:v>TC_900 </c:v>
                </c:pt>
                <c:pt idx="8">
                  <c:v>TC_1800 </c:v>
                </c:pt>
              </c:strCache>
            </c:strRef>
          </c:xVal>
          <c:yVal>
            <c:numRef>
              <c:f>n_2_left!$B$159:$B$167</c:f>
              <c:numCache>
                <c:formatCode>General</c:formatCode>
                <c:ptCount val="9"/>
                <c:pt idx="0">
                  <c:v>6.2499999999999956</c:v>
                </c:pt>
                <c:pt idx="1">
                  <c:v>6.0429942297960357</c:v>
                </c:pt>
                <c:pt idx="2">
                  <c:v>6.0445625499106148</c:v>
                </c:pt>
                <c:pt idx="3">
                  <c:v>6.0267814830266238</c:v>
                </c:pt>
                <c:pt idx="4">
                  <c:v>6.0273291150791772</c:v>
                </c:pt>
                <c:pt idx="5">
                  <c:v>6.0006418437591291</c:v>
                </c:pt>
                <c:pt idx="6">
                  <c:v>6.0324188129394685</c:v>
                </c:pt>
                <c:pt idx="7">
                  <c:v>6.0326349680715037</c:v>
                </c:pt>
                <c:pt idx="8">
                  <c:v>6.0292273292047236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FE-4D91-AD2F-4532BF6CBD5B}"/>
            </c:ext>
          </c:extLst>
        </c:ser>
        <c:ser>
          <c:idx val="14"/>
          <c:order val="14"/>
          <c:tx>
            <c:v>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n_2_left!$A$169:$A$177</c:f>
              <c:strCache>
                <c:ptCount val="9"/>
                <c:pt idx="0">
                  <c:v>TG_0 </c:v>
                </c:pt>
                <c:pt idx="1">
                  <c:v>TG_3 </c:v>
                </c:pt>
                <c:pt idx="2">
                  <c:v>TG_10 </c:v>
                </c:pt>
                <c:pt idx="3">
                  <c:v>TG_30 </c:v>
                </c:pt>
                <c:pt idx="4">
                  <c:v>TG_90</c:v>
                </c:pt>
                <c:pt idx="5">
                  <c:v>TG_270</c:v>
                </c:pt>
                <c:pt idx="6">
                  <c:v>TG_540 </c:v>
                </c:pt>
                <c:pt idx="7">
                  <c:v>TG_900 </c:v>
                </c:pt>
                <c:pt idx="8">
                  <c:v>TG_1800 </c:v>
                </c:pt>
              </c:strCache>
            </c:strRef>
          </c:xVal>
          <c:yVal>
            <c:numRef>
              <c:f>n_2_left!$B$169:$B$177</c:f>
              <c:numCache>
                <c:formatCode>General</c:formatCode>
                <c:ptCount val="9"/>
                <c:pt idx="0">
                  <c:v>6.2499999999999991</c:v>
                </c:pt>
                <c:pt idx="1">
                  <c:v>6.7987317964100509</c:v>
                </c:pt>
                <c:pt idx="2">
                  <c:v>6.8312823085004553</c:v>
                </c:pt>
                <c:pt idx="3">
                  <c:v>6.872086806684397</c:v>
                </c:pt>
                <c:pt idx="4">
                  <c:v>6.8899329170250958</c:v>
                </c:pt>
                <c:pt idx="5">
                  <c:v>6.8099442014009828</c:v>
                </c:pt>
                <c:pt idx="6">
                  <c:v>6.8354871087733322</c:v>
                </c:pt>
                <c:pt idx="7">
                  <c:v>6.8537222312159667</c:v>
                </c:pt>
                <c:pt idx="8">
                  <c:v>6.6337890987920662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FE-4D91-AD2F-4532BF6CBD5B}"/>
            </c:ext>
          </c:extLst>
        </c:ser>
        <c:ser>
          <c:idx val="15"/>
          <c:order val="15"/>
          <c:tx>
            <c:v>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n_2_left!$A$179:$A$187</c:f>
              <c:strCache>
                <c:ptCount val="9"/>
                <c:pt idx="0">
                  <c:v>TT_0 </c:v>
                </c:pt>
                <c:pt idx="1">
                  <c:v>TT_3 </c:v>
                </c:pt>
                <c:pt idx="2">
                  <c:v>TT_10 </c:v>
                </c:pt>
                <c:pt idx="3">
                  <c:v>TT_30 </c:v>
                </c:pt>
                <c:pt idx="4">
                  <c:v>TT_90</c:v>
                </c:pt>
                <c:pt idx="5">
                  <c:v>TT_270</c:v>
                </c:pt>
                <c:pt idx="6">
                  <c:v>TT_540 </c:v>
                </c:pt>
                <c:pt idx="7">
                  <c:v>TT_900 </c:v>
                </c:pt>
                <c:pt idx="8">
                  <c:v>TT_1800 </c:v>
                </c:pt>
              </c:strCache>
            </c:strRef>
          </c:xVal>
          <c:yVal>
            <c:numRef>
              <c:f>n_2_left!$B$179:$B$187</c:f>
              <c:numCache>
                <c:formatCode>General</c:formatCode>
                <c:ptCount val="9"/>
                <c:pt idx="0">
                  <c:v>6.2499999999999725</c:v>
                </c:pt>
                <c:pt idx="1">
                  <c:v>5.5699208596731626</c:v>
                </c:pt>
                <c:pt idx="2">
                  <c:v>5.5623274514152738</c:v>
                </c:pt>
                <c:pt idx="3">
                  <c:v>5.4951263884509807</c:v>
                </c:pt>
                <c:pt idx="4">
                  <c:v>5.4959979079780164</c:v>
                </c:pt>
                <c:pt idx="5">
                  <c:v>5.5382624184329456</c:v>
                </c:pt>
                <c:pt idx="6">
                  <c:v>5.5186775463207045</c:v>
                </c:pt>
                <c:pt idx="7">
                  <c:v>5.5772851399068513</c:v>
                </c:pt>
                <c:pt idx="8">
                  <c:v>5.7380548211400519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FE-4D91-AD2F-4532BF6C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89880"/>
        <c:axId val="747791192"/>
      </c:scatterChart>
      <c:valAx>
        <c:axId val="7477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91192"/>
        <c:crosses val="autoZero"/>
        <c:crossBetween val="midCat"/>
      </c:valAx>
      <c:valAx>
        <c:axId val="7477911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8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n_1_middle!$Q$5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n_1_middle!$P$6:$P$164</c:f>
              <c:strCache>
                <c:ptCount val="15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  <c:pt idx="10">
                  <c:v>ATTC_0 </c:v>
                </c:pt>
                <c:pt idx="11">
                  <c:v>ATTC_3 </c:v>
                </c:pt>
                <c:pt idx="12">
                  <c:v>ATTC_10 </c:v>
                </c:pt>
                <c:pt idx="13">
                  <c:v>ATTC_30 </c:v>
                </c:pt>
                <c:pt idx="14">
                  <c:v>ATTC_90</c:v>
                </c:pt>
                <c:pt idx="15">
                  <c:v>ATTC_270</c:v>
                </c:pt>
                <c:pt idx="16">
                  <c:v>ATTC_540 </c:v>
                </c:pt>
                <c:pt idx="17">
                  <c:v>ATTC_900 </c:v>
                </c:pt>
                <c:pt idx="18">
                  <c:v>ATTC_1800 </c:v>
                </c:pt>
                <c:pt idx="20">
                  <c:v>ATTG_0 </c:v>
                </c:pt>
                <c:pt idx="21">
                  <c:v>ATTG_3 </c:v>
                </c:pt>
                <c:pt idx="22">
                  <c:v>ATTG_10 </c:v>
                </c:pt>
                <c:pt idx="23">
                  <c:v>ATTG_30 </c:v>
                </c:pt>
                <c:pt idx="24">
                  <c:v>ATTG_90</c:v>
                </c:pt>
                <c:pt idx="25">
                  <c:v>ATTG_270</c:v>
                </c:pt>
                <c:pt idx="26">
                  <c:v>ATTG_540 </c:v>
                </c:pt>
                <c:pt idx="27">
                  <c:v>ATTG_900 </c:v>
                </c:pt>
                <c:pt idx="28">
                  <c:v>ATTG_1800 </c:v>
                </c:pt>
                <c:pt idx="30">
                  <c:v>ATTT_0 </c:v>
                </c:pt>
                <c:pt idx="31">
                  <c:v>ATTT_3 </c:v>
                </c:pt>
                <c:pt idx="32">
                  <c:v>ATTTT_10 </c:v>
                </c:pt>
                <c:pt idx="33">
                  <c:v>ATTT_30 </c:v>
                </c:pt>
                <c:pt idx="34">
                  <c:v>ATTT_90</c:v>
                </c:pt>
                <c:pt idx="35">
                  <c:v>ATTT_270</c:v>
                </c:pt>
                <c:pt idx="36">
                  <c:v>ATTT_540 </c:v>
                </c:pt>
                <c:pt idx="37">
                  <c:v>ATTT_900 </c:v>
                </c:pt>
                <c:pt idx="38">
                  <c:v>ATTT_1800 </c:v>
                </c:pt>
                <c:pt idx="40">
                  <c:v>CTTA_0 </c:v>
                </c:pt>
                <c:pt idx="41">
                  <c:v>CTTA_3 </c:v>
                </c:pt>
                <c:pt idx="42">
                  <c:v>CTTA_10 </c:v>
                </c:pt>
                <c:pt idx="43">
                  <c:v>CTTA_30 </c:v>
                </c:pt>
                <c:pt idx="44">
                  <c:v>CTTA_90</c:v>
                </c:pt>
                <c:pt idx="45">
                  <c:v>CTTA_270</c:v>
                </c:pt>
                <c:pt idx="46">
                  <c:v>CTTA_540 </c:v>
                </c:pt>
                <c:pt idx="47">
                  <c:v>CTTA_900 </c:v>
                </c:pt>
                <c:pt idx="48">
                  <c:v>CTTA_1800 </c:v>
                </c:pt>
                <c:pt idx="50">
                  <c:v>CTTC_0 </c:v>
                </c:pt>
                <c:pt idx="51">
                  <c:v>CTTC_3 </c:v>
                </c:pt>
                <c:pt idx="52">
                  <c:v>CTTC_10 </c:v>
                </c:pt>
                <c:pt idx="53">
                  <c:v>CTTC_30 </c:v>
                </c:pt>
                <c:pt idx="54">
                  <c:v>CTTC_90</c:v>
                </c:pt>
                <c:pt idx="55">
                  <c:v>CTTC_270</c:v>
                </c:pt>
                <c:pt idx="56">
                  <c:v>CTTC_540 </c:v>
                </c:pt>
                <c:pt idx="57">
                  <c:v>CTTC_900 </c:v>
                </c:pt>
                <c:pt idx="58">
                  <c:v>CTTC_1800 </c:v>
                </c:pt>
                <c:pt idx="60">
                  <c:v>CTTG_0</c:v>
                </c:pt>
                <c:pt idx="61">
                  <c:v>CTTG_3</c:v>
                </c:pt>
                <c:pt idx="62">
                  <c:v>CTTG_10 </c:v>
                </c:pt>
                <c:pt idx="63">
                  <c:v>CTTG_30 </c:v>
                </c:pt>
                <c:pt idx="64">
                  <c:v>CTTG_90</c:v>
                </c:pt>
                <c:pt idx="65">
                  <c:v>CTTG_270</c:v>
                </c:pt>
                <c:pt idx="66">
                  <c:v>CTTG_540 </c:v>
                </c:pt>
                <c:pt idx="67">
                  <c:v>CTTG_900 </c:v>
                </c:pt>
                <c:pt idx="68">
                  <c:v>CTTG_1800 </c:v>
                </c:pt>
                <c:pt idx="70">
                  <c:v>CTTT_0 </c:v>
                </c:pt>
                <c:pt idx="71">
                  <c:v>CTTT_3 </c:v>
                </c:pt>
                <c:pt idx="72">
                  <c:v>CTTT_10 </c:v>
                </c:pt>
                <c:pt idx="73">
                  <c:v>CTTT_30 </c:v>
                </c:pt>
                <c:pt idx="74">
                  <c:v>CTTT_90</c:v>
                </c:pt>
                <c:pt idx="75">
                  <c:v>CTTT_270</c:v>
                </c:pt>
                <c:pt idx="76">
                  <c:v>CTTT_540 </c:v>
                </c:pt>
                <c:pt idx="77">
                  <c:v>CTTT_900 </c:v>
                </c:pt>
                <c:pt idx="78">
                  <c:v>CTTT_1800 </c:v>
                </c:pt>
                <c:pt idx="80">
                  <c:v>GTTA_0 </c:v>
                </c:pt>
                <c:pt idx="81">
                  <c:v>GTTA_3 </c:v>
                </c:pt>
                <c:pt idx="82">
                  <c:v>GTTA_10 </c:v>
                </c:pt>
                <c:pt idx="83">
                  <c:v>GTTA_30 </c:v>
                </c:pt>
                <c:pt idx="84">
                  <c:v>GTTA_90</c:v>
                </c:pt>
                <c:pt idx="85">
                  <c:v>GTTA_270</c:v>
                </c:pt>
                <c:pt idx="86">
                  <c:v>GTTA_540 </c:v>
                </c:pt>
                <c:pt idx="87">
                  <c:v>GTTA_900 </c:v>
                </c:pt>
                <c:pt idx="88">
                  <c:v>GTTA_1800 </c:v>
                </c:pt>
                <c:pt idx="90">
                  <c:v>GTTC_0 </c:v>
                </c:pt>
                <c:pt idx="91">
                  <c:v>GTTC_3 </c:v>
                </c:pt>
                <c:pt idx="92">
                  <c:v>GTTC_10 </c:v>
                </c:pt>
                <c:pt idx="93">
                  <c:v>GTTC_30 </c:v>
                </c:pt>
                <c:pt idx="94">
                  <c:v>GTTC_90</c:v>
                </c:pt>
                <c:pt idx="95">
                  <c:v>GTTC_270</c:v>
                </c:pt>
                <c:pt idx="96">
                  <c:v>GTTC_540 </c:v>
                </c:pt>
                <c:pt idx="97">
                  <c:v>GTTC_900 </c:v>
                </c:pt>
                <c:pt idx="98">
                  <c:v>GTTC_1800 </c:v>
                </c:pt>
                <c:pt idx="100">
                  <c:v>GTTG_0 </c:v>
                </c:pt>
                <c:pt idx="101">
                  <c:v>GTTG_3 </c:v>
                </c:pt>
                <c:pt idx="102">
                  <c:v>GTTG_10 </c:v>
                </c:pt>
                <c:pt idx="103">
                  <c:v>GTTG_30 </c:v>
                </c:pt>
                <c:pt idx="104">
                  <c:v>GTTG_90</c:v>
                </c:pt>
                <c:pt idx="105">
                  <c:v>GTTG_270</c:v>
                </c:pt>
                <c:pt idx="106">
                  <c:v>GTTG_540 </c:v>
                </c:pt>
                <c:pt idx="107">
                  <c:v>GTTG_900 </c:v>
                </c:pt>
                <c:pt idx="108">
                  <c:v>GTTG_1800 </c:v>
                </c:pt>
                <c:pt idx="110">
                  <c:v>GTTT_0 </c:v>
                </c:pt>
                <c:pt idx="111">
                  <c:v>GTTT_3 </c:v>
                </c:pt>
                <c:pt idx="112">
                  <c:v>GTTT_10 </c:v>
                </c:pt>
                <c:pt idx="113">
                  <c:v>GTTT_30 </c:v>
                </c:pt>
                <c:pt idx="114">
                  <c:v>GTTT_90</c:v>
                </c:pt>
                <c:pt idx="115">
                  <c:v>GTTT_270</c:v>
                </c:pt>
                <c:pt idx="116">
                  <c:v>GTTT_540 </c:v>
                </c:pt>
                <c:pt idx="117">
                  <c:v>GTTT_900 </c:v>
                </c:pt>
                <c:pt idx="118">
                  <c:v>GTTT_1800 </c:v>
                </c:pt>
                <c:pt idx="120">
                  <c:v>TTTA_0 </c:v>
                </c:pt>
                <c:pt idx="121">
                  <c:v>TTTA_3 </c:v>
                </c:pt>
                <c:pt idx="122">
                  <c:v>TTTA_10 </c:v>
                </c:pt>
                <c:pt idx="123">
                  <c:v>TTTA_30 </c:v>
                </c:pt>
                <c:pt idx="124">
                  <c:v>TTTA_90</c:v>
                </c:pt>
                <c:pt idx="125">
                  <c:v>TTTA_270</c:v>
                </c:pt>
                <c:pt idx="126">
                  <c:v>TTTA_540 </c:v>
                </c:pt>
                <c:pt idx="127">
                  <c:v>TTTA_900 </c:v>
                </c:pt>
                <c:pt idx="128">
                  <c:v>TTTA_1800 </c:v>
                </c:pt>
                <c:pt idx="130">
                  <c:v>TTTC_0 </c:v>
                </c:pt>
                <c:pt idx="131">
                  <c:v>TTTC_3 </c:v>
                </c:pt>
                <c:pt idx="132">
                  <c:v>TTTC_10 </c:v>
                </c:pt>
                <c:pt idx="133">
                  <c:v>TTTC_30 </c:v>
                </c:pt>
                <c:pt idx="134">
                  <c:v>TTTC_90</c:v>
                </c:pt>
                <c:pt idx="135">
                  <c:v>TTTC_270</c:v>
                </c:pt>
                <c:pt idx="136">
                  <c:v>TTTC_540 </c:v>
                </c:pt>
                <c:pt idx="137">
                  <c:v>TTTC_900 </c:v>
                </c:pt>
                <c:pt idx="138">
                  <c:v>TTTC_1800 </c:v>
                </c:pt>
                <c:pt idx="140">
                  <c:v>TTTG_0 </c:v>
                </c:pt>
                <c:pt idx="141">
                  <c:v>TTTG_3 </c:v>
                </c:pt>
                <c:pt idx="142">
                  <c:v>TTTG_10 </c:v>
                </c:pt>
                <c:pt idx="143">
                  <c:v>TTTG_30 </c:v>
                </c:pt>
                <c:pt idx="144">
                  <c:v>TTTG_90</c:v>
                </c:pt>
                <c:pt idx="145">
                  <c:v>TTTG_270</c:v>
                </c:pt>
                <c:pt idx="146">
                  <c:v>TTTG_540 </c:v>
                </c:pt>
                <c:pt idx="147">
                  <c:v>TTTG_900 </c:v>
                </c:pt>
                <c:pt idx="148">
                  <c:v>TTTG_1800 </c:v>
                </c:pt>
                <c:pt idx="150">
                  <c:v>TTTT_0 </c:v>
                </c:pt>
                <c:pt idx="151">
                  <c:v>TTTT_3 </c:v>
                </c:pt>
                <c:pt idx="152">
                  <c:v>TTTT_10 </c:v>
                </c:pt>
                <c:pt idx="153">
                  <c:v>TTTT_30 </c:v>
                </c:pt>
                <c:pt idx="154">
                  <c:v>TTTT_90</c:v>
                </c:pt>
                <c:pt idx="155">
                  <c:v>TTTT_270</c:v>
                </c:pt>
                <c:pt idx="156">
                  <c:v>TTTT_540 </c:v>
                </c:pt>
                <c:pt idx="157">
                  <c:v>TTTT_900 </c:v>
                </c:pt>
                <c:pt idx="158">
                  <c:v>TTTT_1800 </c:v>
                </c:pt>
              </c:strCache>
            </c:strRef>
          </c:cat>
          <c:val>
            <c:numRef>
              <c:f>n_1_middle!$Q$6:$Q$164</c:f>
              <c:numCache>
                <c:formatCode>General</c:formatCode>
                <c:ptCount val="159"/>
                <c:pt idx="0">
                  <c:v>6.0951011253202196</c:v>
                </c:pt>
                <c:pt idx="1">
                  <c:v>6.1291872876127362</c:v>
                </c:pt>
                <c:pt idx="2">
                  <c:v>6.0968597731800722</c:v>
                </c:pt>
                <c:pt idx="3">
                  <c:v>6.1290871081294798</c:v>
                </c:pt>
                <c:pt idx="4">
                  <c:v>6.1398274131854791</c:v>
                </c:pt>
                <c:pt idx="5">
                  <c:v>6.1923405978711079</c:v>
                </c:pt>
                <c:pt idx="6">
                  <c:v>6.1554268886976047</c:v>
                </c:pt>
                <c:pt idx="7">
                  <c:v>6.0935326687695452</c:v>
                </c:pt>
                <c:pt idx="8">
                  <c:v>6.1577709206419335</c:v>
                </c:pt>
                <c:pt idx="10">
                  <c:v>4.2199453638294102</c:v>
                </c:pt>
                <c:pt idx="11">
                  <c:v>4.1829983578920986</c:v>
                </c:pt>
                <c:pt idx="12">
                  <c:v>4.1697409212545793</c:v>
                </c:pt>
                <c:pt idx="13">
                  <c:v>4.1653061738628292</c:v>
                </c:pt>
                <c:pt idx="14">
                  <c:v>4.1561613546359517</c:v>
                </c:pt>
                <c:pt idx="15">
                  <c:v>4.1607850232962793</c:v>
                </c:pt>
                <c:pt idx="16">
                  <c:v>4.1751872638606846</c:v>
                </c:pt>
                <c:pt idx="17">
                  <c:v>4.1471959988736184</c:v>
                </c:pt>
                <c:pt idx="18">
                  <c:v>4.1951101934259869</c:v>
                </c:pt>
                <c:pt idx="20">
                  <c:v>6.6057262666366396</c:v>
                </c:pt>
                <c:pt idx="21">
                  <c:v>7.1489915018953551</c:v>
                </c:pt>
                <c:pt idx="22">
                  <c:v>7.1554527860927406</c:v>
                </c:pt>
                <c:pt idx="23">
                  <c:v>7.2084337116253243</c:v>
                </c:pt>
                <c:pt idx="24">
                  <c:v>7.2153149482568013</c:v>
                </c:pt>
                <c:pt idx="25">
                  <c:v>7.1939986280899104</c:v>
                </c:pt>
                <c:pt idx="26">
                  <c:v>7.1923333428776006</c:v>
                </c:pt>
                <c:pt idx="27">
                  <c:v>7.1414585786275628</c:v>
                </c:pt>
                <c:pt idx="28">
                  <c:v>7.0152134393584991</c:v>
                </c:pt>
                <c:pt idx="30">
                  <c:v>7.5631347791779016</c:v>
                </c:pt>
                <c:pt idx="31">
                  <c:v>6.9060752236571998</c:v>
                </c:pt>
                <c:pt idx="32">
                  <c:v>6.8706935304272454</c:v>
                </c:pt>
                <c:pt idx="33">
                  <c:v>6.8353528118747242</c:v>
                </c:pt>
                <c:pt idx="34">
                  <c:v>6.8102939007161734</c:v>
                </c:pt>
                <c:pt idx="35">
                  <c:v>6.9026957795682424</c:v>
                </c:pt>
                <c:pt idx="36">
                  <c:v>6.8667875909265028</c:v>
                </c:pt>
                <c:pt idx="37">
                  <c:v>6.8705557484167734</c:v>
                </c:pt>
                <c:pt idx="38">
                  <c:v>7.1162460611154845</c:v>
                </c:pt>
                <c:pt idx="40">
                  <c:v>4.0963391498099027</c:v>
                </c:pt>
                <c:pt idx="41">
                  <c:v>4.0789322658110425</c:v>
                </c:pt>
                <c:pt idx="42">
                  <c:v>4.0668051422049674</c:v>
                </c:pt>
                <c:pt idx="43">
                  <c:v>4.0785660996113329</c:v>
                </c:pt>
                <c:pt idx="44">
                  <c:v>4.084375958127338</c:v>
                </c:pt>
                <c:pt idx="45">
                  <c:v>4.088109630557172</c:v>
                </c:pt>
                <c:pt idx="46">
                  <c:v>4.0889497656268485</c:v>
                </c:pt>
                <c:pt idx="47">
                  <c:v>4.0608172338508872</c:v>
                </c:pt>
                <c:pt idx="48">
                  <c:v>4.069264338302359</c:v>
                </c:pt>
                <c:pt idx="50">
                  <c:v>3.0055126757965342</c:v>
                </c:pt>
                <c:pt idx="51">
                  <c:v>2.9916399381324053</c:v>
                </c:pt>
                <c:pt idx="52">
                  <c:v>2.9932130856767185</c:v>
                </c:pt>
                <c:pt idx="53">
                  <c:v>2.9905169239792309</c:v>
                </c:pt>
                <c:pt idx="54">
                  <c:v>2.9864636079585374</c:v>
                </c:pt>
                <c:pt idx="55">
                  <c:v>2.9498911995578352</c:v>
                </c:pt>
                <c:pt idx="56">
                  <c:v>2.9875003860458835</c:v>
                </c:pt>
                <c:pt idx="57">
                  <c:v>2.9825943662492338</c:v>
                </c:pt>
                <c:pt idx="58">
                  <c:v>2.9493672325345663</c:v>
                </c:pt>
                <c:pt idx="60">
                  <c:v>4.804071395507397</c:v>
                </c:pt>
                <c:pt idx="61">
                  <c:v>5.1711154072320316</c:v>
                </c:pt>
                <c:pt idx="62">
                  <c:v>5.1892477313606724</c:v>
                </c:pt>
                <c:pt idx="63">
                  <c:v>5.2082295491111896</c:v>
                </c:pt>
                <c:pt idx="64">
                  <c:v>5.2081335698952254</c:v>
                </c:pt>
                <c:pt idx="65">
                  <c:v>5.1302028437730423</c:v>
                </c:pt>
                <c:pt idx="66">
                  <c:v>5.1836860027823368</c:v>
                </c:pt>
                <c:pt idx="67">
                  <c:v>5.1662217594740465</c:v>
                </c:pt>
                <c:pt idx="68">
                  <c:v>5.0172873411972487</c:v>
                </c:pt>
                <c:pt idx="70">
                  <c:v>5.1753479191136984</c:v>
                </c:pt>
                <c:pt idx="71">
                  <c:v>4.7688471760443054</c:v>
                </c:pt>
                <c:pt idx="72">
                  <c:v>4.7645936803599147</c:v>
                </c:pt>
                <c:pt idx="73">
                  <c:v>4.7296954677489698</c:v>
                </c:pt>
                <c:pt idx="74">
                  <c:v>4.717898224984177</c:v>
                </c:pt>
                <c:pt idx="75">
                  <c:v>4.7517440789045109</c:v>
                </c:pt>
                <c:pt idx="76">
                  <c:v>4.7453951211956067</c:v>
                </c:pt>
                <c:pt idx="77">
                  <c:v>4.7549455543395851</c:v>
                </c:pt>
                <c:pt idx="78">
                  <c:v>4.8561090237046711</c:v>
                </c:pt>
                <c:pt idx="80">
                  <c:v>6.5557299623948424</c:v>
                </c:pt>
                <c:pt idx="81">
                  <c:v>7.2400751135619297</c:v>
                </c:pt>
                <c:pt idx="82">
                  <c:v>7.2499783628431764</c:v>
                </c:pt>
                <c:pt idx="83">
                  <c:v>7.3273982163635978</c:v>
                </c:pt>
                <c:pt idx="84">
                  <c:v>7.3446851908800053</c:v>
                </c:pt>
                <c:pt idx="85">
                  <c:v>7.3534809028819117</c:v>
                </c:pt>
                <c:pt idx="86">
                  <c:v>7.3142295686869572</c:v>
                </c:pt>
                <c:pt idx="87">
                  <c:v>7.2596850046175376</c:v>
                </c:pt>
                <c:pt idx="88">
                  <c:v>7.0823295808982394</c:v>
                </c:pt>
                <c:pt idx="90">
                  <c:v>4.7124950859498176</c:v>
                </c:pt>
                <c:pt idx="91">
                  <c:v>5.0894073208302988</c:v>
                </c:pt>
                <c:pt idx="92">
                  <c:v>5.1072779919821381</c:v>
                </c:pt>
                <c:pt idx="93">
                  <c:v>5.1191484571823684</c:v>
                </c:pt>
                <c:pt idx="94">
                  <c:v>5.1207812435747933</c:v>
                </c:pt>
                <c:pt idx="95">
                  <c:v>5.0387705240597409</c:v>
                </c:pt>
                <c:pt idx="96">
                  <c:v>5.0934612516556861</c:v>
                </c:pt>
                <c:pt idx="97">
                  <c:v>5.0883339228534874</c:v>
                </c:pt>
                <c:pt idx="98">
                  <c:v>4.9515271526406872</c:v>
                </c:pt>
                <c:pt idx="100">
                  <c:v>7.2861818544159078</c:v>
                </c:pt>
                <c:pt idx="101">
                  <c:v>8.8739186748967711</c:v>
                </c:pt>
                <c:pt idx="102">
                  <c:v>8.9581652071595936</c:v>
                </c:pt>
                <c:pt idx="103">
                  <c:v>9.0865978305810646</c:v>
                </c:pt>
                <c:pt idx="104">
                  <c:v>9.1203307281898702</c:v>
                </c:pt>
                <c:pt idx="105">
                  <c:v>9.037676961486941</c:v>
                </c:pt>
                <c:pt idx="106">
                  <c:v>9.012090423587594</c:v>
                </c:pt>
                <c:pt idx="107">
                  <c:v>9.0112112423183675</c:v>
                </c:pt>
                <c:pt idx="108">
                  <c:v>8.4778347238795959</c:v>
                </c:pt>
                <c:pt idx="110">
                  <c:v>8.073411058362673</c:v>
                </c:pt>
                <c:pt idx="111">
                  <c:v>7.8847416028333397</c:v>
                </c:pt>
                <c:pt idx="112">
                  <c:v>7.8880391733970656</c:v>
                </c:pt>
                <c:pt idx="113">
                  <c:v>7.8564295524315693</c:v>
                </c:pt>
                <c:pt idx="114">
                  <c:v>7.8662652996262157</c:v>
                </c:pt>
                <c:pt idx="115">
                  <c:v>7.8126193847604757</c:v>
                </c:pt>
                <c:pt idx="116">
                  <c:v>7.8424850360722882</c:v>
                </c:pt>
                <c:pt idx="117">
                  <c:v>7.9160417854563931</c:v>
                </c:pt>
                <c:pt idx="118">
                  <c:v>7.9591262097731308</c:v>
                </c:pt>
                <c:pt idx="120">
                  <c:v>8.0595437886296661</c:v>
                </c:pt>
                <c:pt idx="121">
                  <c:v>7.5022268871038547</c:v>
                </c:pt>
                <c:pt idx="122">
                  <c:v>7.4628669180122174</c:v>
                </c:pt>
                <c:pt idx="123">
                  <c:v>7.4290971788009381</c:v>
                </c:pt>
                <c:pt idx="124">
                  <c:v>7.4205207478867248</c:v>
                </c:pt>
                <c:pt idx="125">
                  <c:v>7.522785999947029</c:v>
                </c:pt>
                <c:pt idx="126">
                  <c:v>7.4764178034758766</c:v>
                </c:pt>
                <c:pt idx="127">
                  <c:v>7.4714655377689692</c:v>
                </c:pt>
                <c:pt idx="128">
                  <c:v>7.6895281516672966</c:v>
                </c:pt>
                <c:pt idx="130">
                  <c:v>5.3724332196115467</c:v>
                </c:pt>
                <c:pt idx="131">
                  <c:v>4.9547268771511526</c:v>
                </c:pt>
                <c:pt idx="132">
                  <c:v>4.949803325295445</c:v>
                </c:pt>
                <c:pt idx="133">
                  <c:v>4.9069405740394414</c:v>
                </c:pt>
                <c:pt idx="134">
                  <c:v>4.8973677135318683</c:v>
                </c:pt>
                <c:pt idx="135">
                  <c:v>4.9251730601487864</c:v>
                </c:pt>
                <c:pt idx="136">
                  <c:v>4.9223762396092265</c:v>
                </c:pt>
                <c:pt idx="137">
                  <c:v>4.9427163710047743</c:v>
                </c:pt>
                <c:pt idx="138">
                  <c:v>5.0461366533653802</c:v>
                </c:pt>
                <c:pt idx="140">
                  <c:v>8.4034782426680632</c:v>
                </c:pt>
                <c:pt idx="141">
                  <c:v>8.2821318108998128</c:v>
                </c:pt>
                <c:pt idx="142">
                  <c:v>8.2934160213096515</c:v>
                </c:pt>
                <c:pt idx="143">
                  <c:v>8.2476458221521991</c:v>
                </c:pt>
                <c:pt idx="144">
                  <c:v>8.2408111883744635</c:v>
                </c:pt>
                <c:pt idx="145">
                  <c:v>8.191518108823086</c:v>
                </c:pt>
                <c:pt idx="146">
                  <c:v>8.237550471525541</c:v>
                </c:pt>
                <c:pt idx="147">
                  <c:v>8.2864012272421341</c:v>
                </c:pt>
                <c:pt idx="148">
                  <c:v>8.3282632226779185</c:v>
                </c:pt>
                <c:pt idx="150">
                  <c:v>9.971548112775789</c:v>
                </c:pt>
                <c:pt idx="151">
                  <c:v>8.7949845544456693</c:v>
                </c:pt>
                <c:pt idx="152">
                  <c:v>8.7838463494438042</c:v>
                </c:pt>
                <c:pt idx="153">
                  <c:v>8.6815545225057384</c:v>
                </c:pt>
                <c:pt idx="154">
                  <c:v>8.6707689101763759</c:v>
                </c:pt>
                <c:pt idx="155">
                  <c:v>8.7482072762739307</c:v>
                </c:pt>
                <c:pt idx="156">
                  <c:v>8.7061228433737625</c:v>
                </c:pt>
                <c:pt idx="157">
                  <c:v>8.8068230001370846</c:v>
                </c:pt>
                <c:pt idx="158">
                  <c:v>9.0888857548170048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5-4B47-8386-824E2976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482208"/>
        <c:axId val="898479912"/>
      </c:barChart>
      <c:catAx>
        <c:axId val="8984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79912"/>
        <c:crosses val="autoZero"/>
        <c:auto val="1"/>
        <c:lblAlgn val="ctr"/>
        <c:lblOffset val="100"/>
        <c:noMultiLvlLbl val="0"/>
      </c:catAx>
      <c:valAx>
        <c:axId val="8984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n_1_middle!$C$27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n_1_middle!$B$28:$B$186</c:f>
              <c:strCache>
                <c:ptCount val="15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  <c:pt idx="10">
                  <c:v>ATTC_0 </c:v>
                </c:pt>
                <c:pt idx="11">
                  <c:v>ATTC_3 </c:v>
                </c:pt>
                <c:pt idx="12">
                  <c:v>ATTC_10 </c:v>
                </c:pt>
                <c:pt idx="13">
                  <c:v>ATTC_30 </c:v>
                </c:pt>
                <c:pt idx="14">
                  <c:v>ATTC_90</c:v>
                </c:pt>
                <c:pt idx="15">
                  <c:v>ATTC_270</c:v>
                </c:pt>
                <c:pt idx="16">
                  <c:v>ATTC_540 </c:v>
                </c:pt>
                <c:pt idx="17">
                  <c:v>ATTC_900 </c:v>
                </c:pt>
                <c:pt idx="18">
                  <c:v>ATTC_1800 </c:v>
                </c:pt>
                <c:pt idx="20">
                  <c:v>ATTG_0 </c:v>
                </c:pt>
                <c:pt idx="21">
                  <c:v>ATTG_3 </c:v>
                </c:pt>
                <c:pt idx="22">
                  <c:v>ATTG_10 </c:v>
                </c:pt>
                <c:pt idx="23">
                  <c:v>ATTG_30 </c:v>
                </c:pt>
                <c:pt idx="24">
                  <c:v>ATTG_90</c:v>
                </c:pt>
                <c:pt idx="25">
                  <c:v>ATTG_270</c:v>
                </c:pt>
                <c:pt idx="26">
                  <c:v>ATTG_540 </c:v>
                </c:pt>
                <c:pt idx="27">
                  <c:v>ATTG_900 </c:v>
                </c:pt>
                <c:pt idx="28">
                  <c:v>ATTG_1800 </c:v>
                </c:pt>
                <c:pt idx="30">
                  <c:v>ATTT_0 </c:v>
                </c:pt>
                <c:pt idx="31">
                  <c:v>ATTT_3 </c:v>
                </c:pt>
                <c:pt idx="32">
                  <c:v>ATTTT_10 </c:v>
                </c:pt>
                <c:pt idx="33">
                  <c:v>ATTT_30 </c:v>
                </c:pt>
                <c:pt idx="34">
                  <c:v>ATTT_90</c:v>
                </c:pt>
                <c:pt idx="35">
                  <c:v>ATTT_270</c:v>
                </c:pt>
                <c:pt idx="36">
                  <c:v>ATTT_540 </c:v>
                </c:pt>
                <c:pt idx="37">
                  <c:v>ATTT_900 </c:v>
                </c:pt>
                <c:pt idx="38">
                  <c:v>ATTT_1800 </c:v>
                </c:pt>
                <c:pt idx="40">
                  <c:v>CTTA_0 </c:v>
                </c:pt>
                <c:pt idx="41">
                  <c:v>CTTA_3 </c:v>
                </c:pt>
                <c:pt idx="42">
                  <c:v>CTTA_10 </c:v>
                </c:pt>
                <c:pt idx="43">
                  <c:v>CTTA_30 </c:v>
                </c:pt>
                <c:pt idx="44">
                  <c:v>CTTA_90</c:v>
                </c:pt>
                <c:pt idx="45">
                  <c:v>CTTA_270</c:v>
                </c:pt>
                <c:pt idx="46">
                  <c:v>CTTA_540 </c:v>
                </c:pt>
                <c:pt idx="47">
                  <c:v>CTTA_900 </c:v>
                </c:pt>
                <c:pt idx="48">
                  <c:v>CTTA_1800 </c:v>
                </c:pt>
                <c:pt idx="50">
                  <c:v>CTTC_0 </c:v>
                </c:pt>
                <c:pt idx="51">
                  <c:v>CTTC_3 </c:v>
                </c:pt>
                <c:pt idx="52">
                  <c:v>CTTC_10 </c:v>
                </c:pt>
                <c:pt idx="53">
                  <c:v>CTTC_30 </c:v>
                </c:pt>
                <c:pt idx="54">
                  <c:v>CTTC_90</c:v>
                </c:pt>
                <c:pt idx="55">
                  <c:v>CTTC_270</c:v>
                </c:pt>
                <c:pt idx="56">
                  <c:v>CTTC_540 </c:v>
                </c:pt>
                <c:pt idx="57">
                  <c:v>CTTC_900 </c:v>
                </c:pt>
                <c:pt idx="58">
                  <c:v>CTTC_1800 </c:v>
                </c:pt>
                <c:pt idx="59">
                  <c:v>   </c:v>
                </c:pt>
                <c:pt idx="60">
                  <c:v>CTTG_0</c:v>
                </c:pt>
                <c:pt idx="61">
                  <c:v>CTTG_3</c:v>
                </c:pt>
                <c:pt idx="62">
                  <c:v>CTTG_10 </c:v>
                </c:pt>
                <c:pt idx="63">
                  <c:v>CTTG_30 </c:v>
                </c:pt>
                <c:pt idx="64">
                  <c:v>CTTG_90</c:v>
                </c:pt>
                <c:pt idx="65">
                  <c:v>CTTG_270</c:v>
                </c:pt>
                <c:pt idx="66">
                  <c:v>CTTG_540 </c:v>
                </c:pt>
                <c:pt idx="67">
                  <c:v>CTTG_900 </c:v>
                </c:pt>
                <c:pt idx="68">
                  <c:v>CTTG_1800 </c:v>
                </c:pt>
                <c:pt idx="70">
                  <c:v>CTTT_0 </c:v>
                </c:pt>
                <c:pt idx="71">
                  <c:v>CTTT_3 </c:v>
                </c:pt>
                <c:pt idx="72">
                  <c:v>CTTT_10 </c:v>
                </c:pt>
                <c:pt idx="73">
                  <c:v>CTTT_30 </c:v>
                </c:pt>
                <c:pt idx="74">
                  <c:v>CTTT_90</c:v>
                </c:pt>
                <c:pt idx="75">
                  <c:v>CTTT_270</c:v>
                </c:pt>
                <c:pt idx="76">
                  <c:v>CTTT_540 </c:v>
                </c:pt>
                <c:pt idx="77">
                  <c:v>CTTT_900 </c:v>
                </c:pt>
                <c:pt idx="78">
                  <c:v>CTTT_1800 </c:v>
                </c:pt>
                <c:pt idx="80">
                  <c:v>GTTA_0 </c:v>
                </c:pt>
                <c:pt idx="81">
                  <c:v>GTTA_3 </c:v>
                </c:pt>
                <c:pt idx="82">
                  <c:v>GTTA_10 </c:v>
                </c:pt>
                <c:pt idx="83">
                  <c:v>GTTA_30 </c:v>
                </c:pt>
                <c:pt idx="84">
                  <c:v>GTTA_90</c:v>
                </c:pt>
                <c:pt idx="85">
                  <c:v>GTTA_270</c:v>
                </c:pt>
                <c:pt idx="86">
                  <c:v>GTTA_540 </c:v>
                </c:pt>
                <c:pt idx="87">
                  <c:v>GTTA_900 </c:v>
                </c:pt>
                <c:pt idx="88">
                  <c:v>GTTA_1800 </c:v>
                </c:pt>
                <c:pt idx="90">
                  <c:v>GTTC_0 </c:v>
                </c:pt>
                <c:pt idx="91">
                  <c:v>GTTC_3 </c:v>
                </c:pt>
                <c:pt idx="92">
                  <c:v>GTTC_10 </c:v>
                </c:pt>
                <c:pt idx="93">
                  <c:v>GTTC_30 </c:v>
                </c:pt>
                <c:pt idx="94">
                  <c:v>GTTC_90</c:v>
                </c:pt>
                <c:pt idx="95">
                  <c:v>GTTC_270</c:v>
                </c:pt>
                <c:pt idx="96">
                  <c:v>GTTC_540 </c:v>
                </c:pt>
                <c:pt idx="97">
                  <c:v>GTTC_900 </c:v>
                </c:pt>
                <c:pt idx="98">
                  <c:v>GTTC_1800 </c:v>
                </c:pt>
                <c:pt idx="100">
                  <c:v>GTTG_0 </c:v>
                </c:pt>
                <c:pt idx="101">
                  <c:v>GTTG_3 </c:v>
                </c:pt>
                <c:pt idx="102">
                  <c:v>GTTG_10 </c:v>
                </c:pt>
                <c:pt idx="103">
                  <c:v>GTTG_30 </c:v>
                </c:pt>
                <c:pt idx="104">
                  <c:v>GTTG_90</c:v>
                </c:pt>
                <c:pt idx="105">
                  <c:v>GTTG_270</c:v>
                </c:pt>
                <c:pt idx="106">
                  <c:v>GTTG_540 </c:v>
                </c:pt>
                <c:pt idx="107">
                  <c:v>GTTG_900 </c:v>
                </c:pt>
                <c:pt idx="108">
                  <c:v>GTTG_1800 </c:v>
                </c:pt>
                <c:pt idx="110">
                  <c:v>GTTT_0 </c:v>
                </c:pt>
                <c:pt idx="111">
                  <c:v>GTTT_3 </c:v>
                </c:pt>
                <c:pt idx="112">
                  <c:v>GTTT_10 </c:v>
                </c:pt>
                <c:pt idx="113">
                  <c:v>GTTT_30 </c:v>
                </c:pt>
                <c:pt idx="114">
                  <c:v>GTTT_90</c:v>
                </c:pt>
                <c:pt idx="115">
                  <c:v>GTTT_270</c:v>
                </c:pt>
                <c:pt idx="116">
                  <c:v>GTTT_540 </c:v>
                </c:pt>
                <c:pt idx="117">
                  <c:v>GTTT_900 </c:v>
                </c:pt>
                <c:pt idx="118">
                  <c:v>GTTT_1800 </c:v>
                </c:pt>
                <c:pt idx="120">
                  <c:v>TTTA_0 </c:v>
                </c:pt>
                <c:pt idx="121">
                  <c:v>TTTA_3 </c:v>
                </c:pt>
                <c:pt idx="122">
                  <c:v>TTTA_10 </c:v>
                </c:pt>
                <c:pt idx="123">
                  <c:v>TTTA_30 </c:v>
                </c:pt>
                <c:pt idx="124">
                  <c:v>TTTA_90</c:v>
                </c:pt>
                <c:pt idx="125">
                  <c:v>TTTA_270</c:v>
                </c:pt>
                <c:pt idx="126">
                  <c:v>TTTA_540 </c:v>
                </c:pt>
                <c:pt idx="127">
                  <c:v>TTTA_900 </c:v>
                </c:pt>
                <c:pt idx="128">
                  <c:v>TTTA_1800 </c:v>
                </c:pt>
                <c:pt idx="130">
                  <c:v>TTTC_0 </c:v>
                </c:pt>
                <c:pt idx="131">
                  <c:v>TTTC_3 </c:v>
                </c:pt>
                <c:pt idx="132">
                  <c:v>TTTC_10 </c:v>
                </c:pt>
                <c:pt idx="133">
                  <c:v>TTTC_30 </c:v>
                </c:pt>
                <c:pt idx="134">
                  <c:v>TTTC_90</c:v>
                </c:pt>
                <c:pt idx="135">
                  <c:v>TTTC_270</c:v>
                </c:pt>
                <c:pt idx="136">
                  <c:v>TTTC_540 </c:v>
                </c:pt>
                <c:pt idx="137">
                  <c:v>TTTC_900 </c:v>
                </c:pt>
                <c:pt idx="138">
                  <c:v>TTTC_1800 </c:v>
                </c:pt>
                <c:pt idx="140">
                  <c:v>TTTG_0 </c:v>
                </c:pt>
                <c:pt idx="141">
                  <c:v>TTTG_3 </c:v>
                </c:pt>
                <c:pt idx="142">
                  <c:v>TTTG_10 </c:v>
                </c:pt>
                <c:pt idx="143">
                  <c:v>TTTG_30 </c:v>
                </c:pt>
                <c:pt idx="144">
                  <c:v>TTTG_90</c:v>
                </c:pt>
                <c:pt idx="145">
                  <c:v>TTTG_270</c:v>
                </c:pt>
                <c:pt idx="146">
                  <c:v>TTTG_540 </c:v>
                </c:pt>
                <c:pt idx="147">
                  <c:v>TTTG_900 </c:v>
                </c:pt>
                <c:pt idx="148">
                  <c:v>TTTG_1800 </c:v>
                </c:pt>
                <c:pt idx="150">
                  <c:v>TTTT_0 </c:v>
                </c:pt>
                <c:pt idx="151">
                  <c:v>TTTT_3 </c:v>
                </c:pt>
                <c:pt idx="152">
                  <c:v>TTTT_10 </c:v>
                </c:pt>
                <c:pt idx="153">
                  <c:v>TTTT_30 </c:v>
                </c:pt>
                <c:pt idx="154">
                  <c:v>TTTT_90</c:v>
                </c:pt>
                <c:pt idx="155">
                  <c:v>TTTT_270</c:v>
                </c:pt>
                <c:pt idx="156">
                  <c:v>TTTT_540 </c:v>
                </c:pt>
                <c:pt idx="157">
                  <c:v>TTTT_900 </c:v>
                </c:pt>
                <c:pt idx="158">
                  <c:v>TTTT_1800 </c:v>
                </c:pt>
              </c:strCache>
            </c:strRef>
          </c:cat>
          <c:val>
            <c:numRef>
              <c:f>n_1_middle!$C$28:$C$186</c:f>
              <c:numCache>
                <c:formatCode>General</c:formatCode>
                <c:ptCount val="159"/>
                <c:pt idx="0">
                  <c:v>6.25</c:v>
                </c:pt>
                <c:pt idx="1">
                  <c:v>6.2849524166946518</c:v>
                </c:pt>
                <c:pt idx="2">
                  <c:v>6.2518033415521881</c:v>
                </c:pt>
                <c:pt idx="3">
                  <c:v>6.284849691283295</c:v>
                </c:pt>
                <c:pt idx="4">
                  <c:v>6.2958629468831306</c:v>
                </c:pt>
                <c:pt idx="5">
                  <c:v>6.3497106841949442</c:v>
                </c:pt>
                <c:pt idx="6">
                  <c:v>6.3118588622824285</c:v>
                </c:pt>
                <c:pt idx="7">
                  <c:v>6.2483916832157229</c:v>
                </c:pt>
                <c:pt idx="8">
                  <c:v>6.3142624646757</c:v>
                </c:pt>
                <c:pt idx="10">
                  <c:v>6.25</c:v>
                </c:pt>
                <c:pt idx="11">
                  <c:v>6.1952791998001961</c:v>
                </c:pt>
                <c:pt idx="12">
                  <c:v>6.1756441164423155</c:v>
                </c:pt>
                <c:pt idx="13">
                  <c:v>6.1690759813579108</c:v>
                </c:pt>
                <c:pt idx="14">
                  <c:v>6.155531938665348</c:v>
                </c:pt>
                <c:pt idx="15">
                  <c:v>6.1623798778293812</c:v>
                </c:pt>
                <c:pt idx="16">
                  <c:v>6.1837104865853796</c:v>
                </c:pt>
                <c:pt idx="17">
                  <c:v>6.1422536924598727</c:v>
                </c:pt>
                <c:pt idx="18">
                  <c:v>6.2132175770919122</c:v>
                </c:pt>
                <c:pt idx="20">
                  <c:v>6.25</c:v>
                </c:pt>
                <c:pt idx="21">
                  <c:v>6.7640097520413551</c:v>
                </c:pt>
                <c:pt idx="22">
                  <c:v>6.7701230883504344</c:v>
                </c:pt>
                <c:pt idx="23">
                  <c:v>6.8202509276239258</c:v>
                </c:pt>
                <c:pt idx="24">
                  <c:v>6.8267616014258294</c:v>
                </c:pt>
                <c:pt idx="25">
                  <c:v>6.8065931906159598</c:v>
                </c:pt>
                <c:pt idx="26">
                  <c:v>6.8050175830057107</c:v>
                </c:pt>
                <c:pt idx="27">
                  <c:v>6.7568824857085845</c:v>
                </c:pt>
                <c:pt idx="28">
                  <c:v>6.637435798306961</c:v>
                </c:pt>
                <c:pt idx="30">
                  <c:v>6.2500000000000018</c:v>
                </c:pt>
                <c:pt idx="31">
                  <c:v>5.7070211503687158</c:v>
                </c:pt>
                <c:pt idx="32">
                  <c:v>5.67778253580693</c:v>
                </c:pt>
                <c:pt idx="33">
                  <c:v>5.6485777817727483</c:v>
                </c:pt>
                <c:pt idx="34">
                  <c:v>5.6278696760317093</c:v>
                </c:pt>
                <c:pt idx="35">
                  <c:v>5.7042284557820562</c:v>
                </c:pt>
                <c:pt idx="36">
                  <c:v>5.6745547575651818</c:v>
                </c:pt>
                <c:pt idx="37">
                  <c:v>5.677668675933929</c:v>
                </c:pt>
                <c:pt idx="38">
                  <c:v>5.8807014790243235</c:v>
                </c:pt>
                <c:pt idx="40">
                  <c:v>6.2500000000000044</c:v>
                </c:pt>
                <c:pt idx="41">
                  <c:v>6.22344140194107</c:v>
                </c:pt>
                <c:pt idx="42">
                  <c:v>6.2049384118892119</c:v>
                </c:pt>
                <c:pt idx="43">
                  <c:v>6.2228827229195121</c:v>
                </c:pt>
                <c:pt idx="44">
                  <c:v>6.231747129502331</c:v>
                </c:pt>
                <c:pt idx="45">
                  <c:v>6.2374437898209827</c:v>
                </c:pt>
                <c:pt idx="46">
                  <c:v>6.2387256280656809</c:v>
                </c:pt>
                <c:pt idx="47">
                  <c:v>6.1958023453077287</c:v>
                </c:pt>
                <c:pt idx="48">
                  <c:v>6.2086905366636973</c:v>
                </c:pt>
                <c:pt idx="50">
                  <c:v>6.2500000000000098</c:v>
                </c:pt>
                <c:pt idx="51">
                  <c:v>6.2211514740566516</c:v>
                </c:pt>
                <c:pt idx="52">
                  <c:v>6.2244228534226869</c:v>
                </c:pt>
                <c:pt idx="53">
                  <c:v>6.2188161525276957</c:v>
                </c:pt>
                <c:pt idx="54">
                  <c:v>6.2103872327852017</c:v>
                </c:pt>
                <c:pt idx="55">
                  <c:v>6.1343344666980286</c:v>
                </c:pt>
                <c:pt idx="56">
                  <c:v>6.2125432253711246</c:v>
                </c:pt>
                <c:pt idx="57">
                  <c:v>6.2023410978020115</c:v>
                </c:pt>
                <c:pt idx="58">
                  <c:v>6.1332448709289595</c:v>
                </c:pt>
                <c:pt idx="60">
                  <c:v>6.2499999999999964</c:v>
                </c:pt>
                <c:pt idx="61">
                  <c:v>6.727516856936024</c:v>
                </c:pt>
                <c:pt idx="62">
                  <c:v>6.7511066449458328</c:v>
                </c:pt>
                <c:pt idx="63">
                  <c:v>6.7758016070256373</c:v>
                </c:pt>
                <c:pt idx="64">
                  <c:v>6.7756767400013169</c:v>
                </c:pt>
                <c:pt idx="65">
                  <c:v>6.6742904369752774</c:v>
                </c:pt>
                <c:pt idx="66">
                  <c:v>6.7438709482309358</c:v>
                </c:pt>
                <c:pt idx="67">
                  <c:v>6.7211503198949609</c:v>
                </c:pt>
                <c:pt idx="68">
                  <c:v>6.5273896453345293</c:v>
                </c:pt>
                <c:pt idx="70">
                  <c:v>6.2499999999999982</c:v>
                </c:pt>
                <c:pt idx="71">
                  <c:v>5.7590900778282732</c:v>
                </c:pt>
                <c:pt idx="72">
                  <c:v>5.7539533510916483</c:v>
                </c:pt>
                <c:pt idx="73">
                  <c:v>5.7118085847440829</c:v>
                </c:pt>
                <c:pt idx="74">
                  <c:v>5.6975616648398884</c:v>
                </c:pt>
                <c:pt idx="75">
                  <c:v>5.7384355520274219</c:v>
                </c:pt>
                <c:pt idx="76">
                  <c:v>5.7307682441863195</c:v>
                </c:pt>
                <c:pt idx="77">
                  <c:v>5.7423018083220594</c:v>
                </c:pt>
                <c:pt idx="78">
                  <c:v>5.8644716978471036</c:v>
                </c:pt>
                <c:pt idx="80">
                  <c:v>6.2500000000000027</c:v>
                </c:pt>
                <c:pt idx="81">
                  <c:v>6.9024303501408788</c:v>
                </c:pt>
                <c:pt idx="82">
                  <c:v>6.9118717561113554</c:v>
                </c:pt>
                <c:pt idx="83">
                  <c:v>6.9856810934816025</c:v>
                </c:pt>
                <c:pt idx="84">
                  <c:v>7.0021618807238024</c:v>
                </c:pt>
                <c:pt idx="85">
                  <c:v>7.010547400006514</c:v>
                </c:pt>
                <c:pt idx="86">
                  <c:v>6.9731265727110525</c:v>
                </c:pt>
                <c:pt idx="87">
                  <c:v>6.9211257234708654</c:v>
                </c:pt>
                <c:pt idx="88">
                  <c:v>6.7520413645048825</c:v>
                </c:pt>
                <c:pt idx="90">
                  <c:v>6.2499999999999964</c:v>
                </c:pt>
                <c:pt idx="91">
                  <c:v>6.7498841219010401</c:v>
                </c:pt>
                <c:pt idx="92">
                  <c:v>6.7735853019896943</c:v>
                </c:pt>
                <c:pt idx="93">
                  <c:v>6.7893286409530891</c:v>
                </c:pt>
                <c:pt idx="94">
                  <c:v>6.7914941424054049</c:v>
                </c:pt>
                <c:pt idx="95">
                  <c:v>6.6827264964725144</c:v>
                </c:pt>
                <c:pt idx="96">
                  <c:v>6.7552606935889781</c:v>
                </c:pt>
                <c:pt idx="97">
                  <c:v>6.7484605156727646</c:v>
                </c:pt>
                <c:pt idx="98">
                  <c:v>6.5670189866663398</c:v>
                </c:pt>
                <c:pt idx="100">
                  <c:v>6.2499999999999982</c:v>
                </c:pt>
                <c:pt idx="101">
                  <c:v>7.6119417311127329</c:v>
                </c:pt>
                <c:pt idx="102">
                  <c:v>7.6842074029232057</c:v>
                </c:pt>
                <c:pt idx="103">
                  <c:v>7.7943753773744202</c:v>
                </c:pt>
                <c:pt idx="104">
                  <c:v>7.8233110551090155</c:v>
                </c:pt>
                <c:pt idx="105">
                  <c:v>7.7524116386224193</c:v>
                </c:pt>
                <c:pt idx="106">
                  <c:v>7.7304638112052375</c:v>
                </c:pt>
                <c:pt idx="107">
                  <c:v>7.7297096599855104</c:v>
                </c:pt>
                <c:pt idx="108">
                  <c:v>7.2721856361757098</c:v>
                </c:pt>
                <c:pt idx="110">
                  <c:v>6.2500000000000027</c:v>
                </c:pt>
                <c:pt idx="111">
                  <c:v>6.1039422694405143</c:v>
                </c:pt>
                <c:pt idx="112">
                  <c:v>6.1064950709607508</c:v>
                </c:pt>
                <c:pt idx="113">
                  <c:v>6.0820246049326752</c:v>
                </c:pt>
                <c:pt idx="114">
                  <c:v>6.0896389106483326</c:v>
                </c:pt>
                <c:pt idx="115">
                  <c:v>6.0481091327778529</c:v>
                </c:pt>
                <c:pt idx="116">
                  <c:v>6.0712295114318646</c:v>
                </c:pt>
                <c:pt idx="117">
                  <c:v>6.128173184970505</c:v>
                </c:pt>
                <c:pt idx="118">
                  <c:v>6.1615268257095934</c:v>
                </c:pt>
                <c:pt idx="120">
                  <c:v>6.2499999999999973</c:v>
                </c:pt>
                <c:pt idx="121">
                  <c:v>5.8178129276435655</c:v>
                </c:pt>
                <c:pt idx="122">
                  <c:v>5.7872901321511225</c:v>
                </c:pt>
                <c:pt idx="123">
                  <c:v>5.7611024377101225</c:v>
                </c:pt>
                <c:pt idx="124">
                  <c:v>5.754451603045081</c:v>
                </c:pt>
                <c:pt idx="125">
                  <c:v>5.8337560701637559</c:v>
                </c:pt>
                <c:pt idx="126">
                  <c:v>5.7977985475613538</c:v>
                </c:pt>
                <c:pt idx="127">
                  <c:v>5.7939581737784307</c:v>
                </c:pt>
                <c:pt idx="128">
                  <c:v>5.9630609632920635</c:v>
                </c:pt>
                <c:pt idx="130">
                  <c:v>6.2499999999999956</c:v>
                </c:pt>
                <c:pt idx="131">
                  <c:v>5.7640628959616462</c:v>
                </c:pt>
                <c:pt idx="132">
                  <c:v>5.7583351004097461</c:v>
                </c:pt>
                <c:pt idx="133">
                  <c:v>5.7084708797858195</c:v>
                </c:pt>
                <c:pt idx="134">
                  <c:v>5.6973343284827846</c:v>
                </c:pt>
                <c:pt idx="135">
                  <c:v>5.7296815739955553</c:v>
                </c:pt>
                <c:pt idx="136">
                  <c:v>5.7264279033294514</c:v>
                </c:pt>
                <c:pt idx="137">
                  <c:v>5.7500905187637601</c:v>
                </c:pt>
                <c:pt idx="138">
                  <c:v>5.8704041156632529</c:v>
                </c:pt>
                <c:pt idx="140">
                  <c:v>6.2500000000000027</c:v>
                </c:pt>
                <c:pt idx="141">
                  <c:v>6.1597498468311906</c:v>
                </c:pt>
                <c:pt idx="142">
                  <c:v>6.1681423615762645</c:v>
                </c:pt>
                <c:pt idx="143">
                  <c:v>6.1341012494946492</c:v>
                </c:pt>
                <c:pt idx="144">
                  <c:v>6.1290180613340661</c:v>
                </c:pt>
                <c:pt idx="145">
                  <c:v>6.0923568434074404</c:v>
                </c:pt>
                <c:pt idx="146">
                  <c:v>6.1265929369132888</c:v>
                </c:pt>
                <c:pt idx="147">
                  <c:v>6.1629251810641072</c:v>
                </c:pt>
                <c:pt idx="148">
                  <c:v>6.194059607062286</c:v>
                </c:pt>
                <c:pt idx="150">
                  <c:v>6.2499999999999982</c:v>
                </c:pt>
                <c:pt idx="151">
                  <c:v>5.5125495904550927</c:v>
                </c:pt>
                <c:pt idx="152">
                  <c:v>5.5055683493805523</c:v>
                </c:pt>
                <c:pt idx="153">
                  <c:v>5.4414535388082816</c:v>
                </c:pt>
                <c:pt idx="154">
                  <c:v>5.4346932969385007</c:v>
                </c:pt>
                <c:pt idx="155">
                  <c:v>5.4832303728905902</c:v>
                </c:pt>
                <c:pt idx="156">
                  <c:v>5.4568525524507487</c:v>
                </c:pt>
                <c:pt idx="157">
                  <c:v>5.5199697307116029</c:v>
                </c:pt>
                <c:pt idx="158">
                  <c:v>5.6967619596425187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F-4DB9-AE26-E780D5DC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69752"/>
        <c:axId val="553872704"/>
      </c:barChart>
      <c:catAx>
        <c:axId val="5538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2704"/>
        <c:crosses val="autoZero"/>
        <c:auto val="1"/>
        <c:lblAlgn val="ctr"/>
        <c:lblOffset val="100"/>
        <c:noMultiLvlLbl val="0"/>
      </c:catAx>
      <c:valAx>
        <c:axId val="553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6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126</xdr:row>
      <xdr:rowOff>14287</xdr:rowOff>
    </xdr:from>
    <xdr:to>
      <xdr:col>19</xdr:col>
      <xdr:colOff>171450</xdr:colOff>
      <xdr:row>140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D0DCC-0E09-4C2B-8156-415D71D3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156</xdr:row>
      <xdr:rowOff>157162</xdr:rowOff>
    </xdr:from>
    <xdr:to>
      <xdr:col>32</xdr:col>
      <xdr:colOff>219075</xdr:colOff>
      <xdr:row>171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3837F-4E07-489A-A0B4-14272DDE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168</xdr:row>
      <xdr:rowOff>95250</xdr:rowOff>
    </xdr:from>
    <xdr:to>
      <xdr:col>13</xdr:col>
      <xdr:colOff>581025</xdr:colOff>
      <xdr:row>186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CB634-A036-4946-A602-28C82B0E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48</xdr:row>
      <xdr:rowOff>28575</xdr:rowOff>
    </xdr:from>
    <xdr:to>
      <xdr:col>34</xdr:col>
      <xdr:colOff>133350</xdr:colOff>
      <xdr:row>65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70D5B-C3B7-430B-8293-1888EA06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169</xdr:row>
      <xdr:rowOff>80962</xdr:rowOff>
    </xdr:from>
    <xdr:to>
      <xdr:col>20</xdr:col>
      <xdr:colOff>200025</xdr:colOff>
      <xdr:row>183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8BA9A-4571-4DE9-88C9-EF13240DF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152399</xdr:colOff>
      <xdr:row>157</xdr:row>
      <xdr:rowOff>133350</xdr:rowOff>
    </xdr:from>
    <xdr:to>
      <xdr:col>37</xdr:col>
      <xdr:colOff>390524</xdr:colOff>
      <xdr:row>175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0DE8B-ACB2-4FB7-9EA6-97D39020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30</xdr:row>
      <xdr:rowOff>14287</xdr:rowOff>
    </xdr:from>
    <xdr:to>
      <xdr:col>13</xdr:col>
      <xdr:colOff>152400</xdr:colOff>
      <xdr:row>48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1AFB7-6ED5-4865-91C8-9CFEA255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38099</xdr:colOff>
      <xdr:row>91</xdr:row>
      <xdr:rowOff>30956</xdr:rowOff>
    </xdr:from>
    <xdr:to>
      <xdr:col>33</xdr:col>
      <xdr:colOff>435769</xdr:colOff>
      <xdr:row>105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5B502-F1F4-4F2E-862B-637034B8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167</xdr:row>
      <xdr:rowOff>42862</xdr:rowOff>
    </xdr:from>
    <xdr:to>
      <xdr:col>19</xdr:col>
      <xdr:colOff>552450</xdr:colOff>
      <xdr:row>181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DA6ED-3290-4F07-AC79-26641A1B4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333375</xdr:colOff>
      <xdr:row>160</xdr:row>
      <xdr:rowOff>80962</xdr:rowOff>
    </xdr:from>
    <xdr:to>
      <xdr:col>35</xdr:col>
      <xdr:colOff>542925</xdr:colOff>
      <xdr:row>174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75E6C-F2D4-4F38-AD16-F8F3B32E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191</xdr:row>
      <xdr:rowOff>95250</xdr:rowOff>
    </xdr:from>
    <xdr:to>
      <xdr:col>18</xdr:col>
      <xdr:colOff>47623</xdr:colOff>
      <xdr:row>218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26A15E-2D08-4CD3-9190-D9BA474F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29764</xdr:colOff>
      <xdr:row>52</xdr:row>
      <xdr:rowOff>11906</xdr:rowOff>
    </xdr:from>
    <xdr:to>
      <xdr:col>41</xdr:col>
      <xdr:colOff>11906</xdr:colOff>
      <xdr:row>73</xdr:row>
      <xdr:rowOff>127397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F82DF1-22E1-4A67-8481-0C5A6B81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76</xdr:row>
      <xdr:rowOff>71437</xdr:rowOff>
    </xdr:from>
    <xdr:to>
      <xdr:col>17</xdr:col>
      <xdr:colOff>276225</xdr:colOff>
      <xdr:row>90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8F848-FD48-4217-9BE3-124556BF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148</xdr:row>
      <xdr:rowOff>100012</xdr:rowOff>
    </xdr:from>
    <xdr:to>
      <xdr:col>18</xdr:col>
      <xdr:colOff>200024</xdr:colOff>
      <xdr:row>162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9BC0B-5856-4676-BE73-FBBEC20C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</xdr:colOff>
      <xdr:row>54</xdr:row>
      <xdr:rowOff>166687</xdr:rowOff>
    </xdr:from>
    <xdr:to>
      <xdr:col>31</xdr:col>
      <xdr:colOff>333375</xdr:colOff>
      <xdr:row>69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1E39D-F7A1-4375-85E6-1C950DCB3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87</xdr:row>
      <xdr:rowOff>147637</xdr:rowOff>
    </xdr:from>
    <xdr:to>
      <xdr:col>36</xdr:col>
      <xdr:colOff>9525</xdr:colOff>
      <xdr:row>102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7AF8B-73B2-4157-BA1A-080CDCD7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168</xdr:row>
      <xdr:rowOff>71437</xdr:rowOff>
    </xdr:from>
    <xdr:to>
      <xdr:col>20</xdr:col>
      <xdr:colOff>200024</xdr:colOff>
      <xdr:row>182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22371-62A6-470F-A506-88452E70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27</xdr:row>
      <xdr:rowOff>57150</xdr:rowOff>
    </xdr:from>
    <xdr:to>
      <xdr:col>13</xdr:col>
      <xdr:colOff>209550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3C134-0F7E-4456-A958-01A3C892B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0"/>
  <sheetViews>
    <sheetView topLeftCell="D169" workbookViewId="0">
      <selection activeCell="Q182" sqref="Q182"/>
    </sheetView>
  </sheetViews>
  <sheetFormatPr defaultRowHeight="15" x14ac:dyDescent="0.25"/>
  <cols>
    <col min="6" max="6" width="10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2" x14ac:dyDescent="0.25">
      <c r="A2" s="1">
        <v>0</v>
      </c>
      <c r="B2">
        <v>1111089</v>
      </c>
      <c r="C2">
        <v>785953</v>
      </c>
      <c r="D2">
        <v>1205826</v>
      </c>
      <c r="E2">
        <v>1</v>
      </c>
      <c r="F2">
        <v>1483556</v>
      </c>
    </row>
    <row r="3" spans="1:22" x14ac:dyDescent="0.25">
      <c r="A3" s="1">
        <v>1</v>
      </c>
      <c r="B3">
        <v>1107476</v>
      </c>
      <c r="C3">
        <v>781918</v>
      </c>
      <c r="D3">
        <v>1273732</v>
      </c>
      <c r="E3">
        <v>14</v>
      </c>
      <c r="F3">
        <v>1423285</v>
      </c>
    </row>
    <row r="4" spans="1:22" x14ac:dyDescent="0.25">
      <c r="A4" s="1">
        <v>2</v>
      </c>
      <c r="B4">
        <v>1095525</v>
      </c>
      <c r="C4">
        <v>767868</v>
      </c>
      <c r="D4">
        <v>1280755</v>
      </c>
      <c r="E4">
        <v>10</v>
      </c>
      <c r="F4">
        <v>1442267</v>
      </c>
    </row>
    <row r="5" spans="1:22" x14ac:dyDescent="0.25">
      <c r="A5" s="1">
        <v>3</v>
      </c>
      <c r="B5">
        <v>1098389</v>
      </c>
      <c r="C5">
        <v>771882</v>
      </c>
      <c r="D5">
        <v>1279376</v>
      </c>
      <c r="E5">
        <v>69</v>
      </c>
      <c r="F5">
        <v>1436709</v>
      </c>
    </row>
    <row r="6" spans="1:22" x14ac:dyDescent="0.25">
      <c r="A6" s="1">
        <v>4</v>
      </c>
      <c r="B6">
        <v>1122931</v>
      </c>
      <c r="C6">
        <v>783418</v>
      </c>
      <c r="D6">
        <v>1221252</v>
      </c>
      <c r="E6">
        <v>30</v>
      </c>
      <c r="F6">
        <v>1458794</v>
      </c>
    </row>
    <row r="7" spans="1:22" x14ac:dyDescent="0.25">
      <c r="M7" s="3" t="s">
        <v>1984</v>
      </c>
      <c r="N7">
        <v>0</v>
      </c>
      <c r="O7">
        <v>3</v>
      </c>
      <c r="P7">
        <v>10</v>
      </c>
      <c r="Q7">
        <v>30</v>
      </c>
      <c r="R7">
        <v>90</v>
      </c>
      <c r="S7">
        <v>270</v>
      </c>
      <c r="T7">
        <v>540</v>
      </c>
      <c r="U7">
        <v>900</v>
      </c>
      <c r="V7">
        <v>1800</v>
      </c>
    </row>
    <row r="8" spans="1:22" x14ac:dyDescent="0.25">
      <c r="B8" s="1" t="s">
        <v>0</v>
      </c>
      <c r="C8" s="1" t="s">
        <v>1</v>
      </c>
      <c r="D8" s="1" t="s">
        <v>2</v>
      </c>
      <c r="E8" s="1" t="s">
        <v>4</v>
      </c>
      <c r="F8" s="2" t="s">
        <v>1979</v>
      </c>
      <c r="G8" s="2" t="s">
        <v>1980</v>
      </c>
      <c r="H8" s="2" t="s">
        <v>1981</v>
      </c>
      <c r="I8" s="2" t="s">
        <v>1982</v>
      </c>
      <c r="J8" s="2" t="s">
        <v>1983</v>
      </c>
      <c r="N8" s="4" t="s">
        <v>1980</v>
      </c>
      <c r="O8" s="4" t="s">
        <v>1980</v>
      </c>
      <c r="P8" s="4" t="s">
        <v>1980</v>
      </c>
      <c r="Q8" s="4" t="s">
        <v>1980</v>
      </c>
      <c r="R8" s="4" t="s">
        <v>1980</v>
      </c>
      <c r="S8" s="4" t="s">
        <v>1980</v>
      </c>
      <c r="T8" s="4" t="s">
        <v>1980</v>
      </c>
      <c r="U8" s="4" t="s">
        <v>1980</v>
      </c>
      <c r="V8" s="4" t="s">
        <v>1980</v>
      </c>
    </row>
    <row r="9" spans="1:22" x14ac:dyDescent="0.25">
      <c r="A9" s="1">
        <v>0</v>
      </c>
      <c r="B9">
        <v>1111089</v>
      </c>
      <c r="C9">
        <v>785953</v>
      </c>
      <c r="D9">
        <v>1205826</v>
      </c>
      <c r="E9">
        <v>1483556</v>
      </c>
      <c r="F9">
        <f>SUM(B9:E9)</f>
        <v>4586424</v>
      </c>
      <c r="G9">
        <f>B9/F9*100</f>
        <v>24.225605831471317</v>
      </c>
      <c r="H9">
        <f>C9/F9*100</f>
        <v>17.136509838601928</v>
      </c>
      <c r="I9">
        <f>D9/F9*100</f>
        <v>26.291202034526247</v>
      </c>
      <c r="J9">
        <f>E9/F9*100</f>
        <v>32.346682295400512</v>
      </c>
      <c r="N9">
        <v>24.225605831471317</v>
      </c>
      <c r="O9">
        <v>24.357040511222149</v>
      </c>
      <c r="P9">
        <v>24.311306508928819</v>
      </c>
      <c r="Q9">
        <v>24.355797996821334</v>
      </c>
      <c r="R9">
        <v>24.310668012602143</v>
      </c>
      <c r="S9">
        <v>24.522228795027125</v>
      </c>
      <c r="T9">
        <v>24.39984506303281</v>
      </c>
      <c r="U9">
        <v>24.282308289889905</v>
      </c>
      <c r="V9">
        <v>24.479411889122652</v>
      </c>
    </row>
    <row r="10" spans="1:22" x14ac:dyDescent="0.25">
      <c r="A10" s="1">
        <v>1</v>
      </c>
      <c r="B10">
        <v>1107476</v>
      </c>
      <c r="C10">
        <v>781918</v>
      </c>
      <c r="D10">
        <v>1273732</v>
      </c>
      <c r="E10">
        <v>1423285</v>
      </c>
      <c r="F10">
        <f t="shared" ref="F10:F13" si="0">SUM(B10:E10)</f>
        <v>4586411</v>
      </c>
      <c r="G10">
        <f t="shared" ref="G10:G13" si="1">B10/F10*100</f>
        <v>24.14689830457846</v>
      </c>
      <c r="H10">
        <f t="shared" ref="H10:H13" si="2">C10/F10*100</f>
        <v>17.048581123671646</v>
      </c>
      <c r="I10">
        <f t="shared" ref="I10:I13" si="3">D10/F10*100</f>
        <v>27.771867806875573</v>
      </c>
      <c r="J10">
        <f t="shared" ref="J10:J13" si="4">E10/F10*100</f>
        <v>31.032652764874317</v>
      </c>
      <c r="K10">
        <v>0</v>
      </c>
      <c r="N10">
        <v>24.14689830457846</v>
      </c>
      <c r="O10">
        <v>23.617661977840164</v>
      </c>
      <c r="P10">
        <v>23.551761615787978</v>
      </c>
      <c r="Q10">
        <v>23.584709635135262</v>
      </c>
      <c r="R10">
        <v>23.541742011684004</v>
      </c>
      <c r="S10">
        <v>23.816949713090832</v>
      </c>
      <c r="T10">
        <v>23.618167702135693</v>
      </c>
      <c r="U10">
        <v>23.540852288651891</v>
      </c>
      <c r="V10">
        <v>23.929951004742463</v>
      </c>
    </row>
    <row r="11" spans="1:22" x14ac:dyDescent="0.25">
      <c r="A11" s="1">
        <v>2</v>
      </c>
      <c r="B11">
        <v>1095525</v>
      </c>
      <c r="C11">
        <v>767868</v>
      </c>
      <c r="D11">
        <v>1280755</v>
      </c>
      <c r="E11">
        <v>1442267</v>
      </c>
      <c r="F11">
        <f t="shared" si="0"/>
        <v>4586415</v>
      </c>
      <c r="G11">
        <f t="shared" si="1"/>
        <v>23.886303354580864</v>
      </c>
      <c r="H11">
        <f t="shared" si="2"/>
        <v>16.742226771890465</v>
      </c>
      <c r="I11">
        <f t="shared" si="3"/>
        <v>27.924969720358927</v>
      </c>
      <c r="J11">
        <f t="shared" si="4"/>
        <v>31.446500153169744</v>
      </c>
      <c r="M11" t="s">
        <v>1985</v>
      </c>
      <c r="N11">
        <v>23.886303354580864</v>
      </c>
      <c r="O11">
        <v>23.27436914881849</v>
      </c>
      <c r="P11">
        <v>23.204900796030383</v>
      </c>
      <c r="Q11">
        <v>23.276290602435409</v>
      </c>
      <c r="R11">
        <v>23.209689265428583</v>
      </c>
      <c r="S11">
        <v>23.472712833370881</v>
      </c>
      <c r="T11">
        <v>23.275186562296849</v>
      </c>
      <c r="U11">
        <v>23.211300382039781</v>
      </c>
      <c r="V11">
        <v>23.592901657616505</v>
      </c>
    </row>
    <row r="12" spans="1:22" x14ac:dyDescent="0.25">
      <c r="A12" s="1">
        <v>3</v>
      </c>
      <c r="B12">
        <v>1098389</v>
      </c>
      <c r="C12">
        <v>771882</v>
      </c>
      <c r="D12">
        <v>1279376</v>
      </c>
      <c r="E12">
        <v>1436709</v>
      </c>
      <c r="F12">
        <f t="shared" si="0"/>
        <v>4586356</v>
      </c>
      <c r="G12">
        <f t="shared" si="1"/>
        <v>23.949056723900195</v>
      </c>
      <c r="H12">
        <f t="shared" si="2"/>
        <v>16.82996261083963</v>
      </c>
      <c r="I12">
        <f t="shared" si="3"/>
        <v>27.89526151044533</v>
      </c>
      <c r="J12">
        <f t="shared" si="4"/>
        <v>31.325719154814845</v>
      </c>
      <c r="M12" t="s">
        <v>1986</v>
      </c>
      <c r="N12">
        <v>23.949056723900195</v>
      </c>
      <c r="O12">
        <v>23.089219972225614</v>
      </c>
      <c r="P12">
        <v>23.000576308553423</v>
      </c>
      <c r="Q12">
        <v>23.054753892004207</v>
      </c>
      <c r="R12">
        <v>22.981168686981714</v>
      </c>
      <c r="S12">
        <v>23.257284774767577</v>
      </c>
      <c r="T12">
        <v>23.076883951124113</v>
      </c>
      <c r="U12">
        <v>22.98872076633743</v>
      </c>
      <c r="V12">
        <v>23.455906953865885</v>
      </c>
    </row>
    <row r="13" spans="1:22" x14ac:dyDescent="0.25">
      <c r="A13" s="1">
        <v>4</v>
      </c>
      <c r="B13">
        <v>1122931</v>
      </c>
      <c r="C13">
        <v>783418</v>
      </c>
      <c r="D13">
        <v>1221252</v>
      </c>
      <c r="E13">
        <v>1458794</v>
      </c>
      <c r="F13">
        <f t="shared" si="0"/>
        <v>4586395</v>
      </c>
      <c r="G13">
        <f t="shared" si="1"/>
        <v>24.483957443700337</v>
      </c>
      <c r="H13">
        <f t="shared" si="2"/>
        <v>17.081346024492003</v>
      </c>
      <c r="I13">
        <f t="shared" si="3"/>
        <v>26.627710870956385</v>
      </c>
      <c r="J13">
        <f t="shared" si="4"/>
        <v>31.806985660851279</v>
      </c>
      <c r="M13" t="s">
        <v>1987</v>
      </c>
      <c r="N13">
        <v>24.483957443700337</v>
      </c>
      <c r="O13">
        <v>24.367286357447206</v>
      </c>
      <c r="P13">
        <v>24.292777526996346</v>
      </c>
      <c r="Q13">
        <v>24.338213961007853</v>
      </c>
      <c r="R13">
        <v>24.321620146023417</v>
      </c>
      <c r="S13">
        <v>24.449882239761607</v>
      </c>
      <c r="T13">
        <v>24.389761012606616</v>
      </c>
      <c r="U13">
        <v>24.252772295384915</v>
      </c>
      <c r="V13">
        <v>24.484409319164971</v>
      </c>
    </row>
    <row r="15" spans="1:22" x14ac:dyDescent="0.25">
      <c r="F15" t="s">
        <v>1979</v>
      </c>
      <c r="G15" t="s">
        <v>1980</v>
      </c>
      <c r="H15" t="s">
        <v>1981</v>
      </c>
      <c r="I15" t="s">
        <v>1982</v>
      </c>
      <c r="J15" t="s">
        <v>1983</v>
      </c>
      <c r="N15" t="s">
        <v>1981</v>
      </c>
      <c r="O15" t="s">
        <v>1981</v>
      </c>
      <c r="P15" t="s">
        <v>1981</v>
      </c>
      <c r="Q15" t="s">
        <v>1981</v>
      </c>
      <c r="R15" t="s">
        <v>1981</v>
      </c>
      <c r="S15" t="s">
        <v>1981</v>
      </c>
      <c r="T15" t="s">
        <v>1981</v>
      </c>
      <c r="U15" t="s">
        <v>1981</v>
      </c>
      <c r="V15" t="s">
        <v>1981</v>
      </c>
    </row>
    <row r="16" spans="1:22" x14ac:dyDescent="0.25">
      <c r="F16">
        <v>58858840</v>
      </c>
      <c r="G16">
        <v>24.311306508928819</v>
      </c>
      <c r="H16">
        <v>17.132357688326852</v>
      </c>
      <c r="I16">
        <v>26.925144973975023</v>
      </c>
      <c r="J16">
        <v>31.631190828769306</v>
      </c>
      <c r="N16">
        <v>17.136509838601928</v>
      </c>
      <c r="O16">
        <v>17.141858544683693</v>
      </c>
      <c r="P16">
        <v>17.132357688326852</v>
      </c>
      <c r="Q16">
        <v>17.089665915751535</v>
      </c>
      <c r="R16">
        <v>17.135007740554965</v>
      </c>
      <c r="S16">
        <v>17.233164138600483</v>
      </c>
      <c r="T16">
        <v>17.147991725587232</v>
      </c>
      <c r="U16">
        <v>17.111032225768952</v>
      </c>
      <c r="V16">
        <v>17.223448390900487</v>
      </c>
    </row>
    <row r="17" spans="1:22" x14ac:dyDescent="0.25">
      <c r="F17">
        <v>58858663</v>
      </c>
      <c r="G17">
        <v>23.551761615787978</v>
      </c>
      <c r="H17">
        <v>17.32111380103894</v>
      </c>
      <c r="I17">
        <v>28.908747043744437</v>
      </c>
      <c r="J17">
        <v>30.218377539428648</v>
      </c>
      <c r="K17">
        <v>10</v>
      </c>
      <c r="N17">
        <v>17.048581123671646</v>
      </c>
      <c r="O17">
        <v>17.309910960297355</v>
      </c>
      <c r="P17">
        <v>17.32111380103894</v>
      </c>
      <c r="Q17">
        <v>17.308312529064644</v>
      </c>
      <c r="R17">
        <v>17.305964734618769</v>
      </c>
      <c r="S17">
        <v>17.29731308786404</v>
      </c>
      <c r="T17">
        <v>17.325332929552054</v>
      </c>
      <c r="U17">
        <v>17.274964282945628</v>
      </c>
      <c r="V17">
        <v>17.199716726084606</v>
      </c>
    </row>
    <row r="18" spans="1:22" x14ac:dyDescent="0.25">
      <c r="A18" s="4" t="s">
        <v>1929</v>
      </c>
      <c r="B18" s="4" t="s">
        <v>2098</v>
      </c>
      <c r="F18">
        <v>58858683</v>
      </c>
      <c r="G18">
        <v>23.204900796030383</v>
      </c>
      <c r="H18">
        <v>16.927278172364137</v>
      </c>
      <c r="I18">
        <v>29.104292054920766</v>
      </c>
      <c r="J18">
        <v>30.763528976684711</v>
      </c>
      <c r="N18">
        <v>16.742226771890465</v>
      </c>
      <c r="O18">
        <v>16.913203764747369</v>
      </c>
      <c r="P18">
        <v>16.927278172364137</v>
      </c>
      <c r="Q18">
        <v>16.938460986676525</v>
      </c>
      <c r="R18">
        <v>16.927323402705387</v>
      </c>
      <c r="S18">
        <v>16.915491905589413</v>
      </c>
      <c r="T18">
        <v>16.934596242581858</v>
      </c>
      <c r="U18">
        <v>16.89003100873844</v>
      </c>
      <c r="V18">
        <v>16.792264432773351</v>
      </c>
    </row>
    <row r="19" spans="1:22" x14ac:dyDescent="0.25">
      <c r="A19" t="s">
        <v>1990</v>
      </c>
      <c r="B19">
        <v>24.483957443700302</v>
      </c>
      <c r="D19">
        <f>B19/24.4839574437003/4*100</f>
        <v>25</v>
      </c>
      <c r="F19">
        <v>58857360</v>
      </c>
      <c r="G19">
        <v>23.000576308553423</v>
      </c>
      <c r="H19">
        <v>17.053515482175889</v>
      </c>
      <c r="I19">
        <v>29.211478394545733</v>
      </c>
      <c r="J19">
        <v>30.734429814724955</v>
      </c>
      <c r="N19">
        <v>16.82996261083963</v>
      </c>
      <c r="O19">
        <v>17.038110709954683</v>
      </c>
      <c r="P19">
        <v>17.053515482175889</v>
      </c>
      <c r="Q19">
        <v>17.059644018786901</v>
      </c>
      <c r="R19">
        <v>17.060403246051198</v>
      </c>
      <c r="S19">
        <v>17.032453443361742</v>
      </c>
      <c r="T19">
        <v>17.067264779007719</v>
      </c>
      <c r="U19">
        <v>17.023470631295439</v>
      </c>
      <c r="V19">
        <v>16.907553624745162</v>
      </c>
    </row>
    <row r="20" spans="1:22" x14ac:dyDescent="0.25">
      <c r="A20" t="s">
        <v>1991</v>
      </c>
      <c r="B20">
        <v>24.367286357447206</v>
      </c>
      <c r="D20">
        <f t="shared" ref="D20:D27" si="5">B20/24.4839574437003/4*100</f>
        <v>24.880869864970386</v>
      </c>
      <c r="F20">
        <v>58858247</v>
      </c>
      <c r="G20">
        <v>24.292777526996346</v>
      </c>
      <c r="H20">
        <v>17.013904610512782</v>
      </c>
      <c r="I20">
        <v>29.203397783831381</v>
      </c>
      <c r="J20">
        <v>29.489920078659495</v>
      </c>
      <c r="N20">
        <v>17.081346024492003</v>
      </c>
      <c r="O20">
        <v>17.010572280341577</v>
      </c>
      <c r="P20">
        <v>17.013904610512782</v>
      </c>
      <c r="Q20">
        <v>17.007049485309203</v>
      </c>
      <c r="R20">
        <v>16.996887384663768</v>
      </c>
      <c r="S20">
        <v>16.919990497056727</v>
      </c>
      <c r="T20">
        <v>17.005566975077809</v>
      </c>
      <c r="U20">
        <v>16.964591436694715</v>
      </c>
      <c r="V20">
        <v>16.892046709878155</v>
      </c>
    </row>
    <row r="21" spans="1:22" x14ac:dyDescent="0.25">
      <c r="A21" t="s">
        <v>1992</v>
      </c>
      <c r="B21">
        <v>24.292777526996346</v>
      </c>
      <c r="D21">
        <f t="shared" si="5"/>
        <v>24.804790629595356</v>
      </c>
    </row>
    <row r="22" spans="1:22" x14ac:dyDescent="0.25">
      <c r="A22" t="s">
        <v>1993</v>
      </c>
      <c r="B22">
        <v>24.338213961007853</v>
      </c>
      <c r="D22">
        <f t="shared" si="5"/>
        <v>24.851184716535737</v>
      </c>
      <c r="F22" t="s">
        <v>1979</v>
      </c>
      <c r="G22" t="s">
        <v>1980</v>
      </c>
      <c r="H22" t="s">
        <v>1981</v>
      </c>
      <c r="I22" t="s">
        <v>1982</v>
      </c>
      <c r="J22" t="s">
        <v>1983</v>
      </c>
      <c r="N22" t="s">
        <v>1982</v>
      </c>
      <c r="O22" t="s">
        <v>1982</v>
      </c>
      <c r="P22" t="s">
        <v>1982</v>
      </c>
      <c r="Q22" t="s">
        <v>1982</v>
      </c>
      <c r="R22" t="s">
        <v>1982</v>
      </c>
      <c r="S22" t="s">
        <v>1982</v>
      </c>
      <c r="T22" t="s">
        <v>1982</v>
      </c>
      <c r="U22" t="s">
        <v>1982</v>
      </c>
      <c r="V22" t="s">
        <v>1982</v>
      </c>
    </row>
    <row r="23" spans="1:22" x14ac:dyDescent="0.25">
      <c r="A23" t="s">
        <v>1994</v>
      </c>
      <c r="B23">
        <v>24.321620146023417</v>
      </c>
      <c r="D23">
        <f t="shared" si="5"/>
        <v>24.834241157653768</v>
      </c>
      <c r="F23">
        <v>62547681</v>
      </c>
      <c r="G23">
        <v>24.357040511222149</v>
      </c>
      <c r="H23">
        <v>17.141858544683693</v>
      </c>
      <c r="I23">
        <v>26.857400196819448</v>
      </c>
      <c r="J23">
        <v>31.643700747274707</v>
      </c>
      <c r="N23">
        <v>26.291202034526247</v>
      </c>
      <c r="O23">
        <v>26.857400196819448</v>
      </c>
      <c r="P23">
        <v>26.925144973975023</v>
      </c>
      <c r="Q23">
        <v>27.021680223379015</v>
      </c>
      <c r="R23">
        <v>26.958819783812192</v>
      </c>
      <c r="S23">
        <v>26.807585140040779</v>
      </c>
      <c r="T23">
        <v>26.873985623109892</v>
      </c>
      <c r="U23">
        <v>26.934007112996571</v>
      </c>
      <c r="V23">
        <v>26.650057658136859</v>
      </c>
    </row>
    <row r="24" spans="1:22" x14ac:dyDescent="0.25">
      <c r="A24" t="s">
        <v>1995</v>
      </c>
      <c r="B24">
        <v>24.449882239761607</v>
      </c>
      <c r="D24">
        <f t="shared" si="5"/>
        <v>24.965206601080471</v>
      </c>
      <c r="F24">
        <v>62547491</v>
      </c>
      <c r="G24">
        <v>23.617661977840164</v>
      </c>
      <c r="H24">
        <v>17.309910960297355</v>
      </c>
      <c r="I24">
        <v>28.847751862660648</v>
      </c>
      <c r="J24">
        <v>30.224675199201833</v>
      </c>
      <c r="K24">
        <v>3</v>
      </c>
      <c r="N24">
        <v>27.771867806875573</v>
      </c>
      <c r="O24">
        <v>28.847751862660648</v>
      </c>
      <c r="P24">
        <v>28.908747043744437</v>
      </c>
      <c r="Q24">
        <v>28.945461914684838</v>
      </c>
      <c r="R24">
        <v>28.995287456215181</v>
      </c>
      <c r="S24">
        <v>28.781088523495441</v>
      </c>
      <c r="T24">
        <v>28.876465436653792</v>
      </c>
      <c r="U24">
        <v>28.958090087278006</v>
      </c>
      <c r="V24">
        <v>28.575513981282398</v>
      </c>
    </row>
    <row r="25" spans="1:22" x14ac:dyDescent="0.25">
      <c r="A25" t="s">
        <v>1996</v>
      </c>
      <c r="B25">
        <v>24.389761012606616</v>
      </c>
      <c r="D25">
        <f t="shared" si="5"/>
        <v>24.90381821309904</v>
      </c>
      <c r="F25">
        <v>62547517</v>
      </c>
      <c r="G25">
        <v>23.27436914881849</v>
      </c>
      <c r="H25">
        <v>16.913203764747369</v>
      </c>
      <c r="I25">
        <v>29.042462229156111</v>
      </c>
      <c r="J25">
        <v>30.769964857278026</v>
      </c>
      <c r="N25">
        <v>27.924969720358927</v>
      </c>
      <c r="O25">
        <v>29.042462229156111</v>
      </c>
      <c r="P25">
        <v>29.104292054920766</v>
      </c>
      <c r="Q25">
        <v>29.120988132640726</v>
      </c>
      <c r="R25">
        <v>29.153656968730079</v>
      </c>
      <c r="S25">
        <v>28.967667848259154</v>
      </c>
      <c r="T25">
        <v>29.066004138240061</v>
      </c>
      <c r="U25">
        <v>29.114647820656085</v>
      </c>
      <c r="V25">
        <v>28.774064626853203</v>
      </c>
    </row>
    <row r="26" spans="1:22" x14ac:dyDescent="0.25">
      <c r="A26" t="s">
        <v>1997</v>
      </c>
      <c r="B26">
        <v>24.252772295384915</v>
      </c>
      <c r="D26">
        <f t="shared" si="5"/>
        <v>24.763942217218165</v>
      </c>
      <c r="F26">
        <v>62546119</v>
      </c>
      <c r="G26">
        <v>23.089219972225614</v>
      </c>
      <c r="H26">
        <v>17.038110709954683</v>
      </c>
      <c r="I26">
        <v>29.153593047076193</v>
      </c>
      <c r="J26">
        <v>30.719076270743511</v>
      </c>
      <c r="N26">
        <v>27.89526151044533</v>
      </c>
      <c r="O26">
        <v>29.153593047076193</v>
      </c>
      <c r="P26">
        <v>29.211478394545733</v>
      </c>
      <c r="Q26">
        <v>29.227449527948885</v>
      </c>
      <c r="R26">
        <v>29.27128472526076</v>
      </c>
      <c r="S26">
        <v>29.089292981436003</v>
      </c>
      <c r="T26">
        <v>29.178688902256972</v>
      </c>
      <c r="U26">
        <v>29.226305581171307</v>
      </c>
      <c r="V26">
        <v>28.879044157047485</v>
      </c>
    </row>
    <row r="27" spans="1:22" x14ac:dyDescent="0.25">
      <c r="A27" t="s">
        <v>1998</v>
      </c>
      <c r="B27">
        <v>24.484409319164971</v>
      </c>
      <c r="D27">
        <f t="shared" si="5"/>
        <v>25.000461399536523</v>
      </c>
      <c r="F27">
        <v>62547055</v>
      </c>
      <c r="G27">
        <v>24.367286357447206</v>
      </c>
      <c r="H27">
        <v>17.010572280341577</v>
      </c>
      <c r="I27">
        <v>29.088077768010024</v>
      </c>
      <c r="J27">
        <v>29.5340635942012</v>
      </c>
      <c r="N27">
        <v>26.627710870956385</v>
      </c>
      <c r="O27">
        <v>29.088077768010024</v>
      </c>
      <c r="P27">
        <v>29.203397783831381</v>
      </c>
      <c r="Q27">
        <v>29.389515736266347</v>
      </c>
      <c r="R27">
        <v>29.452008521922568</v>
      </c>
      <c r="S27">
        <v>29.242465837798836</v>
      </c>
      <c r="T27">
        <v>29.262197526686261</v>
      </c>
      <c r="U27">
        <v>29.275222320114462</v>
      </c>
      <c r="V27">
        <v>28.470738317895943</v>
      </c>
    </row>
    <row r="29" spans="1:22" x14ac:dyDescent="0.25">
      <c r="A29" t="s">
        <v>1999</v>
      </c>
      <c r="B29">
        <v>17.081346024491999</v>
      </c>
      <c r="D29">
        <f>B29/17.081346024492/4*100</f>
        <v>25</v>
      </c>
      <c r="F29" t="s">
        <v>1979</v>
      </c>
      <c r="G29" t="s">
        <v>1980</v>
      </c>
      <c r="H29" t="s">
        <v>1981</v>
      </c>
      <c r="I29" t="s">
        <v>1982</v>
      </c>
      <c r="J29" t="s">
        <v>1983</v>
      </c>
      <c r="N29" t="s">
        <v>1983</v>
      </c>
      <c r="O29" t="s">
        <v>1983</v>
      </c>
      <c r="P29" t="s">
        <v>1983</v>
      </c>
      <c r="Q29" t="s">
        <v>1983</v>
      </c>
      <c r="R29" t="s">
        <v>1983</v>
      </c>
      <c r="S29" t="s">
        <v>1983</v>
      </c>
      <c r="T29" t="s">
        <v>1983</v>
      </c>
      <c r="U29" t="s">
        <v>1983</v>
      </c>
      <c r="V29" t="s">
        <v>1983</v>
      </c>
    </row>
    <row r="30" spans="1:22" x14ac:dyDescent="0.25">
      <c r="A30" t="s">
        <v>2000</v>
      </c>
      <c r="B30">
        <v>17.010572280341577</v>
      </c>
      <c r="D30">
        <f t="shared" ref="D30:D37" si="6">B30/17.081346024492/4*100</f>
        <v>24.896416617213678</v>
      </c>
      <c r="F30">
        <v>46562297</v>
      </c>
      <c r="G30">
        <v>24.355797996821334</v>
      </c>
      <c r="H30">
        <v>17.089665915751535</v>
      </c>
      <c r="I30">
        <v>27.021680223379015</v>
      </c>
      <c r="J30">
        <v>31.532855864048116</v>
      </c>
      <c r="K30">
        <v>30</v>
      </c>
      <c r="N30">
        <v>32.346682295400512</v>
      </c>
      <c r="O30">
        <v>31.643700747274707</v>
      </c>
      <c r="P30">
        <v>31.631190828769306</v>
      </c>
      <c r="Q30">
        <v>31.532855864048116</v>
      </c>
      <c r="R30">
        <v>31.5955044630307</v>
      </c>
      <c r="S30">
        <v>31.437021926331614</v>
      </c>
      <c r="T30">
        <v>31.578177588270062</v>
      </c>
      <c r="U30">
        <v>31.672652371344572</v>
      </c>
      <c r="V30">
        <v>31.647082061840003</v>
      </c>
    </row>
    <row r="31" spans="1:22" x14ac:dyDescent="0.25">
      <c r="A31" t="s">
        <v>2001</v>
      </c>
      <c r="B31">
        <v>17.013904610512782</v>
      </c>
      <c r="D31">
        <f t="shared" si="6"/>
        <v>24.901293765311998</v>
      </c>
      <c r="F31">
        <v>46562159</v>
      </c>
      <c r="G31">
        <v>23.584709635135262</v>
      </c>
      <c r="H31">
        <v>17.308312529064644</v>
      </c>
      <c r="I31">
        <v>28.945461914684838</v>
      </c>
      <c r="J31">
        <v>30.161515921115257</v>
      </c>
      <c r="N31">
        <v>31.032652764874317</v>
      </c>
      <c r="O31">
        <v>30.224675199201833</v>
      </c>
      <c r="P31">
        <v>30.218377539428648</v>
      </c>
      <c r="Q31">
        <v>30.161515921115257</v>
      </c>
      <c r="R31">
        <v>30.15700579748205</v>
      </c>
      <c r="S31">
        <v>30.10464867554969</v>
      </c>
      <c r="T31">
        <v>30.18003393165846</v>
      </c>
      <c r="U31">
        <v>30.226093341124471</v>
      </c>
      <c r="V31">
        <v>30.294818287890536</v>
      </c>
    </row>
    <row r="32" spans="1:22" x14ac:dyDescent="0.25">
      <c r="A32" t="s">
        <v>2002</v>
      </c>
      <c r="B32">
        <v>17.007049485309203</v>
      </c>
      <c r="D32">
        <f t="shared" si="6"/>
        <v>24.891260707621832</v>
      </c>
      <c r="F32">
        <v>46562170</v>
      </c>
      <c r="G32">
        <v>23.276290602435409</v>
      </c>
      <c r="H32">
        <v>16.938460986676525</v>
      </c>
      <c r="I32">
        <v>29.120988132640726</v>
      </c>
      <c r="J32">
        <v>30.66426027824734</v>
      </c>
      <c r="N32">
        <v>31.446500153169744</v>
      </c>
      <c r="O32">
        <v>30.769964857278026</v>
      </c>
      <c r="P32">
        <v>30.763528976684711</v>
      </c>
      <c r="Q32">
        <v>30.66426027824734</v>
      </c>
      <c r="R32">
        <v>30.709330363135955</v>
      </c>
      <c r="S32">
        <v>30.644127412780552</v>
      </c>
      <c r="T32">
        <v>30.72421305688124</v>
      </c>
      <c r="U32">
        <v>30.784020788565691</v>
      </c>
      <c r="V32">
        <v>30.840769282756941</v>
      </c>
    </row>
    <row r="33" spans="1:22" x14ac:dyDescent="0.25">
      <c r="A33" t="s">
        <v>2003</v>
      </c>
      <c r="B33">
        <v>16.996887384663768</v>
      </c>
      <c r="D33">
        <f t="shared" si="6"/>
        <v>24.876387610632193</v>
      </c>
      <c r="F33">
        <v>46561165</v>
      </c>
      <c r="G33">
        <v>23.054753892004207</v>
      </c>
      <c r="H33">
        <v>17.059644018786901</v>
      </c>
      <c r="I33">
        <v>29.227449527948885</v>
      </c>
      <c r="J33">
        <v>30.65815256126001</v>
      </c>
      <c r="N33">
        <v>31.325719154814845</v>
      </c>
      <c r="O33">
        <v>30.719076270743511</v>
      </c>
      <c r="P33">
        <v>30.734429814724955</v>
      </c>
      <c r="Q33">
        <v>30.65815256126001</v>
      </c>
      <c r="R33">
        <v>30.687143341706324</v>
      </c>
      <c r="S33">
        <v>30.620968800434678</v>
      </c>
      <c r="T33">
        <v>30.677162367611199</v>
      </c>
      <c r="U33">
        <v>30.761503021195825</v>
      </c>
      <c r="V33">
        <v>30.757495264341468</v>
      </c>
    </row>
    <row r="34" spans="1:22" x14ac:dyDescent="0.25">
      <c r="A34" t="s">
        <v>2004</v>
      </c>
      <c r="B34">
        <v>16.919990497056727</v>
      </c>
      <c r="D34">
        <f t="shared" si="6"/>
        <v>24.763842487582778</v>
      </c>
      <c r="F34">
        <v>46561839</v>
      </c>
      <c r="G34">
        <v>24.338213961007853</v>
      </c>
      <c r="H34">
        <v>17.007049485309203</v>
      </c>
      <c r="I34">
        <v>29.389515736266347</v>
      </c>
      <c r="J34">
        <v>29.265220817416598</v>
      </c>
      <c r="N34">
        <v>31.806985660851279</v>
      </c>
      <c r="O34">
        <v>29.5340635942012</v>
      </c>
      <c r="P34">
        <v>29.489920078659495</v>
      </c>
      <c r="Q34">
        <v>29.265220817416598</v>
      </c>
      <c r="R34">
        <v>29.229483947390243</v>
      </c>
      <c r="S34">
        <v>29.387661425382834</v>
      </c>
      <c r="T34">
        <v>29.342474485629317</v>
      </c>
      <c r="U34">
        <v>29.507413947805912</v>
      </c>
      <c r="V34">
        <v>30.152805653060931</v>
      </c>
    </row>
    <row r="35" spans="1:22" x14ac:dyDescent="0.25">
      <c r="A35" t="s">
        <v>2005</v>
      </c>
      <c r="B35">
        <v>17.005566975077809</v>
      </c>
      <c r="D35">
        <f t="shared" si="6"/>
        <v>24.889090928042883</v>
      </c>
    </row>
    <row r="36" spans="1:22" x14ac:dyDescent="0.25">
      <c r="A36" t="s">
        <v>2006</v>
      </c>
      <c r="B36">
        <v>16.964591436694715</v>
      </c>
      <c r="D36">
        <f t="shared" si="6"/>
        <v>24.829119749067381</v>
      </c>
      <c r="F36" t="s">
        <v>1979</v>
      </c>
      <c r="G36" t="s">
        <v>1980</v>
      </c>
      <c r="H36" t="s">
        <v>1981</v>
      </c>
      <c r="I36" t="s">
        <v>1982</v>
      </c>
      <c r="J36" t="s">
        <v>1983</v>
      </c>
    </row>
    <row r="37" spans="1:22" x14ac:dyDescent="0.25">
      <c r="A37" t="s">
        <v>2007</v>
      </c>
      <c r="B37">
        <v>16.892046709878155</v>
      </c>
      <c r="D37">
        <f t="shared" si="6"/>
        <v>24.722944382804464</v>
      </c>
      <c r="F37">
        <v>100048382</v>
      </c>
      <c r="G37">
        <v>24.310668012602143</v>
      </c>
      <c r="H37">
        <v>17.135007740554965</v>
      </c>
      <c r="I37">
        <v>26.958819783812192</v>
      </c>
      <c r="J37">
        <v>31.5955044630307</v>
      </c>
      <c r="K37">
        <v>90</v>
      </c>
    </row>
    <row r="38" spans="1:22" x14ac:dyDescent="0.25">
      <c r="F38">
        <v>100048089</v>
      </c>
      <c r="G38">
        <v>23.541742011684004</v>
      </c>
      <c r="H38">
        <v>17.305964734618769</v>
      </c>
      <c r="I38">
        <v>28.995287456215181</v>
      </c>
      <c r="J38">
        <v>30.15700579748205</v>
      </c>
    </row>
    <row r="39" spans="1:22" x14ac:dyDescent="0.25">
      <c r="A39" t="s">
        <v>2008</v>
      </c>
      <c r="B39">
        <v>26.627710870956399</v>
      </c>
      <c r="D39">
        <f>B39/26.6277108709564/4*100</f>
        <v>25</v>
      </c>
      <c r="F39">
        <v>100048121</v>
      </c>
      <c r="G39">
        <v>23.209689265428583</v>
      </c>
      <c r="H39">
        <v>16.927323402705387</v>
      </c>
      <c r="I39">
        <v>29.153656968730079</v>
      </c>
      <c r="J39">
        <v>30.709330363135955</v>
      </c>
    </row>
    <row r="40" spans="1:22" x14ac:dyDescent="0.25">
      <c r="A40" t="s">
        <v>2009</v>
      </c>
      <c r="B40">
        <v>29.088077768010024</v>
      </c>
      <c r="D40">
        <f t="shared" ref="D40:D47" si="7">B40/26.6277108709564/4*100</f>
        <v>27.30996846572457</v>
      </c>
      <c r="F40">
        <v>100045865</v>
      </c>
      <c r="G40">
        <v>22.981168686981714</v>
      </c>
      <c r="H40">
        <v>17.060403246051198</v>
      </c>
      <c r="I40">
        <v>29.27128472526076</v>
      </c>
      <c r="J40">
        <v>30.687143341706324</v>
      </c>
    </row>
    <row r="41" spans="1:22" x14ac:dyDescent="0.25">
      <c r="A41" t="s">
        <v>2010</v>
      </c>
      <c r="B41">
        <v>29.203397783831381</v>
      </c>
      <c r="D41">
        <f t="shared" si="7"/>
        <v>27.418239146952317</v>
      </c>
      <c r="F41">
        <v>100047377</v>
      </c>
      <c r="G41">
        <v>24.321620146023417</v>
      </c>
      <c r="H41">
        <v>16.996887384663768</v>
      </c>
      <c r="I41">
        <v>29.452008521922568</v>
      </c>
      <c r="J41">
        <v>29.229483947390243</v>
      </c>
    </row>
    <row r="42" spans="1:22" x14ac:dyDescent="0.25">
      <c r="A42" t="s">
        <v>2011</v>
      </c>
      <c r="B42">
        <v>29.389515736266347</v>
      </c>
      <c r="D42">
        <f t="shared" si="7"/>
        <v>27.59297999619104</v>
      </c>
    </row>
    <row r="43" spans="1:22" x14ac:dyDescent="0.25">
      <c r="A43" t="s">
        <v>2012</v>
      </c>
      <c r="B43">
        <v>29.452008521922568</v>
      </c>
      <c r="D43">
        <f t="shared" si="7"/>
        <v>27.651652694305305</v>
      </c>
      <c r="F43" t="s">
        <v>1979</v>
      </c>
      <c r="G43" t="s">
        <v>1980</v>
      </c>
      <c r="H43" t="s">
        <v>1981</v>
      </c>
      <c r="I43" t="s">
        <v>1982</v>
      </c>
      <c r="J43" t="s">
        <v>1983</v>
      </c>
      <c r="K43">
        <v>270</v>
      </c>
    </row>
    <row r="44" spans="1:22" x14ac:dyDescent="0.25">
      <c r="A44" t="s">
        <v>2013</v>
      </c>
      <c r="B44">
        <v>29.242465837798836</v>
      </c>
      <c r="D44">
        <f t="shared" si="7"/>
        <v>27.454919031074525</v>
      </c>
      <c r="F44">
        <v>34095033</v>
      </c>
      <c r="G44">
        <v>24.522228795027125</v>
      </c>
      <c r="H44">
        <v>17.233164138600483</v>
      </c>
      <c r="I44">
        <v>26.807585140040779</v>
      </c>
      <c r="J44">
        <v>31.437021926331614</v>
      </c>
    </row>
    <row r="45" spans="1:22" x14ac:dyDescent="0.25">
      <c r="A45" t="s">
        <v>2014</v>
      </c>
      <c r="B45">
        <v>29.262197526686261</v>
      </c>
      <c r="D45">
        <f t="shared" si="7"/>
        <v>27.473444552272209</v>
      </c>
      <c r="F45">
        <v>34094937</v>
      </c>
      <c r="G45">
        <v>23.816949713090832</v>
      </c>
      <c r="H45">
        <v>17.29731308786404</v>
      </c>
      <c r="I45">
        <v>28.781088523495441</v>
      </c>
      <c r="J45">
        <v>30.10464867554969</v>
      </c>
    </row>
    <row r="46" spans="1:22" x14ac:dyDescent="0.25">
      <c r="A46" t="s">
        <v>2015</v>
      </c>
      <c r="B46">
        <v>29.275222320114462</v>
      </c>
      <c r="D46">
        <f t="shared" si="7"/>
        <v>27.485673160179324</v>
      </c>
      <c r="F46">
        <v>34094947</v>
      </c>
      <c r="G46">
        <v>23.472712833370881</v>
      </c>
      <c r="H46">
        <v>16.915491905589413</v>
      </c>
      <c r="I46">
        <v>28.967667848259154</v>
      </c>
      <c r="J46">
        <v>30.644127412780552</v>
      </c>
    </row>
    <row r="47" spans="1:22" x14ac:dyDescent="0.25">
      <c r="A47" t="s">
        <v>2016</v>
      </c>
      <c r="B47">
        <v>28.470738317895943</v>
      </c>
      <c r="D47">
        <f t="shared" si="7"/>
        <v>26.730366023455087</v>
      </c>
      <c r="F47">
        <v>34094225</v>
      </c>
      <c r="G47">
        <v>23.257284774767577</v>
      </c>
      <c r="H47">
        <v>17.032453443361742</v>
      </c>
      <c r="I47">
        <v>29.089292981436003</v>
      </c>
      <c r="J47">
        <v>30.620968800434678</v>
      </c>
    </row>
    <row r="48" spans="1:22" x14ac:dyDescent="0.25">
      <c r="F48">
        <v>34094700</v>
      </c>
      <c r="G48">
        <v>24.449882239761607</v>
      </c>
      <c r="H48">
        <v>16.919990497056727</v>
      </c>
      <c r="I48">
        <v>29.242465837798836</v>
      </c>
      <c r="J48">
        <v>29.387661425382834</v>
      </c>
    </row>
    <row r="49" spans="1:11" x14ac:dyDescent="0.25">
      <c r="A49" t="s">
        <v>2017</v>
      </c>
      <c r="B49">
        <v>31.8069856608513</v>
      </c>
      <c r="D49">
        <f>B49/31.8069856608513/4*100</f>
        <v>25</v>
      </c>
    </row>
    <row r="50" spans="1:11" x14ac:dyDescent="0.25">
      <c r="A50" t="s">
        <v>2018</v>
      </c>
      <c r="B50">
        <v>29.5340635942012</v>
      </c>
      <c r="D50">
        <f t="shared" ref="D50:D57" si="8">B50/31.8069856608513/4*100</f>
        <v>23.213504031091148</v>
      </c>
      <c r="F50" t="s">
        <v>1979</v>
      </c>
      <c r="G50" t="s">
        <v>1980</v>
      </c>
      <c r="H50" t="s">
        <v>1981</v>
      </c>
      <c r="I50" t="s">
        <v>1982</v>
      </c>
      <c r="J50" t="s">
        <v>1983</v>
      </c>
    </row>
    <row r="51" spans="1:11" x14ac:dyDescent="0.25">
      <c r="A51" t="s">
        <v>2019</v>
      </c>
      <c r="B51">
        <v>29.489920078659495</v>
      </c>
      <c r="D51">
        <f t="shared" si="8"/>
        <v>23.178807631365945</v>
      </c>
      <c r="F51">
        <v>68420082</v>
      </c>
      <c r="G51">
        <v>24.39984506303281</v>
      </c>
      <c r="H51">
        <v>17.147991725587232</v>
      </c>
      <c r="I51">
        <v>26.873985623109892</v>
      </c>
      <c r="J51">
        <v>31.578177588270062</v>
      </c>
      <c r="K51">
        <v>540</v>
      </c>
    </row>
    <row r="52" spans="1:11" x14ac:dyDescent="0.25">
      <c r="A52" t="s">
        <v>2020</v>
      </c>
      <c r="B52">
        <v>29.265220817416598</v>
      </c>
      <c r="D52">
        <f t="shared" si="8"/>
        <v>23.002196065876216</v>
      </c>
      <c r="F52">
        <v>68419880</v>
      </c>
      <c r="G52">
        <v>23.618167702135693</v>
      </c>
      <c r="H52">
        <v>17.325332929552054</v>
      </c>
      <c r="I52">
        <v>28.876465436653792</v>
      </c>
      <c r="J52">
        <v>30.18003393165846</v>
      </c>
    </row>
    <row r="53" spans="1:11" x14ac:dyDescent="0.25">
      <c r="A53" t="s">
        <v>2021</v>
      </c>
      <c r="B53">
        <v>29.229483947390243</v>
      </c>
      <c r="D53">
        <f t="shared" si="8"/>
        <v>22.974107212685748</v>
      </c>
      <c r="F53">
        <v>68419907</v>
      </c>
      <c r="G53">
        <v>23.275186562296849</v>
      </c>
      <c r="H53">
        <v>16.934596242581858</v>
      </c>
      <c r="I53">
        <v>29.066004138240061</v>
      </c>
      <c r="J53">
        <v>30.72421305688124</v>
      </c>
    </row>
    <row r="54" spans="1:11" x14ac:dyDescent="0.25">
      <c r="A54" t="s">
        <v>2022</v>
      </c>
      <c r="B54">
        <v>29.387661425382834</v>
      </c>
      <c r="D54">
        <f t="shared" si="8"/>
        <v>23.098433264578244</v>
      </c>
      <c r="F54">
        <v>68418362</v>
      </c>
      <c r="G54">
        <v>23.076883951124113</v>
      </c>
      <c r="H54">
        <v>17.067264779007719</v>
      </c>
      <c r="I54">
        <v>29.178688902256972</v>
      </c>
      <c r="J54">
        <v>30.677162367611199</v>
      </c>
    </row>
    <row r="55" spans="1:11" x14ac:dyDescent="0.25">
      <c r="A55" t="s">
        <v>2023</v>
      </c>
      <c r="B55">
        <v>29.342474485629317</v>
      </c>
      <c r="D55">
        <f t="shared" si="8"/>
        <v>23.062916742959903</v>
      </c>
      <c r="F55">
        <v>68419383</v>
      </c>
      <c r="G55">
        <v>24.389761012606616</v>
      </c>
      <c r="H55">
        <v>17.005566975077809</v>
      </c>
      <c r="I55">
        <v>29.262197526686261</v>
      </c>
      <c r="J55">
        <v>29.342474485629317</v>
      </c>
    </row>
    <row r="56" spans="1:11" x14ac:dyDescent="0.25">
      <c r="A56" t="s">
        <v>2024</v>
      </c>
      <c r="B56">
        <v>29.507413947805912</v>
      </c>
      <c r="D56">
        <f t="shared" si="8"/>
        <v>23.192557652613598</v>
      </c>
    </row>
    <row r="57" spans="1:11" x14ac:dyDescent="0.25">
      <c r="A57" t="s">
        <v>2025</v>
      </c>
      <c r="B57">
        <v>30.152805653060931</v>
      </c>
      <c r="D57">
        <f t="shared" si="8"/>
        <v>23.699829633788301</v>
      </c>
      <c r="F57" t="s">
        <v>1979</v>
      </c>
      <c r="G57" t="s">
        <v>1980</v>
      </c>
      <c r="H57" t="s">
        <v>1981</v>
      </c>
      <c r="I57" t="s">
        <v>1982</v>
      </c>
      <c r="J57" t="s">
        <v>1983</v>
      </c>
    </row>
    <row r="58" spans="1:11" x14ac:dyDescent="0.25">
      <c r="F58">
        <v>93573221</v>
      </c>
      <c r="G58">
        <v>24.282308289889905</v>
      </c>
      <c r="H58">
        <v>17.111032225768952</v>
      </c>
      <c r="I58">
        <v>26.934007112996571</v>
      </c>
      <c r="J58">
        <v>31.672652371344572</v>
      </c>
      <c r="K58">
        <v>900</v>
      </c>
    </row>
    <row r="59" spans="1:11" x14ac:dyDescent="0.25">
      <c r="A59" t="s">
        <v>2026</v>
      </c>
      <c r="B59">
        <v>23.949056723900199</v>
      </c>
      <c r="D59">
        <f>B59/23.9490567239002/4*100</f>
        <v>25</v>
      </c>
      <c r="F59">
        <v>93572946</v>
      </c>
      <c r="G59">
        <v>23.540852288651891</v>
      </c>
      <c r="H59">
        <v>17.274964282945628</v>
      </c>
      <c r="I59">
        <v>28.958090087278006</v>
      </c>
      <c r="J59">
        <v>30.226093341124471</v>
      </c>
    </row>
    <row r="60" spans="1:11" x14ac:dyDescent="0.25">
      <c r="A60" t="s">
        <v>2027</v>
      </c>
      <c r="B60">
        <v>23.089219972225614</v>
      </c>
      <c r="D60">
        <f t="shared" ref="D60:D67" si="9">B60/23.9490567239002/4*100</f>
        <v>24.102431505353923</v>
      </c>
      <c r="F60">
        <v>93572978</v>
      </c>
      <c r="G60">
        <v>23.211300382039781</v>
      </c>
      <c r="H60">
        <v>16.89003100873844</v>
      </c>
      <c r="I60">
        <v>29.114647820656085</v>
      </c>
      <c r="J60">
        <v>30.784020788565691</v>
      </c>
    </row>
    <row r="61" spans="1:11" x14ac:dyDescent="0.25">
      <c r="A61" t="s">
        <v>2028</v>
      </c>
      <c r="B61">
        <v>23.000576308553423</v>
      </c>
      <c r="D61">
        <f t="shared" si="9"/>
        <v>24.009897940572927</v>
      </c>
      <c r="F61">
        <v>93570896</v>
      </c>
      <c r="G61">
        <v>22.98872076633743</v>
      </c>
      <c r="H61">
        <v>17.023470631295439</v>
      </c>
      <c r="I61">
        <v>29.226305581171307</v>
      </c>
      <c r="J61">
        <v>30.761503021195825</v>
      </c>
    </row>
    <row r="62" spans="1:11" x14ac:dyDescent="0.25">
      <c r="A62" t="s">
        <v>2029</v>
      </c>
      <c r="B62">
        <v>23.054753892004207</v>
      </c>
      <c r="D62">
        <f t="shared" si="9"/>
        <v>24.066452969102208</v>
      </c>
      <c r="F62">
        <v>93572280</v>
      </c>
      <c r="G62">
        <v>24.252772295384915</v>
      </c>
      <c r="H62">
        <v>16.964591436694715</v>
      </c>
      <c r="I62">
        <v>29.275222320114462</v>
      </c>
      <c r="J62">
        <v>29.507413947805912</v>
      </c>
    </row>
    <row r="63" spans="1:11" x14ac:dyDescent="0.25">
      <c r="A63" t="s">
        <v>2030</v>
      </c>
      <c r="B63">
        <v>22.981168686981714</v>
      </c>
      <c r="D63">
        <f t="shared" si="9"/>
        <v>23.989638665024572</v>
      </c>
    </row>
    <row r="64" spans="1:11" x14ac:dyDescent="0.25">
      <c r="A64" t="s">
        <v>2031</v>
      </c>
      <c r="B64">
        <v>23.257284774767577</v>
      </c>
      <c r="D64">
        <f t="shared" si="9"/>
        <v>24.277871403133112</v>
      </c>
      <c r="F64" t="s">
        <v>1979</v>
      </c>
      <c r="G64" t="s">
        <v>1980</v>
      </c>
      <c r="H64" t="s">
        <v>1981</v>
      </c>
      <c r="I64" t="s">
        <v>1982</v>
      </c>
      <c r="J64" t="s">
        <v>1983</v>
      </c>
    </row>
    <row r="65" spans="1:11" x14ac:dyDescent="0.25">
      <c r="A65" t="s">
        <v>2032</v>
      </c>
      <c r="B65">
        <v>23.076883951124113</v>
      </c>
      <c r="D65">
        <f t="shared" si="9"/>
        <v>24.089554149427425</v>
      </c>
      <c r="F65">
        <v>28320374</v>
      </c>
      <c r="G65">
        <v>24.479411889122652</v>
      </c>
      <c r="H65">
        <v>17.223448390900487</v>
      </c>
      <c r="I65">
        <v>26.650057658136859</v>
      </c>
      <c r="J65">
        <v>31.647082061840003</v>
      </c>
      <c r="K65">
        <v>1800</v>
      </c>
    </row>
    <row r="66" spans="1:11" x14ac:dyDescent="0.25">
      <c r="A66" t="s">
        <v>2033</v>
      </c>
      <c r="B66">
        <v>22.98872076633743</v>
      </c>
      <c r="D66">
        <f t="shared" si="9"/>
        <v>23.997522148122442</v>
      </c>
      <c r="F66">
        <v>28320292</v>
      </c>
      <c r="G66">
        <v>23.929951004742463</v>
      </c>
      <c r="H66">
        <v>17.199716726084606</v>
      </c>
      <c r="I66">
        <v>28.575513981282398</v>
      </c>
      <c r="J66">
        <v>30.294818287890536</v>
      </c>
    </row>
    <row r="67" spans="1:11" x14ac:dyDescent="0.25">
      <c r="A67" t="s">
        <v>2034</v>
      </c>
      <c r="B67">
        <v>23.455906953865885</v>
      </c>
      <c r="D67">
        <f t="shared" si="9"/>
        <v>24.485209610007132</v>
      </c>
      <c r="F67">
        <v>28320302</v>
      </c>
      <c r="G67">
        <v>23.592901657616505</v>
      </c>
      <c r="H67">
        <v>16.792264432773351</v>
      </c>
      <c r="I67">
        <v>28.774064626853203</v>
      </c>
      <c r="J67">
        <v>30.840769282756941</v>
      </c>
    </row>
    <row r="68" spans="1:11" x14ac:dyDescent="0.25">
      <c r="F68">
        <v>28319715</v>
      </c>
      <c r="G68">
        <v>23.455906953865885</v>
      </c>
      <c r="H68">
        <v>16.907553624745162</v>
      </c>
      <c r="I68">
        <v>28.879044157047485</v>
      </c>
      <c r="J68">
        <v>30.757495264341468</v>
      </c>
    </row>
    <row r="69" spans="1:11" x14ac:dyDescent="0.25">
      <c r="A69" t="s">
        <v>2035</v>
      </c>
      <c r="B69">
        <v>16.829962610839601</v>
      </c>
      <c r="D69">
        <f>B69/16.8299626108396/4*100</f>
        <v>25</v>
      </c>
      <c r="F69">
        <v>28320091</v>
      </c>
      <c r="G69">
        <v>24.484409319164971</v>
      </c>
      <c r="H69">
        <v>16.892046709878155</v>
      </c>
      <c r="I69">
        <v>28.470738317895943</v>
      </c>
      <c r="J69">
        <v>30.152805653060931</v>
      </c>
    </row>
    <row r="70" spans="1:11" x14ac:dyDescent="0.25">
      <c r="A70" t="s">
        <v>2036</v>
      </c>
      <c r="B70">
        <v>17.038110709954683</v>
      </c>
      <c r="D70">
        <f t="shared" ref="D70:D77" si="10">B70/16.8299626108396/4*100</f>
        <v>25.309192753317554</v>
      </c>
    </row>
    <row r="71" spans="1:11" x14ac:dyDescent="0.25">
      <c r="A71" t="s">
        <v>2037</v>
      </c>
      <c r="B71">
        <v>17.053515482175889</v>
      </c>
      <c r="D71">
        <f t="shared" si="10"/>
        <v>25.332075710008272</v>
      </c>
    </row>
    <row r="72" spans="1:11" x14ac:dyDescent="0.25">
      <c r="A72" t="s">
        <v>2038</v>
      </c>
      <c r="B72">
        <v>17.059644018786901</v>
      </c>
      <c r="D72">
        <f t="shared" si="10"/>
        <v>25.341179319969747</v>
      </c>
    </row>
    <row r="73" spans="1:11" x14ac:dyDescent="0.25">
      <c r="A73" t="s">
        <v>2039</v>
      </c>
      <c r="B73">
        <v>17.060403246051198</v>
      </c>
      <c r="D73">
        <f t="shared" si="10"/>
        <v>25.342307111043695</v>
      </c>
    </row>
    <row r="74" spans="1:11" x14ac:dyDescent="0.25">
      <c r="A74" t="s">
        <v>2040</v>
      </c>
      <c r="B74">
        <v>17.032453443361742</v>
      </c>
      <c r="D74">
        <f t="shared" si="10"/>
        <v>25.300789189501412</v>
      </c>
    </row>
    <row r="75" spans="1:11" x14ac:dyDescent="0.25">
      <c r="A75" t="s">
        <v>2041</v>
      </c>
      <c r="B75">
        <v>17.067264779007719</v>
      </c>
      <c r="D75">
        <f t="shared" si="10"/>
        <v>25.352499547466728</v>
      </c>
    </row>
    <row r="76" spans="1:11" x14ac:dyDescent="0.25">
      <c r="A76" t="s">
        <v>2042</v>
      </c>
      <c r="B76">
        <v>17.023470631295439</v>
      </c>
      <c r="D76">
        <f t="shared" si="10"/>
        <v>25.287445707590589</v>
      </c>
    </row>
    <row r="77" spans="1:11" x14ac:dyDescent="0.25">
      <c r="A77" t="s">
        <v>2043</v>
      </c>
      <c r="B77">
        <v>16.907553624745162</v>
      </c>
      <c r="D77">
        <f t="shared" si="10"/>
        <v>25.115257258289432</v>
      </c>
    </row>
    <row r="79" spans="1:11" x14ac:dyDescent="0.25">
      <c r="A79" t="s">
        <v>2044</v>
      </c>
      <c r="B79">
        <v>27.895261510445302</v>
      </c>
      <c r="D79">
        <f>B79/27.8952615104453/4*100</f>
        <v>25</v>
      </c>
    </row>
    <row r="80" spans="1:11" x14ac:dyDescent="0.25">
      <c r="A80" t="s">
        <v>2045</v>
      </c>
      <c r="B80">
        <v>29.153593047076193</v>
      </c>
      <c r="D80">
        <f t="shared" ref="D80:D87" si="11">B80/27.8952615104453/4*100</f>
        <v>26.127728750777003</v>
      </c>
    </row>
    <row r="81" spans="1:4" x14ac:dyDescent="0.25">
      <c r="A81" t="s">
        <v>2046</v>
      </c>
      <c r="B81">
        <v>29.211478394545733</v>
      </c>
      <c r="D81">
        <f t="shared" si="11"/>
        <v>26.179606152471074</v>
      </c>
    </row>
    <row r="82" spans="1:4" x14ac:dyDescent="0.25">
      <c r="A82" t="s">
        <v>2047</v>
      </c>
      <c r="B82">
        <v>29.227449527948885</v>
      </c>
      <c r="D82">
        <f t="shared" si="11"/>
        <v>26.193919634885614</v>
      </c>
    </row>
    <row r="83" spans="1:4" x14ac:dyDescent="0.25">
      <c r="A83" t="s">
        <v>2048</v>
      </c>
      <c r="B83">
        <v>29.27128472526076</v>
      </c>
      <c r="D83">
        <f t="shared" si="11"/>
        <v>26.233205157711293</v>
      </c>
    </row>
    <row r="84" spans="1:4" x14ac:dyDescent="0.25">
      <c r="A84" t="s">
        <v>2049</v>
      </c>
      <c r="B84">
        <v>29.089292981436003</v>
      </c>
      <c r="D84">
        <f t="shared" si="11"/>
        <v>26.070102417343893</v>
      </c>
    </row>
    <row r="85" spans="1:4" x14ac:dyDescent="0.25">
      <c r="A85" t="s">
        <v>2050</v>
      </c>
      <c r="B85">
        <v>29.178688902256972</v>
      </c>
      <c r="D85">
        <f t="shared" si="11"/>
        <v>26.150219896066485</v>
      </c>
    </row>
    <row r="86" spans="1:4" x14ac:dyDescent="0.25">
      <c r="A86" t="s">
        <v>2051</v>
      </c>
      <c r="B86">
        <v>29.226305581171307</v>
      </c>
      <c r="D86">
        <f t="shared" si="11"/>
        <v>26.192894418849239</v>
      </c>
    </row>
    <row r="87" spans="1:4" x14ac:dyDescent="0.25">
      <c r="A87" t="s">
        <v>2052</v>
      </c>
      <c r="B87">
        <v>28.879044157047485</v>
      </c>
      <c r="D87">
        <f t="shared" si="11"/>
        <v>25.881675411282494</v>
      </c>
    </row>
    <row r="89" spans="1:4" x14ac:dyDescent="0.25">
      <c r="A89" t="s">
        <v>2053</v>
      </c>
      <c r="B89">
        <v>31.325719154814799</v>
      </c>
      <c r="D89">
        <f>B89/31.3257191548148/4*100</f>
        <v>25</v>
      </c>
    </row>
    <row r="90" spans="1:4" x14ac:dyDescent="0.25">
      <c r="A90" t="s">
        <v>2054</v>
      </c>
      <c r="B90">
        <v>30.719076270743511</v>
      </c>
      <c r="D90">
        <f t="shared" ref="D90:D97" si="12">B90/31.3257191548148/4*100</f>
        <v>24.515858773207089</v>
      </c>
    </row>
    <row r="91" spans="1:4" x14ac:dyDescent="0.25">
      <c r="A91" t="s">
        <v>2055</v>
      </c>
      <c r="B91">
        <v>30.734429814724955</v>
      </c>
      <c r="D91">
        <f t="shared" si="12"/>
        <v>24.528111918861594</v>
      </c>
    </row>
    <row r="92" spans="1:4" x14ac:dyDescent="0.25">
      <c r="A92" t="s">
        <v>2056</v>
      </c>
      <c r="B92">
        <v>30.65815256126001</v>
      </c>
      <c r="D92">
        <f t="shared" si="12"/>
        <v>24.4672376153157</v>
      </c>
    </row>
    <row r="93" spans="1:4" x14ac:dyDescent="0.25">
      <c r="A93" t="s">
        <v>2057</v>
      </c>
      <c r="B93">
        <v>30.687143341706324</v>
      </c>
      <c r="D93">
        <f t="shared" si="12"/>
        <v>24.490374179478074</v>
      </c>
    </row>
    <row r="94" spans="1:4" x14ac:dyDescent="0.25">
      <c r="A94" t="s">
        <v>2058</v>
      </c>
      <c r="B94">
        <v>30.620968800434678</v>
      </c>
      <c r="D94">
        <f t="shared" si="12"/>
        <v>24.437562509820467</v>
      </c>
    </row>
    <row r="95" spans="1:4" x14ac:dyDescent="0.25">
      <c r="A95" t="s">
        <v>2059</v>
      </c>
      <c r="B95">
        <v>30.677162367611199</v>
      </c>
      <c r="D95">
        <f t="shared" si="12"/>
        <v>24.482408700660336</v>
      </c>
    </row>
    <row r="96" spans="1:4" x14ac:dyDescent="0.25">
      <c r="A96" t="s">
        <v>2060</v>
      </c>
      <c r="B96">
        <v>30.761503021195825</v>
      </c>
      <c r="D96">
        <f t="shared" si="12"/>
        <v>24.549718131904203</v>
      </c>
    </row>
    <row r="97" spans="1:4" x14ac:dyDescent="0.25">
      <c r="A97" t="s">
        <v>2061</v>
      </c>
      <c r="B97">
        <v>30.757495264341468</v>
      </c>
      <c r="D97">
        <f t="shared" si="12"/>
        <v>24.546519676320031</v>
      </c>
    </row>
    <row r="99" spans="1:4" x14ac:dyDescent="0.25">
      <c r="A99" t="s">
        <v>2062</v>
      </c>
      <c r="B99">
        <v>23.8863033545809</v>
      </c>
      <c r="D99">
        <f>B99/23.8863033545809/4*100</f>
        <v>25</v>
      </c>
    </row>
    <row r="100" spans="1:4" x14ac:dyDescent="0.25">
      <c r="A100" t="s">
        <v>2063</v>
      </c>
      <c r="B100">
        <v>23.27436914881849</v>
      </c>
      <c r="D100">
        <f t="shared" ref="D100:D107" si="13">B100/23.8863033545809/4*100</f>
        <v>24.359534419497091</v>
      </c>
    </row>
    <row r="101" spans="1:4" x14ac:dyDescent="0.25">
      <c r="A101" t="s">
        <v>2064</v>
      </c>
      <c r="B101">
        <v>23.204900796030383</v>
      </c>
      <c r="D101">
        <f t="shared" si="13"/>
        <v>24.286827111299498</v>
      </c>
    </row>
    <row r="102" spans="1:4" x14ac:dyDescent="0.25">
      <c r="A102" t="s">
        <v>2065</v>
      </c>
      <c r="B102">
        <v>23.276290602435409</v>
      </c>
      <c r="D102">
        <f t="shared" si="13"/>
        <v>24.36154546070803</v>
      </c>
    </row>
    <row r="103" spans="1:4" x14ac:dyDescent="0.25">
      <c r="A103" t="s">
        <v>2066</v>
      </c>
      <c r="B103">
        <v>23.209689265428583</v>
      </c>
      <c r="D103">
        <f t="shared" si="13"/>
        <v>24.291838842632636</v>
      </c>
    </row>
    <row r="104" spans="1:4" x14ac:dyDescent="0.25">
      <c r="A104" t="s">
        <v>2067</v>
      </c>
      <c r="B104">
        <v>23.472712833370881</v>
      </c>
      <c r="D104">
        <f t="shared" si="13"/>
        <v>24.567125859671059</v>
      </c>
    </row>
    <row r="105" spans="1:4" x14ac:dyDescent="0.25">
      <c r="A105" t="s">
        <v>2068</v>
      </c>
      <c r="B105">
        <v>23.275186562296849</v>
      </c>
      <c r="D105">
        <f t="shared" si="13"/>
        <v>24.360389944801934</v>
      </c>
    </row>
    <row r="106" spans="1:4" x14ac:dyDescent="0.25">
      <c r="A106" t="s">
        <v>2069</v>
      </c>
      <c r="B106">
        <v>23.211300382039781</v>
      </c>
      <c r="D106">
        <f t="shared" si="13"/>
        <v>24.293525077404173</v>
      </c>
    </row>
    <row r="107" spans="1:4" x14ac:dyDescent="0.25">
      <c r="A107" t="s">
        <v>2070</v>
      </c>
      <c r="B107">
        <v>23.592901657616505</v>
      </c>
      <c r="D107">
        <f t="shared" si="13"/>
        <v>24.692918476533407</v>
      </c>
    </row>
    <row r="109" spans="1:4" x14ac:dyDescent="0.25">
      <c r="A109" t="s">
        <v>2071</v>
      </c>
      <c r="B109">
        <v>16.7422267718905</v>
      </c>
      <c r="D109">
        <f>B109/16.7422267718905/4*100</f>
        <v>25</v>
      </c>
    </row>
    <row r="110" spans="1:4" x14ac:dyDescent="0.25">
      <c r="A110" t="s">
        <v>2072</v>
      </c>
      <c r="B110">
        <v>16.913203764747369</v>
      </c>
      <c r="D110">
        <f t="shared" ref="D110:D117" si="14">B110/16.7422267718905/4*100</f>
        <v>25.255308023219364</v>
      </c>
    </row>
    <row r="111" spans="1:4" x14ac:dyDescent="0.25">
      <c r="A111" t="s">
        <v>2073</v>
      </c>
      <c r="B111">
        <v>16.927278172364137</v>
      </c>
      <c r="D111">
        <f t="shared" si="14"/>
        <v>25.27632435487066</v>
      </c>
    </row>
    <row r="112" spans="1:4" x14ac:dyDescent="0.25">
      <c r="A112" t="s">
        <v>2074</v>
      </c>
      <c r="B112">
        <v>16.938460986676525</v>
      </c>
      <c r="D112">
        <f t="shared" si="14"/>
        <v>25.293022871837294</v>
      </c>
    </row>
    <row r="113" spans="1:4" x14ac:dyDescent="0.25">
      <c r="A113" t="s">
        <v>2075</v>
      </c>
      <c r="B113">
        <v>16.927323402705387</v>
      </c>
      <c r="D113">
        <f t="shared" si="14"/>
        <v>25.276391894185867</v>
      </c>
    </row>
    <row r="114" spans="1:4" x14ac:dyDescent="0.25">
      <c r="A114" t="s">
        <v>2076</v>
      </c>
      <c r="B114">
        <v>16.915491905589413</v>
      </c>
      <c r="D114">
        <f t="shared" si="14"/>
        <v>25.258724744413652</v>
      </c>
    </row>
    <row r="115" spans="1:4" x14ac:dyDescent="0.25">
      <c r="A115" t="s">
        <v>2077</v>
      </c>
      <c r="B115">
        <v>16.934596242581858</v>
      </c>
      <c r="D115">
        <f t="shared" si="14"/>
        <v>25.287251918923857</v>
      </c>
    </row>
    <row r="116" spans="1:4" x14ac:dyDescent="0.25">
      <c r="A116" t="s">
        <v>2078</v>
      </c>
      <c r="B116">
        <v>16.89003100873844</v>
      </c>
      <c r="D116">
        <f t="shared" si="14"/>
        <v>25.220705762234829</v>
      </c>
    </row>
    <row r="117" spans="1:4" x14ac:dyDescent="0.25">
      <c r="A117" t="s">
        <v>2079</v>
      </c>
      <c r="B117">
        <v>16.792264432773351</v>
      </c>
      <c r="D117">
        <f t="shared" si="14"/>
        <v>25.074717750459069</v>
      </c>
    </row>
    <row r="119" spans="1:4" x14ac:dyDescent="0.25">
      <c r="A119" t="s">
        <v>2080</v>
      </c>
      <c r="B119">
        <v>27.924969720358899</v>
      </c>
      <c r="D119">
        <f>B119/27.9249697203589/4*100</f>
        <v>25</v>
      </c>
    </row>
    <row r="120" spans="1:4" x14ac:dyDescent="0.25">
      <c r="A120" t="s">
        <v>2081</v>
      </c>
      <c r="B120">
        <v>29.042462229156111</v>
      </c>
      <c r="D120">
        <f t="shared" ref="D120:D127" si="15">B120/27.9249697203589/4*100</f>
        <v>26.00044200583546</v>
      </c>
    </row>
    <row r="121" spans="1:4" x14ac:dyDescent="0.25">
      <c r="A121" t="s">
        <v>2082</v>
      </c>
      <c r="B121">
        <v>29.104292054920766</v>
      </c>
      <c r="D121">
        <f t="shared" si="15"/>
        <v>26.055795535654667</v>
      </c>
    </row>
    <row r="122" spans="1:4" x14ac:dyDescent="0.25">
      <c r="A122" t="s">
        <v>2083</v>
      </c>
      <c r="B122">
        <v>29.120988132640726</v>
      </c>
      <c r="D122">
        <f t="shared" si="15"/>
        <v>26.07074280138777</v>
      </c>
    </row>
    <row r="123" spans="1:4" x14ac:dyDescent="0.25">
      <c r="A123" t="s">
        <v>2084</v>
      </c>
      <c r="B123">
        <v>29.153656968730079</v>
      </c>
      <c r="D123">
        <f t="shared" si="15"/>
        <v>26.099989776779775</v>
      </c>
    </row>
    <row r="124" spans="1:4" x14ac:dyDescent="0.25">
      <c r="A124" t="s">
        <v>2085</v>
      </c>
      <c r="B124">
        <v>28.967667848259154</v>
      </c>
      <c r="D124">
        <f t="shared" si="15"/>
        <v>25.933481878710928</v>
      </c>
    </row>
    <row r="125" spans="1:4" x14ac:dyDescent="0.25">
      <c r="A125" t="s">
        <v>2086</v>
      </c>
      <c r="B125">
        <v>29.066004138240061</v>
      </c>
      <c r="D125">
        <f t="shared" si="15"/>
        <v>26.021518043983129</v>
      </c>
    </row>
    <row r="126" spans="1:4" x14ac:dyDescent="0.25">
      <c r="A126" t="s">
        <v>2087</v>
      </c>
      <c r="B126">
        <v>29.114647820656085</v>
      </c>
      <c r="D126">
        <f t="shared" si="15"/>
        <v>26.065066598290564</v>
      </c>
    </row>
    <row r="127" spans="1:4" x14ac:dyDescent="0.25">
      <c r="A127" t="s">
        <v>2088</v>
      </c>
      <c r="B127">
        <v>28.774064626853203</v>
      </c>
      <c r="D127">
        <f t="shared" si="15"/>
        <v>25.760157410193418</v>
      </c>
    </row>
    <row r="129" spans="1:4" x14ac:dyDescent="0.25">
      <c r="A129" t="s">
        <v>2089</v>
      </c>
      <c r="B129">
        <v>31.446500153169701</v>
      </c>
      <c r="D129">
        <f>B129/31.4465001531697/4*100</f>
        <v>25</v>
      </c>
    </row>
    <row r="130" spans="1:4" x14ac:dyDescent="0.25">
      <c r="A130" t="s">
        <v>2090</v>
      </c>
      <c r="B130">
        <v>30.769964857278026</v>
      </c>
      <c r="D130">
        <f t="shared" ref="D130:D137" si="16">B130/31.4465001531697/4*100</f>
        <v>24.462153743185723</v>
      </c>
    </row>
    <row r="131" spans="1:4" x14ac:dyDescent="0.25">
      <c r="A131" t="s">
        <v>2091</v>
      </c>
      <c r="B131">
        <v>30.763528976684711</v>
      </c>
      <c r="D131">
        <f t="shared" si="16"/>
        <v>24.457037211487471</v>
      </c>
    </row>
    <row r="132" spans="1:4" x14ac:dyDescent="0.25">
      <c r="A132" t="s">
        <v>2092</v>
      </c>
      <c r="B132">
        <v>30.66426027824734</v>
      </c>
      <c r="D132">
        <f t="shared" si="16"/>
        <v>24.378118494019823</v>
      </c>
    </row>
    <row r="133" spans="1:4" x14ac:dyDescent="0.25">
      <c r="A133" t="s">
        <v>2093</v>
      </c>
      <c r="B133">
        <v>30.709330363135955</v>
      </c>
      <c r="D133">
        <f t="shared" si="16"/>
        <v>24.413949257911742</v>
      </c>
    </row>
    <row r="134" spans="1:4" x14ac:dyDescent="0.25">
      <c r="A134" t="s">
        <v>2094</v>
      </c>
      <c r="B134">
        <v>30.644127412780552</v>
      </c>
      <c r="D134">
        <f t="shared" si="16"/>
        <v>24.362112845244344</v>
      </c>
    </row>
    <row r="135" spans="1:4" x14ac:dyDescent="0.25">
      <c r="A135" t="s">
        <v>2095</v>
      </c>
      <c r="B135">
        <v>30.72421305688124</v>
      </c>
      <c r="D135">
        <f t="shared" si="16"/>
        <v>24.425781014762897</v>
      </c>
    </row>
    <row r="136" spans="1:4" x14ac:dyDescent="0.25">
      <c r="A136" t="s">
        <v>2096</v>
      </c>
      <c r="B136">
        <v>30.784020788565691</v>
      </c>
      <c r="D136">
        <f t="shared" si="16"/>
        <v>24.473328223031814</v>
      </c>
    </row>
    <row r="137" spans="1:4" x14ac:dyDescent="0.25">
      <c r="A137" t="s">
        <v>2097</v>
      </c>
      <c r="B137">
        <v>30.840769282756941</v>
      </c>
      <c r="D137">
        <f t="shared" si="16"/>
        <v>24.518443334343758</v>
      </c>
    </row>
    <row r="141" spans="1:4" x14ac:dyDescent="0.25">
      <c r="A141" s="4" t="s">
        <v>1929</v>
      </c>
      <c r="B141" s="4" t="s">
        <v>2098</v>
      </c>
    </row>
    <row r="142" spans="1:4" x14ac:dyDescent="0.25">
      <c r="A142" t="s">
        <v>1990</v>
      </c>
      <c r="B142">
        <v>25</v>
      </c>
    </row>
    <row r="143" spans="1:4" x14ac:dyDescent="0.25">
      <c r="A143" t="s">
        <v>1991</v>
      </c>
      <c r="B143">
        <v>24.880869864970386</v>
      </c>
    </row>
    <row r="144" spans="1:4" x14ac:dyDescent="0.25">
      <c r="A144" t="s">
        <v>1992</v>
      </c>
      <c r="B144">
        <v>24.804790629595356</v>
      </c>
    </row>
    <row r="145" spans="1:2" x14ac:dyDescent="0.25">
      <c r="A145" t="s">
        <v>1993</v>
      </c>
      <c r="B145">
        <v>24.851184716535737</v>
      </c>
    </row>
    <row r="146" spans="1:2" x14ac:dyDescent="0.25">
      <c r="A146" t="s">
        <v>1994</v>
      </c>
      <c r="B146">
        <v>24.834241157653768</v>
      </c>
    </row>
    <row r="147" spans="1:2" x14ac:dyDescent="0.25">
      <c r="A147" t="s">
        <v>1995</v>
      </c>
      <c r="B147">
        <v>24.965206601080471</v>
      </c>
    </row>
    <row r="148" spans="1:2" x14ac:dyDescent="0.25">
      <c r="A148" t="s">
        <v>1996</v>
      </c>
      <c r="B148">
        <v>24.90381821309904</v>
      </c>
    </row>
    <row r="149" spans="1:2" x14ac:dyDescent="0.25">
      <c r="A149" t="s">
        <v>1997</v>
      </c>
      <c r="B149">
        <v>24.763942217218165</v>
      </c>
    </row>
    <row r="150" spans="1:2" x14ac:dyDescent="0.25">
      <c r="A150" t="s">
        <v>1998</v>
      </c>
      <c r="B150">
        <v>25.000461399536523</v>
      </c>
    </row>
    <row r="152" spans="1:2" x14ac:dyDescent="0.25">
      <c r="A152" t="s">
        <v>1999</v>
      </c>
      <c r="B152">
        <v>25</v>
      </c>
    </row>
    <row r="153" spans="1:2" x14ac:dyDescent="0.25">
      <c r="A153" t="s">
        <v>2000</v>
      </c>
      <c r="B153">
        <v>24.896416617213678</v>
      </c>
    </row>
    <row r="154" spans="1:2" x14ac:dyDescent="0.25">
      <c r="A154" t="s">
        <v>2001</v>
      </c>
      <c r="B154">
        <v>24.901293765311998</v>
      </c>
    </row>
    <row r="155" spans="1:2" x14ac:dyDescent="0.25">
      <c r="A155" t="s">
        <v>2002</v>
      </c>
      <c r="B155">
        <v>24.891260707621832</v>
      </c>
    </row>
    <row r="156" spans="1:2" x14ac:dyDescent="0.25">
      <c r="A156" t="s">
        <v>2003</v>
      </c>
      <c r="B156">
        <v>24.876387610632193</v>
      </c>
    </row>
    <row r="157" spans="1:2" x14ac:dyDescent="0.25">
      <c r="A157" t="s">
        <v>2004</v>
      </c>
      <c r="B157">
        <v>24.763842487582778</v>
      </c>
    </row>
    <row r="158" spans="1:2" x14ac:dyDescent="0.25">
      <c r="A158" t="s">
        <v>2005</v>
      </c>
      <c r="B158">
        <v>24.889090928042883</v>
      </c>
    </row>
    <row r="159" spans="1:2" x14ac:dyDescent="0.25">
      <c r="A159" t="s">
        <v>2006</v>
      </c>
      <c r="B159">
        <v>24.829119749067381</v>
      </c>
    </row>
    <row r="160" spans="1:2" x14ac:dyDescent="0.25">
      <c r="A160" t="s">
        <v>2007</v>
      </c>
      <c r="B160">
        <v>24.722944382804464</v>
      </c>
    </row>
    <row r="162" spans="1:2" x14ac:dyDescent="0.25">
      <c r="A162" t="s">
        <v>2008</v>
      </c>
      <c r="B162">
        <v>25</v>
      </c>
    </row>
    <row r="163" spans="1:2" x14ac:dyDescent="0.25">
      <c r="A163" t="s">
        <v>2009</v>
      </c>
      <c r="B163">
        <v>27.30996846572457</v>
      </c>
    </row>
    <row r="164" spans="1:2" x14ac:dyDescent="0.25">
      <c r="A164" t="s">
        <v>2010</v>
      </c>
      <c r="B164">
        <v>27.418239146952317</v>
      </c>
    </row>
    <row r="165" spans="1:2" x14ac:dyDescent="0.25">
      <c r="A165" t="s">
        <v>2011</v>
      </c>
      <c r="B165">
        <v>27.59297999619104</v>
      </c>
    </row>
    <row r="166" spans="1:2" x14ac:dyDescent="0.25">
      <c r="A166" t="s">
        <v>2012</v>
      </c>
      <c r="B166">
        <v>27.651652694305305</v>
      </c>
    </row>
    <row r="167" spans="1:2" x14ac:dyDescent="0.25">
      <c r="A167" t="s">
        <v>2013</v>
      </c>
      <c r="B167">
        <v>27.454919031074525</v>
      </c>
    </row>
    <row r="168" spans="1:2" x14ac:dyDescent="0.25">
      <c r="A168" t="s">
        <v>2014</v>
      </c>
      <c r="B168">
        <v>27.473444552272209</v>
      </c>
    </row>
    <row r="169" spans="1:2" x14ac:dyDescent="0.25">
      <c r="A169" t="s">
        <v>2015</v>
      </c>
      <c r="B169">
        <v>27.485673160179324</v>
      </c>
    </row>
    <row r="170" spans="1:2" x14ac:dyDescent="0.25">
      <c r="A170" t="s">
        <v>2016</v>
      </c>
      <c r="B170">
        <v>26.730366023455087</v>
      </c>
    </row>
    <row r="172" spans="1:2" x14ac:dyDescent="0.25">
      <c r="A172" t="s">
        <v>2017</v>
      </c>
      <c r="B172">
        <v>25</v>
      </c>
    </row>
    <row r="173" spans="1:2" x14ac:dyDescent="0.25">
      <c r="A173" t="s">
        <v>2018</v>
      </c>
      <c r="B173">
        <v>23.213504031091148</v>
      </c>
    </row>
    <row r="174" spans="1:2" x14ac:dyDescent="0.25">
      <c r="A174" t="s">
        <v>2019</v>
      </c>
      <c r="B174">
        <v>23.178807631365945</v>
      </c>
    </row>
    <row r="175" spans="1:2" x14ac:dyDescent="0.25">
      <c r="A175" t="s">
        <v>2020</v>
      </c>
      <c r="B175">
        <v>23.002196065876216</v>
      </c>
    </row>
    <row r="176" spans="1:2" x14ac:dyDescent="0.25">
      <c r="A176" t="s">
        <v>2021</v>
      </c>
      <c r="B176">
        <v>22.974107212685748</v>
      </c>
    </row>
    <row r="177" spans="1:2" x14ac:dyDescent="0.25">
      <c r="A177" t="s">
        <v>2022</v>
      </c>
      <c r="B177">
        <v>23.098433264578244</v>
      </c>
    </row>
    <row r="178" spans="1:2" x14ac:dyDescent="0.25">
      <c r="A178" t="s">
        <v>2023</v>
      </c>
      <c r="B178">
        <v>23.062916742959903</v>
      </c>
    </row>
    <row r="179" spans="1:2" x14ac:dyDescent="0.25">
      <c r="A179" t="s">
        <v>2024</v>
      </c>
      <c r="B179">
        <v>23.192557652613598</v>
      </c>
    </row>
    <row r="180" spans="1:2" x14ac:dyDescent="0.25">
      <c r="A180" t="s">
        <v>2025</v>
      </c>
      <c r="B180">
        <v>23.699829633788301</v>
      </c>
    </row>
    <row r="182" spans="1:2" x14ac:dyDescent="0.25">
      <c r="A182" t="s">
        <v>2026</v>
      </c>
      <c r="B182">
        <v>25</v>
      </c>
    </row>
    <row r="183" spans="1:2" x14ac:dyDescent="0.25">
      <c r="A183" t="s">
        <v>2027</v>
      </c>
      <c r="B183">
        <v>24.102431505353923</v>
      </c>
    </row>
    <row r="184" spans="1:2" x14ac:dyDescent="0.25">
      <c r="A184" t="s">
        <v>2028</v>
      </c>
      <c r="B184">
        <v>24.009897940572927</v>
      </c>
    </row>
    <row r="185" spans="1:2" x14ac:dyDescent="0.25">
      <c r="A185" t="s">
        <v>2029</v>
      </c>
      <c r="B185">
        <v>24.066452969102208</v>
      </c>
    </row>
    <row r="186" spans="1:2" x14ac:dyDescent="0.25">
      <c r="A186" t="s">
        <v>2030</v>
      </c>
      <c r="B186">
        <v>23.989638665024572</v>
      </c>
    </row>
    <row r="187" spans="1:2" x14ac:dyDescent="0.25">
      <c r="A187" t="s">
        <v>2031</v>
      </c>
      <c r="B187">
        <v>24.277871403133112</v>
      </c>
    </row>
    <row r="188" spans="1:2" x14ac:dyDescent="0.25">
      <c r="A188" t="s">
        <v>2032</v>
      </c>
      <c r="B188">
        <v>24.089554149427425</v>
      </c>
    </row>
    <row r="189" spans="1:2" x14ac:dyDescent="0.25">
      <c r="A189" t="s">
        <v>2033</v>
      </c>
      <c r="B189">
        <v>23.997522148122442</v>
      </c>
    </row>
    <row r="190" spans="1:2" x14ac:dyDescent="0.25">
      <c r="A190" t="s">
        <v>2034</v>
      </c>
      <c r="B190">
        <v>24.485209610007132</v>
      </c>
    </row>
    <row r="192" spans="1:2" x14ac:dyDescent="0.25">
      <c r="A192" t="s">
        <v>2035</v>
      </c>
      <c r="B192">
        <v>25</v>
      </c>
    </row>
    <row r="193" spans="1:2" x14ac:dyDescent="0.25">
      <c r="A193" t="s">
        <v>2036</v>
      </c>
      <c r="B193">
        <v>25.309192753317554</v>
      </c>
    </row>
    <row r="194" spans="1:2" x14ac:dyDescent="0.25">
      <c r="A194" t="s">
        <v>2037</v>
      </c>
      <c r="B194">
        <v>25.332075710008272</v>
      </c>
    </row>
    <row r="195" spans="1:2" x14ac:dyDescent="0.25">
      <c r="A195" t="s">
        <v>2038</v>
      </c>
      <c r="B195">
        <v>25.341179319969747</v>
      </c>
    </row>
    <row r="196" spans="1:2" x14ac:dyDescent="0.25">
      <c r="A196" t="s">
        <v>2039</v>
      </c>
      <c r="B196">
        <v>25.342307111043695</v>
      </c>
    </row>
    <row r="197" spans="1:2" x14ac:dyDescent="0.25">
      <c r="A197" t="s">
        <v>2040</v>
      </c>
      <c r="B197">
        <v>25.300789189501412</v>
      </c>
    </row>
    <row r="198" spans="1:2" x14ac:dyDescent="0.25">
      <c r="A198" t="s">
        <v>2041</v>
      </c>
      <c r="B198">
        <v>25.352499547466728</v>
      </c>
    </row>
    <row r="199" spans="1:2" x14ac:dyDescent="0.25">
      <c r="A199" t="s">
        <v>2042</v>
      </c>
      <c r="B199">
        <v>25.287445707590589</v>
      </c>
    </row>
    <row r="200" spans="1:2" x14ac:dyDescent="0.25">
      <c r="A200" t="s">
        <v>2043</v>
      </c>
      <c r="B200">
        <v>25.115257258289432</v>
      </c>
    </row>
    <row r="202" spans="1:2" x14ac:dyDescent="0.25">
      <c r="A202" t="s">
        <v>2044</v>
      </c>
      <c r="B202">
        <v>25</v>
      </c>
    </row>
    <row r="203" spans="1:2" x14ac:dyDescent="0.25">
      <c r="A203" t="s">
        <v>2045</v>
      </c>
      <c r="B203">
        <v>26.127728750777003</v>
      </c>
    </row>
    <row r="204" spans="1:2" x14ac:dyDescent="0.25">
      <c r="A204" t="s">
        <v>2046</v>
      </c>
      <c r="B204">
        <v>26.179606152471074</v>
      </c>
    </row>
    <row r="205" spans="1:2" x14ac:dyDescent="0.25">
      <c r="A205" t="s">
        <v>2047</v>
      </c>
      <c r="B205">
        <v>26.193919634885614</v>
      </c>
    </row>
    <row r="206" spans="1:2" x14ac:dyDescent="0.25">
      <c r="A206" t="s">
        <v>2048</v>
      </c>
      <c r="B206">
        <v>26.233205157711293</v>
      </c>
    </row>
    <row r="207" spans="1:2" x14ac:dyDescent="0.25">
      <c r="A207" t="s">
        <v>2049</v>
      </c>
      <c r="B207">
        <v>26.070102417343893</v>
      </c>
    </row>
    <row r="208" spans="1:2" x14ac:dyDescent="0.25">
      <c r="A208" t="s">
        <v>2050</v>
      </c>
      <c r="B208">
        <v>26.150219896066485</v>
      </c>
    </row>
    <row r="209" spans="1:2" x14ac:dyDescent="0.25">
      <c r="A209" t="s">
        <v>2051</v>
      </c>
      <c r="B209">
        <v>26.192894418849239</v>
      </c>
    </row>
    <row r="210" spans="1:2" x14ac:dyDescent="0.25">
      <c r="A210" t="s">
        <v>2052</v>
      </c>
      <c r="B210">
        <v>25.881675411282494</v>
      </c>
    </row>
    <row r="212" spans="1:2" x14ac:dyDescent="0.25">
      <c r="A212" t="s">
        <v>2053</v>
      </c>
      <c r="B212">
        <v>25</v>
      </c>
    </row>
    <row r="213" spans="1:2" x14ac:dyDescent="0.25">
      <c r="A213" t="s">
        <v>2054</v>
      </c>
      <c r="B213">
        <v>24.515858773207089</v>
      </c>
    </row>
    <row r="214" spans="1:2" x14ac:dyDescent="0.25">
      <c r="A214" t="s">
        <v>2055</v>
      </c>
      <c r="B214">
        <v>24.528111918861594</v>
      </c>
    </row>
    <row r="215" spans="1:2" x14ac:dyDescent="0.25">
      <c r="A215" t="s">
        <v>2056</v>
      </c>
      <c r="B215">
        <v>24.4672376153157</v>
      </c>
    </row>
    <row r="216" spans="1:2" x14ac:dyDescent="0.25">
      <c r="A216" t="s">
        <v>2057</v>
      </c>
      <c r="B216">
        <v>24.490374179478074</v>
      </c>
    </row>
    <row r="217" spans="1:2" x14ac:dyDescent="0.25">
      <c r="A217" t="s">
        <v>2058</v>
      </c>
      <c r="B217">
        <v>24.437562509820467</v>
      </c>
    </row>
    <row r="218" spans="1:2" x14ac:dyDescent="0.25">
      <c r="A218" t="s">
        <v>2059</v>
      </c>
      <c r="B218">
        <v>24.482408700660336</v>
      </c>
    </row>
    <row r="219" spans="1:2" x14ac:dyDescent="0.25">
      <c r="A219" t="s">
        <v>2060</v>
      </c>
      <c r="B219">
        <v>24.549718131904203</v>
      </c>
    </row>
    <row r="220" spans="1:2" x14ac:dyDescent="0.25">
      <c r="A220" t="s">
        <v>2061</v>
      </c>
      <c r="B220">
        <v>24.546519676320031</v>
      </c>
    </row>
    <row r="222" spans="1:2" x14ac:dyDescent="0.25">
      <c r="A222" t="s">
        <v>2062</v>
      </c>
      <c r="B222">
        <v>25</v>
      </c>
    </row>
    <row r="223" spans="1:2" x14ac:dyDescent="0.25">
      <c r="A223" t="s">
        <v>2063</v>
      </c>
      <c r="B223">
        <v>24.359534419497091</v>
      </c>
    </row>
    <row r="224" spans="1:2" x14ac:dyDescent="0.25">
      <c r="A224" t="s">
        <v>2064</v>
      </c>
      <c r="B224">
        <v>24.286827111299498</v>
      </c>
    </row>
    <row r="225" spans="1:2" x14ac:dyDescent="0.25">
      <c r="A225" t="s">
        <v>2065</v>
      </c>
      <c r="B225">
        <v>24.36154546070803</v>
      </c>
    </row>
    <row r="226" spans="1:2" x14ac:dyDescent="0.25">
      <c r="A226" t="s">
        <v>2066</v>
      </c>
      <c r="B226">
        <v>24.291838842632636</v>
      </c>
    </row>
    <row r="227" spans="1:2" x14ac:dyDescent="0.25">
      <c r="A227" t="s">
        <v>2067</v>
      </c>
      <c r="B227">
        <v>24.567125859671059</v>
      </c>
    </row>
    <row r="228" spans="1:2" x14ac:dyDescent="0.25">
      <c r="A228" t="s">
        <v>2068</v>
      </c>
      <c r="B228">
        <v>24.360389944801934</v>
      </c>
    </row>
    <row r="229" spans="1:2" x14ac:dyDescent="0.25">
      <c r="A229" t="s">
        <v>2069</v>
      </c>
      <c r="B229">
        <v>24.293525077404173</v>
      </c>
    </row>
    <row r="230" spans="1:2" x14ac:dyDescent="0.25">
      <c r="A230" t="s">
        <v>2070</v>
      </c>
      <c r="B230">
        <v>24.692918476533407</v>
      </c>
    </row>
    <row r="232" spans="1:2" x14ac:dyDescent="0.25">
      <c r="A232" t="s">
        <v>2071</v>
      </c>
      <c r="B232">
        <v>25</v>
      </c>
    </row>
    <row r="233" spans="1:2" x14ac:dyDescent="0.25">
      <c r="A233" t="s">
        <v>2072</v>
      </c>
      <c r="B233">
        <v>25.255308023219364</v>
      </c>
    </row>
    <row r="234" spans="1:2" x14ac:dyDescent="0.25">
      <c r="A234" t="s">
        <v>2073</v>
      </c>
      <c r="B234">
        <v>25.27632435487066</v>
      </c>
    </row>
    <row r="235" spans="1:2" x14ac:dyDescent="0.25">
      <c r="A235" t="s">
        <v>2074</v>
      </c>
      <c r="B235">
        <v>25.293022871837294</v>
      </c>
    </row>
    <row r="236" spans="1:2" x14ac:dyDescent="0.25">
      <c r="A236" t="s">
        <v>2075</v>
      </c>
      <c r="B236">
        <v>25.276391894185867</v>
      </c>
    </row>
    <row r="237" spans="1:2" x14ac:dyDescent="0.25">
      <c r="A237" t="s">
        <v>2076</v>
      </c>
      <c r="B237">
        <v>25.258724744413652</v>
      </c>
    </row>
    <row r="238" spans="1:2" x14ac:dyDescent="0.25">
      <c r="A238" t="s">
        <v>2077</v>
      </c>
      <c r="B238">
        <v>25.287251918923857</v>
      </c>
    </row>
    <row r="239" spans="1:2" x14ac:dyDescent="0.25">
      <c r="A239" t="s">
        <v>2078</v>
      </c>
      <c r="B239">
        <v>25.220705762234829</v>
      </c>
    </row>
    <row r="240" spans="1:2" x14ac:dyDescent="0.25">
      <c r="A240" t="s">
        <v>2079</v>
      </c>
      <c r="B240">
        <v>25.074717750459069</v>
      </c>
    </row>
    <row r="242" spans="1:2" x14ac:dyDescent="0.25">
      <c r="A242" t="s">
        <v>2080</v>
      </c>
      <c r="B242">
        <v>25</v>
      </c>
    </row>
    <row r="243" spans="1:2" x14ac:dyDescent="0.25">
      <c r="A243" t="s">
        <v>2081</v>
      </c>
      <c r="B243">
        <v>26.00044200583546</v>
      </c>
    </row>
    <row r="244" spans="1:2" x14ac:dyDescent="0.25">
      <c r="A244" t="s">
        <v>2082</v>
      </c>
      <c r="B244">
        <v>26.055795535654667</v>
      </c>
    </row>
    <row r="245" spans="1:2" x14ac:dyDescent="0.25">
      <c r="A245" t="s">
        <v>2083</v>
      </c>
      <c r="B245">
        <v>26.07074280138777</v>
      </c>
    </row>
    <row r="246" spans="1:2" x14ac:dyDescent="0.25">
      <c r="A246" t="s">
        <v>2084</v>
      </c>
      <c r="B246">
        <v>26.099989776779775</v>
      </c>
    </row>
    <row r="247" spans="1:2" x14ac:dyDescent="0.25">
      <c r="A247" t="s">
        <v>2085</v>
      </c>
      <c r="B247">
        <v>25.933481878710928</v>
      </c>
    </row>
    <row r="248" spans="1:2" x14ac:dyDescent="0.25">
      <c r="A248" t="s">
        <v>2086</v>
      </c>
      <c r="B248">
        <v>26.021518043983129</v>
      </c>
    </row>
    <row r="249" spans="1:2" x14ac:dyDescent="0.25">
      <c r="A249" t="s">
        <v>2087</v>
      </c>
      <c r="B249">
        <v>26.065066598290564</v>
      </c>
    </row>
    <row r="250" spans="1:2" x14ac:dyDescent="0.25">
      <c r="A250" t="s">
        <v>2088</v>
      </c>
      <c r="B250">
        <v>25.760157410193418</v>
      </c>
    </row>
    <row r="252" spans="1:2" x14ac:dyDescent="0.25">
      <c r="A252" t="s">
        <v>2089</v>
      </c>
      <c r="B252">
        <v>25</v>
      </c>
    </row>
    <row r="253" spans="1:2" x14ac:dyDescent="0.25">
      <c r="A253" t="s">
        <v>2090</v>
      </c>
      <c r="B253">
        <v>24.462153743185723</v>
      </c>
    </row>
    <row r="254" spans="1:2" x14ac:dyDescent="0.25">
      <c r="A254" t="s">
        <v>2091</v>
      </c>
      <c r="B254">
        <v>24.457037211487471</v>
      </c>
    </row>
    <row r="255" spans="1:2" x14ac:dyDescent="0.25">
      <c r="A255" t="s">
        <v>2092</v>
      </c>
      <c r="B255">
        <v>24.378118494019823</v>
      </c>
    </row>
    <row r="256" spans="1:2" x14ac:dyDescent="0.25">
      <c r="A256" t="s">
        <v>2093</v>
      </c>
      <c r="B256">
        <v>24.413949257911742</v>
      </c>
    </row>
    <row r="257" spans="1:2" x14ac:dyDescent="0.25">
      <c r="A257" t="s">
        <v>2094</v>
      </c>
      <c r="B257">
        <v>24.362112845244344</v>
      </c>
    </row>
    <row r="258" spans="1:2" x14ac:dyDescent="0.25">
      <c r="A258" t="s">
        <v>2095</v>
      </c>
      <c r="B258">
        <v>24.425781014762897</v>
      </c>
    </row>
    <row r="259" spans="1:2" x14ac:dyDescent="0.25">
      <c r="A259" t="s">
        <v>2096</v>
      </c>
      <c r="B259">
        <v>24.473328223031814</v>
      </c>
    </row>
    <row r="260" spans="1:2" x14ac:dyDescent="0.25">
      <c r="A260" t="s">
        <v>2097</v>
      </c>
      <c r="B260">
        <v>24.518443334343758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X646"/>
  <sheetViews>
    <sheetView tabSelected="1" workbookViewId="0">
      <selection activeCell="P5" sqref="P5"/>
    </sheetView>
  </sheetViews>
  <sheetFormatPr defaultRowHeight="15" x14ac:dyDescent="0.25"/>
  <cols>
    <col min="18" max="18" width="10" bestFit="1" customWidth="1"/>
    <col min="19" max="19" width="12" bestFit="1" customWidth="1"/>
    <col min="22" max="22" width="12" bestFit="1" customWidth="1"/>
    <col min="23" max="23" width="10" bestFit="1" customWidth="1"/>
  </cols>
  <sheetData>
    <row r="1" spans="1:12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1675</v>
      </c>
      <c r="BA1" s="1" t="s">
        <v>80</v>
      </c>
      <c r="BB1" s="1" t="s">
        <v>81</v>
      </c>
      <c r="BC1" s="1" t="s">
        <v>82</v>
      </c>
      <c r="BD1" s="1" t="s">
        <v>83</v>
      </c>
      <c r="BE1" s="1" t="s">
        <v>84</v>
      </c>
      <c r="BF1" s="1" t="s">
        <v>85</v>
      </c>
      <c r="BG1" s="1" t="s">
        <v>86</v>
      </c>
      <c r="BH1" s="1" t="s">
        <v>87</v>
      </c>
      <c r="BI1" s="1" t="s">
        <v>88</v>
      </c>
      <c r="BJ1" s="1" t="s">
        <v>89</v>
      </c>
      <c r="BK1" s="1" t="s">
        <v>1676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1677</v>
      </c>
      <c r="CF1" s="1" t="s">
        <v>109</v>
      </c>
      <c r="CG1" s="1" t="s">
        <v>1678</v>
      </c>
      <c r="CH1" s="1" t="s">
        <v>110</v>
      </c>
      <c r="CI1" s="1" t="s">
        <v>1679</v>
      </c>
      <c r="CJ1" s="1" t="s">
        <v>111</v>
      </c>
      <c r="CK1" s="1" t="s">
        <v>1680</v>
      </c>
      <c r="CL1" s="1" t="s">
        <v>1681</v>
      </c>
      <c r="CM1" s="1" t="s">
        <v>112</v>
      </c>
      <c r="CN1" s="1" t="s">
        <v>113</v>
      </c>
      <c r="CO1" s="1" t="s">
        <v>1682</v>
      </c>
      <c r="CP1" s="1" t="s">
        <v>114</v>
      </c>
      <c r="CQ1" s="1" t="s">
        <v>1683</v>
      </c>
      <c r="CR1" s="1" t="s">
        <v>1684</v>
      </c>
      <c r="CS1" s="1" t="s">
        <v>115</v>
      </c>
      <c r="CT1" s="1" t="s">
        <v>1685</v>
      </c>
      <c r="CU1" s="1" t="s">
        <v>1686</v>
      </c>
      <c r="CV1" s="1" t="s">
        <v>1687</v>
      </c>
      <c r="CW1" s="1" t="s">
        <v>1688</v>
      </c>
      <c r="CX1" s="1" t="s">
        <v>116</v>
      </c>
      <c r="CY1" s="1" t="s">
        <v>117</v>
      </c>
      <c r="CZ1" s="1" t="s">
        <v>118</v>
      </c>
      <c r="DA1" s="1" t="s">
        <v>119</v>
      </c>
      <c r="DB1" s="1" t="s">
        <v>120</v>
      </c>
      <c r="DC1" s="1" t="s">
        <v>121</v>
      </c>
      <c r="DD1" s="1" t="s">
        <v>122</v>
      </c>
      <c r="DE1" s="1" t="s">
        <v>123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128</v>
      </c>
      <c r="DK1" s="1" t="s">
        <v>129</v>
      </c>
      <c r="DL1" s="1" t="s">
        <v>130</v>
      </c>
      <c r="DM1" s="1" t="s">
        <v>131</v>
      </c>
      <c r="DN1" s="1" t="s">
        <v>132</v>
      </c>
      <c r="DO1" s="1" t="s">
        <v>133</v>
      </c>
      <c r="DP1" s="1" t="s">
        <v>134</v>
      </c>
      <c r="DQ1" s="1" t="s">
        <v>135</v>
      </c>
      <c r="DR1" s="1" t="s">
        <v>136</v>
      </c>
      <c r="DS1" s="1" t="s">
        <v>137</v>
      </c>
      <c r="DT1" s="1" t="s">
        <v>138</v>
      </c>
      <c r="DU1" s="1" t="s">
        <v>139</v>
      </c>
      <c r="DV1" s="1" t="s">
        <v>140</v>
      </c>
      <c r="DW1" s="1" t="s">
        <v>141</v>
      </c>
      <c r="DX1" s="1" t="s">
        <v>142</v>
      </c>
    </row>
    <row r="2" spans="1:128" x14ac:dyDescent="0.25">
      <c r="A2" s="1">
        <v>0</v>
      </c>
      <c r="B2">
        <v>76790</v>
      </c>
      <c r="C2">
        <v>49392</v>
      </c>
      <c r="D2">
        <v>73664</v>
      </c>
      <c r="E2">
        <v>2</v>
      </c>
      <c r="F2">
        <v>89077</v>
      </c>
      <c r="G2">
        <v>49385</v>
      </c>
      <c r="H2">
        <v>33717</v>
      </c>
      <c r="I2">
        <v>50074</v>
      </c>
      <c r="J2">
        <v>5</v>
      </c>
      <c r="K2">
        <v>57792</v>
      </c>
      <c r="L2">
        <v>67766</v>
      </c>
      <c r="M2">
        <v>52399</v>
      </c>
      <c r="N2">
        <v>86017</v>
      </c>
      <c r="O2">
        <v>9</v>
      </c>
      <c r="P2">
        <v>87452</v>
      </c>
      <c r="S2">
        <v>1</v>
      </c>
      <c r="T2">
        <v>6</v>
      </c>
      <c r="U2">
        <v>1</v>
      </c>
      <c r="V2">
        <v>100803</v>
      </c>
      <c r="W2">
        <v>62555</v>
      </c>
      <c r="X2">
        <v>88322</v>
      </c>
      <c r="Y2">
        <v>4</v>
      </c>
      <c r="Z2">
        <v>112492</v>
      </c>
      <c r="AA2">
        <v>50626</v>
      </c>
      <c r="AB2">
        <v>35360</v>
      </c>
      <c r="AC2">
        <v>52408</v>
      </c>
      <c r="AD2">
        <v>1</v>
      </c>
      <c r="AE2">
        <v>60569</v>
      </c>
      <c r="AF2">
        <v>33743</v>
      </c>
      <c r="AG2">
        <v>25943</v>
      </c>
      <c r="AH2">
        <v>38943</v>
      </c>
      <c r="AI2">
        <v>3</v>
      </c>
      <c r="AJ2">
        <v>41656</v>
      </c>
      <c r="AK2">
        <v>46892</v>
      </c>
      <c r="AL2">
        <v>39238</v>
      </c>
      <c r="AM2">
        <v>64793</v>
      </c>
      <c r="AN2">
        <v>4</v>
      </c>
      <c r="AO2">
        <v>63803</v>
      </c>
      <c r="AR2">
        <v>1</v>
      </c>
      <c r="AS2">
        <v>10</v>
      </c>
      <c r="AU2">
        <v>58004</v>
      </c>
      <c r="AV2">
        <v>44116</v>
      </c>
      <c r="AW2">
        <v>62935</v>
      </c>
      <c r="AX2">
        <v>3</v>
      </c>
      <c r="AY2">
        <v>74865</v>
      </c>
      <c r="AZ2">
        <v>2</v>
      </c>
      <c r="BA2">
        <v>72285</v>
      </c>
      <c r="BB2">
        <v>50678</v>
      </c>
      <c r="BC2">
        <v>76270</v>
      </c>
      <c r="BE2">
        <v>86158</v>
      </c>
      <c r="BF2">
        <v>51334</v>
      </c>
      <c r="BG2">
        <v>41597</v>
      </c>
      <c r="BH2">
        <v>58401</v>
      </c>
      <c r="BI2">
        <v>1</v>
      </c>
      <c r="BJ2">
        <v>61644</v>
      </c>
      <c r="BL2">
        <v>83019</v>
      </c>
      <c r="BM2">
        <v>67788</v>
      </c>
      <c r="BN2">
        <v>111444</v>
      </c>
      <c r="BO2">
        <v>4</v>
      </c>
      <c r="BP2">
        <v>112395</v>
      </c>
      <c r="BQ2">
        <v>2</v>
      </c>
      <c r="BS2">
        <v>3</v>
      </c>
      <c r="BT2">
        <v>18</v>
      </c>
      <c r="BU2">
        <v>1</v>
      </c>
      <c r="BV2">
        <v>92545</v>
      </c>
      <c r="BW2">
        <v>67697</v>
      </c>
      <c r="BX2">
        <v>94306</v>
      </c>
      <c r="BY2">
        <v>7</v>
      </c>
      <c r="BZ2">
        <v>115280</v>
      </c>
      <c r="CD2">
        <v>3</v>
      </c>
      <c r="CI2">
        <v>1</v>
      </c>
      <c r="CL2">
        <v>1</v>
      </c>
      <c r="CN2">
        <v>1</v>
      </c>
      <c r="CO2">
        <v>1</v>
      </c>
      <c r="CP2">
        <v>3</v>
      </c>
      <c r="CQ2">
        <v>2</v>
      </c>
      <c r="CR2">
        <v>3</v>
      </c>
      <c r="CS2">
        <v>44</v>
      </c>
      <c r="CT2">
        <v>2</v>
      </c>
      <c r="CU2">
        <v>1</v>
      </c>
      <c r="CX2">
        <v>3</v>
      </c>
      <c r="CY2">
        <v>1</v>
      </c>
      <c r="CZ2">
        <v>91150</v>
      </c>
      <c r="DA2">
        <v>60924</v>
      </c>
      <c r="DB2">
        <v>90039</v>
      </c>
      <c r="DC2">
        <v>2</v>
      </c>
      <c r="DD2">
        <v>112734</v>
      </c>
      <c r="DE2">
        <v>63524</v>
      </c>
      <c r="DF2">
        <v>43604</v>
      </c>
      <c r="DG2">
        <v>65220</v>
      </c>
      <c r="DH2">
        <v>1</v>
      </c>
      <c r="DI2">
        <v>75528</v>
      </c>
      <c r="DJ2">
        <v>81293</v>
      </c>
      <c r="DK2">
        <v>64603</v>
      </c>
      <c r="DL2">
        <v>101962</v>
      </c>
      <c r="DM2">
        <v>5</v>
      </c>
      <c r="DN2">
        <v>107413</v>
      </c>
      <c r="DO2">
        <v>2</v>
      </c>
      <c r="DP2">
        <v>1</v>
      </c>
      <c r="DQ2">
        <v>2</v>
      </c>
      <c r="DR2">
        <v>22</v>
      </c>
      <c r="DT2">
        <v>114822</v>
      </c>
      <c r="DU2">
        <v>79271</v>
      </c>
      <c r="DV2">
        <v>112436</v>
      </c>
      <c r="DW2">
        <v>2</v>
      </c>
      <c r="DX2">
        <v>147276</v>
      </c>
    </row>
    <row r="3" spans="1:128" x14ac:dyDescent="0.25">
      <c r="A3" s="1">
        <v>1</v>
      </c>
      <c r="B3">
        <v>75535</v>
      </c>
      <c r="C3">
        <v>48998</v>
      </c>
      <c r="D3">
        <v>75418</v>
      </c>
      <c r="E3">
        <v>1</v>
      </c>
      <c r="F3">
        <v>90899</v>
      </c>
      <c r="G3">
        <v>49922</v>
      </c>
      <c r="H3">
        <v>33674</v>
      </c>
      <c r="I3">
        <v>53675</v>
      </c>
      <c r="J3">
        <v>1</v>
      </c>
      <c r="K3">
        <v>59082</v>
      </c>
      <c r="L3">
        <v>66763</v>
      </c>
      <c r="M3">
        <v>50991</v>
      </c>
      <c r="N3">
        <v>88937</v>
      </c>
      <c r="O3">
        <v>1</v>
      </c>
      <c r="P3">
        <v>85689</v>
      </c>
      <c r="Q3">
        <v>1</v>
      </c>
      <c r="R3">
        <v>1</v>
      </c>
      <c r="S3">
        <v>1</v>
      </c>
      <c r="T3">
        <v>4</v>
      </c>
      <c r="U3">
        <v>1</v>
      </c>
      <c r="V3">
        <v>86789</v>
      </c>
      <c r="W3">
        <v>60251</v>
      </c>
      <c r="X3">
        <v>89822</v>
      </c>
      <c r="Y3">
        <v>3</v>
      </c>
      <c r="Z3">
        <v>111673</v>
      </c>
      <c r="AA3">
        <v>48728</v>
      </c>
      <c r="AB3">
        <v>34258</v>
      </c>
      <c r="AC3">
        <v>53641</v>
      </c>
      <c r="AE3">
        <v>61359</v>
      </c>
      <c r="AF3">
        <v>34199</v>
      </c>
      <c r="AG3">
        <v>26659</v>
      </c>
      <c r="AH3">
        <v>41326</v>
      </c>
      <c r="AI3">
        <v>2</v>
      </c>
      <c r="AJ3">
        <v>42675</v>
      </c>
      <c r="AK3">
        <v>45793</v>
      </c>
      <c r="AL3">
        <v>38748</v>
      </c>
      <c r="AM3">
        <v>65621</v>
      </c>
      <c r="AN3">
        <v>1</v>
      </c>
      <c r="AO3">
        <v>62475</v>
      </c>
      <c r="AP3">
        <v>1</v>
      </c>
      <c r="AQ3">
        <v>2</v>
      </c>
      <c r="AR3">
        <v>3</v>
      </c>
      <c r="AS3">
        <v>2</v>
      </c>
      <c r="AT3">
        <v>3</v>
      </c>
      <c r="AU3">
        <v>56376</v>
      </c>
      <c r="AV3">
        <v>42401</v>
      </c>
      <c r="AW3">
        <v>64165</v>
      </c>
      <c r="AY3">
        <v>73678</v>
      </c>
      <c r="BA3">
        <v>68746</v>
      </c>
      <c r="BB3">
        <v>47861</v>
      </c>
      <c r="BC3">
        <v>77386</v>
      </c>
      <c r="BE3">
        <v>84977</v>
      </c>
      <c r="BF3">
        <v>53363</v>
      </c>
      <c r="BG3">
        <v>41606</v>
      </c>
      <c r="BH3">
        <v>64539</v>
      </c>
      <c r="BI3">
        <v>2</v>
      </c>
      <c r="BJ3">
        <v>64519</v>
      </c>
      <c r="BL3">
        <v>78942</v>
      </c>
      <c r="BM3">
        <v>65240</v>
      </c>
      <c r="BN3">
        <v>113414</v>
      </c>
      <c r="BO3">
        <v>2</v>
      </c>
      <c r="BP3">
        <v>106618</v>
      </c>
      <c r="BQ3">
        <v>1</v>
      </c>
      <c r="BR3">
        <v>1</v>
      </c>
      <c r="BS3">
        <v>7</v>
      </c>
      <c r="BT3">
        <v>9</v>
      </c>
      <c r="BU3">
        <v>5</v>
      </c>
      <c r="BV3">
        <v>88613</v>
      </c>
      <c r="BW3">
        <v>65405</v>
      </c>
      <c r="BX3">
        <v>102510</v>
      </c>
      <c r="BY3">
        <v>2</v>
      </c>
      <c r="BZ3">
        <v>114534</v>
      </c>
      <c r="CC3">
        <v>3</v>
      </c>
      <c r="CD3">
        <v>2</v>
      </c>
      <c r="CE3">
        <v>2</v>
      </c>
      <c r="CI3">
        <v>2</v>
      </c>
      <c r="CJ3">
        <v>1</v>
      </c>
      <c r="CK3">
        <v>1</v>
      </c>
      <c r="CL3">
        <v>2</v>
      </c>
      <c r="CN3">
        <v>5</v>
      </c>
      <c r="CO3">
        <v>2</v>
      </c>
      <c r="CP3">
        <v>24</v>
      </c>
      <c r="CQ3">
        <v>9</v>
      </c>
      <c r="CR3">
        <v>20</v>
      </c>
      <c r="CS3">
        <v>16</v>
      </c>
      <c r="CT3">
        <v>31</v>
      </c>
      <c r="CU3">
        <v>1</v>
      </c>
      <c r="CX3">
        <v>3</v>
      </c>
      <c r="CZ3">
        <v>90712</v>
      </c>
      <c r="DA3">
        <v>68816</v>
      </c>
      <c r="DB3">
        <v>92881</v>
      </c>
      <c r="DC3">
        <v>2</v>
      </c>
      <c r="DD3">
        <v>113764</v>
      </c>
      <c r="DE3">
        <v>64328</v>
      </c>
      <c r="DF3">
        <v>43367</v>
      </c>
      <c r="DG3">
        <v>69189</v>
      </c>
      <c r="DI3">
        <v>76755</v>
      </c>
      <c r="DJ3">
        <v>79499</v>
      </c>
      <c r="DK3">
        <v>64152</v>
      </c>
      <c r="DL3">
        <v>107392</v>
      </c>
      <c r="DM3">
        <v>2</v>
      </c>
      <c r="DN3">
        <v>106954</v>
      </c>
      <c r="DP3">
        <v>3</v>
      </c>
      <c r="DR3">
        <v>12</v>
      </c>
      <c r="DS3">
        <v>4</v>
      </c>
      <c r="DT3">
        <v>112437</v>
      </c>
      <c r="DU3">
        <v>76109</v>
      </c>
      <c r="DV3">
        <v>115283</v>
      </c>
      <c r="DW3">
        <v>3</v>
      </c>
      <c r="DX3">
        <v>146082</v>
      </c>
    </row>
    <row r="4" spans="1:128" x14ac:dyDescent="0.25">
      <c r="A4" s="1">
        <v>2</v>
      </c>
      <c r="B4">
        <v>68312</v>
      </c>
      <c r="C4">
        <v>48926</v>
      </c>
      <c r="D4">
        <v>78986</v>
      </c>
      <c r="E4">
        <v>3</v>
      </c>
      <c r="F4">
        <v>87494</v>
      </c>
      <c r="G4">
        <v>45468</v>
      </c>
      <c r="H4">
        <v>35340</v>
      </c>
      <c r="I4">
        <v>61325</v>
      </c>
      <c r="J4">
        <v>6</v>
      </c>
      <c r="K4">
        <v>57794</v>
      </c>
      <c r="L4">
        <v>63871</v>
      </c>
      <c r="M4">
        <v>53520</v>
      </c>
      <c r="N4">
        <v>94112</v>
      </c>
      <c r="O4">
        <v>4</v>
      </c>
      <c r="P4">
        <v>87822</v>
      </c>
      <c r="R4">
        <v>1</v>
      </c>
      <c r="T4">
        <v>2</v>
      </c>
      <c r="U4">
        <v>2</v>
      </c>
      <c r="V4">
        <v>83622</v>
      </c>
      <c r="W4">
        <v>60799</v>
      </c>
      <c r="X4">
        <v>94992</v>
      </c>
      <c r="Y4">
        <v>5</v>
      </c>
      <c r="Z4">
        <v>111583</v>
      </c>
      <c r="AA4">
        <v>46547</v>
      </c>
      <c r="AB4">
        <v>35525</v>
      </c>
      <c r="AC4">
        <v>57902</v>
      </c>
      <c r="AE4">
        <v>61838</v>
      </c>
      <c r="AF4">
        <v>32784</v>
      </c>
      <c r="AG4">
        <v>26125</v>
      </c>
      <c r="AH4">
        <v>43827</v>
      </c>
      <c r="AI4">
        <v>1</v>
      </c>
      <c r="AJ4">
        <v>42569</v>
      </c>
      <c r="AK4">
        <v>46394</v>
      </c>
      <c r="AL4">
        <v>40656</v>
      </c>
      <c r="AM4">
        <v>73626</v>
      </c>
      <c r="AN4">
        <v>2</v>
      </c>
      <c r="AO4">
        <v>68051</v>
      </c>
      <c r="AP4">
        <v>1</v>
      </c>
      <c r="AQ4">
        <v>2</v>
      </c>
      <c r="AR4">
        <v>1</v>
      </c>
      <c r="AS4">
        <v>3</v>
      </c>
      <c r="AU4">
        <v>55252</v>
      </c>
      <c r="AV4">
        <v>42756</v>
      </c>
      <c r="AW4">
        <v>69478</v>
      </c>
      <c r="AX4">
        <v>2</v>
      </c>
      <c r="AY4">
        <v>75544</v>
      </c>
      <c r="BA4">
        <v>62066</v>
      </c>
      <c r="BB4">
        <v>45783</v>
      </c>
      <c r="BC4">
        <v>81916</v>
      </c>
      <c r="BD4">
        <v>2</v>
      </c>
      <c r="BE4">
        <v>81231</v>
      </c>
      <c r="BF4">
        <v>49354</v>
      </c>
      <c r="BG4">
        <v>38722</v>
      </c>
      <c r="BH4">
        <v>68621</v>
      </c>
      <c r="BI4">
        <v>4</v>
      </c>
      <c r="BJ4">
        <v>62432</v>
      </c>
      <c r="BK4">
        <v>1</v>
      </c>
      <c r="BL4">
        <v>74945</v>
      </c>
      <c r="BM4">
        <v>66245</v>
      </c>
      <c r="BN4">
        <v>123593</v>
      </c>
      <c r="BO4">
        <v>4</v>
      </c>
      <c r="BP4">
        <v>110576</v>
      </c>
      <c r="BQ4">
        <v>2</v>
      </c>
      <c r="BS4">
        <v>6</v>
      </c>
      <c r="BT4">
        <v>2</v>
      </c>
      <c r="BU4">
        <v>1</v>
      </c>
      <c r="BV4">
        <v>81843</v>
      </c>
      <c r="BW4">
        <v>62927</v>
      </c>
      <c r="BX4">
        <v>104583</v>
      </c>
      <c r="BY4">
        <v>4</v>
      </c>
      <c r="BZ4">
        <v>112381</v>
      </c>
      <c r="CA4">
        <v>4</v>
      </c>
      <c r="CB4">
        <v>4</v>
      </c>
      <c r="CC4">
        <v>8</v>
      </c>
      <c r="CD4">
        <v>4</v>
      </c>
      <c r="CE4">
        <v>7</v>
      </c>
      <c r="CF4">
        <v>4</v>
      </c>
      <c r="CG4">
        <v>4</v>
      </c>
      <c r="CH4">
        <v>4</v>
      </c>
      <c r="CI4">
        <v>3</v>
      </c>
      <c r="CJ4">
        <v>1</v>
      </c>
      <c r="CK4">
        <v>8</v>
      </c>
      <c r="CL4">
        <v>4</v>
      </c>
      <c r="CM4">
        <v>9</v>
      </c>
      <c r="CN4">
        <v>6</v>
      </c>
      <c r="CO4">
        <v>4</v>
      </c>
      <c r="CP4">
        <v>5</v>
      </c>
      <c r="CQ4">
        <v>6</v>
      </c>
      <c r="CR4">
        <v>4</v>
      </c>
      <c r="CS4">
        <v>18</v>
      </c>
      <c r="CT4">
        <v>10</v>
      </c>
      <c r="CU4">
        <v>10</v>
      </c>
      <c r="CV4">
        <v>5</v>
      </c>
      <c r="CW4">
        <v>13</v>
      </c>
      <c r="CX4">
        <v>5</v>
      </c>
      <c r="CY4">
        <v>11</v>
      </c>
      <c r="CZ4">
        <v>82134</v>
      </c>
      <c r="DA4">
        <v>56770</v>
      </c>
      <c r="DB4">
        <v>96297</v>
      </c>
      <c r="DC4">
        <v>5</v>
      </c>
      <c r="DD4">
        <v>109010</v>
      </c>
      <c r="DE4">
        <v>59147</v>
      </c>
      <c r="DF4">
        <v>41086</v>
      </c>
      <c r="DG4">
        <v>70475</v>
      </c>
      <c r="DH4">
        <v>6</v>
      </c>
      <c r="DI4">
        <v>73452</v>
      </c>
      <c r="DJ4">
        <v>76690</v>
      </c>
      <c r="DK4">
        <v>67722</v>
      </c>
      <c r="DL4">
        <v>112930</v>
      </c>
      <c r="DM4">
        <v>5</v>
      </c>
      <c r="DN4">
        <v>114433</v>
      </c>
      <c r="DO4">
        <v>3</v>
      </c>
      <c r="DP4">
        <v>1</v>
      </c>
      <c r="DQ4">
        <v>4</v>
      </c>
      <c r="DR4">
        <v>3</v>
      </c>
      <c r="DT4">
        <v>105462</v>
      </c>
      <c r="DU4">
        <v>74820</v>
      </c>
      <c r="DV4">
        <v>121312</v>
      </c>
      <c r="DW4">
        <v>4</v>
      </c>
      <c r="DX4">
        <v>144369</v>
      </c>
    </row>
    <row r="6" spans="1:128" x14ac:dyDescent="0.25">
      <c r="C6" s="5">
        <v>0</v>
      </c>
      <c r="G6" s="5">
        <v>0</v>
      </c>
      <c r="H6" s="5">
        <v>0.03</v>
      </c>
      <c r="I6" s="5">
        <v>0.1</v>
      </c>
      <c r="J6" s="5">
        <v>0.3</v>
      </c>
      <c r="K6" s="5">
        <v>0.9</v>
      </c>
      <c r="L6" s="5">
        <v>2.7</v>
      </c>
      <c r="M6" s="5">
        <v>5.4</v>
      </c>
      <c r="N6" s="5">
        <v>9</v>
      </c>
      <c r="O6" s="5">
        <v>18</v>
      </c>
      <c r="Q6" s="4" t="s">
        <v>1988</v>
      </c>
      <c r="S6" t="s">
        <v>3079</v>
      </c>
    </row>
    <row r="7" spans="1:128" x14ac:dyDescent="0.25">
      <c r="A7" s="1" t="s">
        <v>30</v>
      </c>
      <c r="B7">
        <v>76790</v>
      </c>
      <c r="C7">
        <f>B7/4586231*100</f>
        <v>1.6743596212227425</v>
      </c>
      <c r="F7" t="s">
        <v>30</v>
      </c>
      <c r="G7">
        <v>1.6743596212227425</v>
      </c>
      <c r="H7">
        <v>1.4938155689126742</v>
      </c>
      <c r="I7">
        <v>1.4720296475434391</v>
      </c>
      <c r="J7">
        <v>1.483940360077213</v>
      </c>
      <c r="K7">
        <v>1.4809273769933018</v>
      </c>
      <c r="L7">
        <v>1.5390977687967573</v>
      </c>
      <c r="M7">
        <v>1.4930642321514245</v>
      </c>
      <c r="N7">
        <v>1.4808342977172197</v>
      </c>
      <c r="O7">
        <v>1.5738035491481315</v>
      </c>
      <c r="Q7" t="s">
        <v>2510</v>
      </c>
      <c r="R7">
        <v>1.6743596212227401</v>
      </c>
      <c r="S7">
        <f>R7/1.67435962122274/64*100</f>
        <v>1.5625</v>
      </c>
    </row>
    <row r="8" spans="1:128" x14ac:dyDescent="0.25">
      <c r="A8" s="1" t="s">
        <v>31</v>
      </c>
      <c r="B8">
        <v>49392</v>
      </c>
      <c r="C8">
        <f t="shared" ref="C8:C70" si="0">B8/4586231*100</f>
        <v>1.0769627609250385</v>
      </c>
      <c r="F8" t="s">
        <v>31</v>
      </c>
      <c r="G8">
        <v>1.0769627609250385</v>
      </c>
      <c r="H8">
        <v>1.0417444961258258</v>
      </c>
      <c r="I8">
        <v>1.0342376135162932</v>
      </c>
      <c r="J8">
        <v>1.0389953704775621</v>
      </c>
      <c r="K8">
        <v>1.037773399585971</v>
      </c>
      <c r="L8">
        <v>1.0602612247407328</v>
      </c>
      <c r="M8">
        <v>1.0458230281197129</v>
      </c>
      <c r="N8">
        <v>1.0318377658654372</v>
      </c>
      <c r="O8">
        <v>1.0608649831605959</v>
      </c>
      <c r="Q8" t="s">
        <v>2511</v>
      </c>
      <c r="R8">
        <v>1.4938155689126742</v>
      </c>
      <c r="S8">
        <f t="shared" ref="S8:S15" si="1">R8/1.67435962122274/64*100</f>
        <v>1.3940176273013154</v>
      </c>
    </row>
    <row r="9" spans="1:128" x14ac:dyDescent="0.25">
      <c r="A9" s="1" t="s">
        <v>32</v>
      </c>
      <c r="B9">
        <v>73664</v>
      </c>
      <c r="C9">
        <f t="shared" si="0"/>
        <v>1.6061990771943238</v>
      </c>
      <c r="F9" t="s">
        <v>32</v>
      </c>
      <c r="G9">
        <v>1.6061990771943238</v>
      </c>
      <c r="H9">
        <v>1.5177605939747658</v>
      </c>
      <c r="I9">
        <v>1.5072418143563389</v>
      </c>
      <c r="J9">
        <v>1.5204166479986023</v>
      </c>
      <c r="K9">
        <v>1.5148253771192497</v>
      </c>
      <c r="L9">
        <v>1.5585975810142694</v>
      </c>
      <c r="M9">
        <v>1.5211661711238238</v>
      </c>
      <c r="N9">
        <v>1.5099440295215452</v>
      </c>
      <c r="O9">
        <v>1.5672247878684957</v>
      </c>
      <c r="Q9" t="s">
        <v>2512</v>
      </c>
      <c r="R9">
        <v>1.4720296475434391</v>
      </c>
      <c r="S9">
        <f t="shared" si="1"/>
        <v>1.3736871668028887</v>
      </c>
    </row>
    <row r="10" spans="1:128" x14ac:dyDescent="0.25">
      <c r="A10" s="1" t="s">
        <v>34</v>
      </c>
      <c r="B10">
        <v>89077</v>
      </c>
      <c r="C10">
        <f t="shared" si="0"/>
        <v>1.9422702432563907</v>
      </c>
      <c r="F10" t="s">
        <v>34</v>
      </c>
      <c r="G10">
        <v>1.9422702432563907</v>
      </c>
      <c r="H10">
        <v>1.7739656467875686</v>
      </c>
      <c r="I10">
        <v>1.7570504233845079</v>
      </c>
      <c r="J10">
        <v>1.7625845770702961</v>
      </c>
      <c r="K10">
        <v>1.7590705038818968</v>
      </c>
      <c r="L10">
        <v>1.8131305540586538</v>
      </c>
      <c r="M10">
        <v>1.7734244117185174</v>
      </c>
      <c r="N10">
        <v>1.7571870455077865</v>
      </c>
      <c r="O10">
        <v>1.8484518246634052</v>
      </c>
      <c r="Q10" t="s">
        <v>2513</v>
      </c>
      <c r="R10">
        <v>1.483940360077213</v>
      </c>
      <c r="S10">
        <f t="shared" si="1"/>
        <v>1.3848021555413479</v>
      </c>
    </row>
    <row r="11" spans="1:128" x14ac:dyDescent="0.25">
      <c r="A11" s="1" t="s">
        <v>35</v>
      </c>
      <c r="B11">
        <v>49385</v>
      </c>
      <c r="C11">
        <f t="shared" si="0"/>
        <v>1.0768101301482635</v>
      </c>
      <c r="F11" t="s">
        <v>35</v>
      </c>
      <c r="G11">
        <v>1.0768101301482635</v>
      </c>
      <c r="H11">
        <v>1.1157716539349729</v>
      </c>
      <c r="I11">
        <v>1.1133018751600234</v>
      </c>
      <c r="J11">
        <v>1.1192354717821129</v>
      </c>
      <c r="K11">
        <v>1.1174095098724226</v>
      </c>
      <c r="L11">
        <v>1.1228231222719183</v>
      </c>
      <c r="M11">
        <v>1.1229345381804585</v>
      </c>
      <c r="N11">
        <v>1.1087412376762844</v>
      </c>
      <c r="O11">
        <v>1.1029330363674135</v>
      </c>
      <c r="Q11" t="s">
        <v>2514</v>
      </c>
      <c r="R11">
        <v>1.4809273769933018</v>
      </c>
      <c r="S11">
        <f t="shared" si="1"/>
        <v>1.3819904620383876</v>
      </c>
    </row>
    <row r="12" spans="1:128" x14ac:dyDescent="0.25">
      <c r="A12" s="1" t="s">
        <v>36</v>
      </c>
      <c r="B12">
        <v>33717</v>
      </c>
      <c r="C12">
        <f t="shared" si="0"/>
        <v>0.73517884293224656</v>
      </c>
      <c r="F12" t="s">
        <v>36</v>
      </c>
      <c r="G12">
        <v>0.73517884293224656</v>
      </c>
      <c r="H12">
        <v>0.7620533006088922</v>
      </c>
      <c r="I12">
        <v>0.76144356766874033</v>
      </c>
      <c r="J12">
        <v>0.76303591824345762</v>
      </c>
      <c r="K12">
        <v>0.76302287155404824</v>
      </c>
      <c r="L12">
        <v>0.76912210601726427</v>
      </c>
      <c r="M12">
        <v>0.76593496580467901</v>
      </c>
      <c r="N12">
        <v>0.75647789323902992</v>
      </c>
      <c r="O12">
        <v>0.75534985185074532</v>
      </c>
      <c r="Q12" t="s">
        <v>2515</v>
      </c>
      <c r="R12">
        <v>1.5390977687967573</v>
      </c>
      <c r="S12">
        <f t="shared" si="1"/>
        <v>1.4362746409213707</v>
      </c>
    </row>
    <row r="13" spans="1:128" x14ac:dyDescent="0.25">
      <c r="A13" s="1" t="s">
        <v>37</v>
      </c>
      <c r="B13">
        <v>50074</v>
      </c>
      <c r="C13">
        <f t="shared" si="0"/>
        <v>1.0918333594622687</v>
      </c>
      <c r="F13" t="s">
        <v>37</v>
      </c>
      <c r="G13">
        <v>1.0918333594622687</v>
      </c>
      <c r="H13">
        <v>1.1914408750947325</v>
      </c>
      <c r="I13">
        <v>1.1934110838501701</v>
      </c>
      <c r="J13">
        <v>1.1975489858956205</v>
      </c>
      <c r="K13">
        <v>1.1985709901810553</v>
      </c>
      <c r="L13">
        <v>1.1932606208566565</v>
      </c>
      <c r="M13">
        <v>1.1979646396748513</v>
      </c>
      <c r="N13">
        <v>1.1894174213595576</v>
      </c>
      <c r="O13">
        <v>1.1661251636347687</v>
      </c>
      <c r="Q13" t="s">
        <v>2516</v>
      </c>
      <c r="R13">
        <v>1.4930642321514245</v>
      </c>
      <c r="S13">
        <f t="shared" si="1"/>
        <v>1.3933164853993176</v>
      </c>
    </row>
    <row r="14" spans="1:128" x14ac:dyDescent="0.25">
      <c r="A14" s="1" t="s">
        <v>39</v>
      </c>
      <c r="B14">
        <v>57792</v>
      </c>
      <c r="C14">
        <f t="shared" si="0"/>
        <v>1.260119693055147</v>
      </c>
      <c r="F14" t="s">
        <v>39</v>
      </c>
      <c r="G14">
        <v>1.260119693055147</v>
      </c>
      <c r="H14">
        <v>1.2716253707453671</v>
      </c>
      <c r="I14">
        <v>1.2704721055463801</v>
      </c>
      <c r="J14">
        <v>1.2713628342730798</v>
      </c>
      <c r="K14">
        <v>1.2715828362886128</v>
      </c>
      <c r="L14">
        <v>1.267857375416791</v>
      </c>
      <c r="M14">
        <v>1.2746566523630243</v>
      </c>
      <c r="N14">
        <v>1.2660654602702608</v>
      </c>
      <c r="O14">
        <v>1.2578146626287268</v>
      </c>
      <c r="Q14" t="s">
        <v>2517</v>
      </c>
      <c r="R14">
        <v>1.4808342977172197</v>
      </c>
      <c r="S14">
        <f t="shared" si="1"/>
        <v>1.3819036011471937</v>
      </c>
    </row>
    <row r="15" spans="1:128" x14ac:dyDescent="0.25">
      <c r="A15" s="1" t="s">
        <v>40</v>
      </c>
      <c r="B15">
        <v>67766</v>
      </c>
      <c r="C15">
        <f t="shared" si="0"/>
        <v>1.4775967455629688</v>
      </c>
      <c r="F15" t="s">
        <v>40</v>
      </c>
      <c r="G15">
        <v>1.4775967455629688</v>
      </c>
      <c r="H15">
        <v>1.5026062839094276</v>
      </c>
      <c r="I15">
        <v>1.4974380022297979</v>
      </c>
      <c r="J15">
        <v>1.5086788564723472</v>
      </c>
      <c r="K15">
        <v>1.5078592541280451</v>
      </c>
      <c r="L15">
        <v>1.5207008340452173</v>
      </c>
      <c r="M15">
        <v>1.5104945672313093</v>
      </c>
      <c r="N15">
        <v>1.5012785485409135</v>
      </c>
      <c r="O15">
        <v>1.5027861212926537</v>
      </c>
      <c r="Q15" t="s">
        <v>2518</v>
      </c>
      <c r="R15">
        <v>1.5738035491481315</v>
      </c>
      <c r="S15">
        <f t="shared" si="1"/>
        <v>1.4686618181512068</v>
      </c>
    </row>
    <row r="16" spans="1:128" x14ac:dyDescent="0.25">
      <c r="A16" s="1" t="s">
        <v>41</v>
      </c>
      <c r="B16">
        <v>52399</v>
      </c>
      <c r="C16">
        <f t="shared" si="0"/>
        <v>1.1425285817482809</v>
      </c>
      <c r="F16" t="s">
        <v>41</v>
      </c>
      <c r="G16">
        <v>1.1425285817482809</v>
      </c>
      <c r="H16">
        <v>1.2156497175403209</v>
      </c>
      <c r="I16">
        <v>1.2169504275591989</v>
      </c>
      <c r="J16">
        <v>1.2257583461711625</v>
      </c>
      <c r="K16">
        <v>1.2263695093926208</v>
      </c>
      <c r="L16">
        <v>1.2282916463250304</v>
      </c>
      <c r="M16">
        <v>1.2266351656783681</v>
      </c>
      <c r="N16">
        <v>1.2150686558213419</v>
      </c>
      <c r="O16">
        <v>1.190420320695367</v>
      </c>
    </row>
    <row r="17" spans="1:19" x14ac:dyDescent="0.25">
      <c r="A17" s="1" t="s">
        <v>42</v>
      </c>
      <c r="B17">
        <v>86017</v>
      </c>
      <c r="C17">
        <f t="shared" si="0"/>
        <v>1.8755487894089939</v>
      </c>
      <c r="F17" t="s">
        <v>42</v>
      </c>
      <c r="G17">
        <v>1.8755487894089939</v>
      </c>
      <c r="H17">
        <v>1.9747306756284846</v>
      </c>
      <c r="I17">
        <v>1.9780507768484656</v>
      </c>
      <c r="J17">
        <v>1.9945611391169065</v>
      </c>
      <c r="K17">
        <v>1.998223733598024</v>
      </c>
      <c r="L17">
        <v>1.9959060953808325</v>
      </c>
      <c r="M17">
        <v>1.9866679350006509</v>
      </c>
      <c r="N17">
        <v>1.9858636165513124</v>
      </c>
      <c r="O17">
        <v>1.9548702626253509</v>
      </c>
      <c r="Q17" t="s">
        <v>2519</v>
      </c>
      <c r="R17">
        <v>1.0769627609250401</v>
      </c>
      <c r="S17">
        <f>R17/1.07696276092504/64*100</f>
        <v>1.5625</v>
      </c>
    </row>
    <row r="18" spans="1:19" x14ac:dyDescent="0.25">
      <c r="A18" s="1" t="s">
        <v>44</v>
      </c>
      <c r="B18">
        <v>87452</v>
      </c>
      <c r="C18">
        <f t="shared" si="0"/>
        <v>1.9068380986478877</v>
      </c>
      <c r="F18" t="s">
        <v>44</v>
      </c>
      <c r="G18">
        <v>1.9068380986478877</v>
      </c>
      <c r="H18">
        <v>1.979717623623187</v>
      </c>
      <c r="I18">
        <v>1.9798722130009185</v>
      </c>
      <c r="J18">
        <v>1.9961032679944639</v>
      </c>
      <c r="K18">
        <v>1.9995331927913771</v>
      </c>
      <c r="L18">
        <v>1.9896525454939891</v>
      </c>
      <c r="M18">
        <v>1.9895050235029614</v>
      </c>
      <c r="N18">
        <v>1.9889320176237586</v>
      </c>
      <c r="O18">
        <v>1.9605767995163286</v>
      </c>
      <c r="Q18" t="s">
        <v>2520</v>
      </c>
      <c r="R18">
        <v>1.0417444961258258</v>
      </c>
      <c r="S18">
        <f t="shared" ref="S18:S25" si="2">R18/1.07696276092504/64*100</f>
        <v>1.5114039540220439</v>
      </c>
    </row>
    <row r="19" spans="1:19" x14ac:dyDescent="0.25">
      <c r="A19" s="1" t="s">
        <v>50</v>
      </c>
      <c r="B19">
        <v>100803</v>
      </c>
      <c r="C19">
        <f t="shared" si="0"/>
        <v>2.1979485987513496</v>
      </c>
      <c r="F19" t="s">
        <v>50</v>
      </c>
      <c r="G19">
        <v>2.1979485987513496</v>
      </c>
      <c r="H19">
        <v>2.3241016382531883</v>
      </c>
      <c r="I19">
        <v>2.3151201102064021</v>
      </c>
      <c r="J19">
        <v>2.3106481593446118</v>
      </c>
      <c r="K19">
        <v>2.3304515235207859</v>
      </c>
      <c r="L19">
        <v>2.3299811724737269</v>
      </c>
      <c r="M19">
        <v>2.3346037331348901</v>
      </c>
      <c r="N19">
        <v>2.3225188351571475</v>
      </c>
      <c r="O19">
        <v>2.3006807481820744</v>
      </c>
      <c r="Q19" t="s">
        <v>2521</v>
      </c>
      <c r="R19">
        <v>1.0342376135162932</v>
      </c>
      <c r="S19">
        <f t="shared" si="2"/>
        <v>1.5005126730019649</v>
      </c>
    </row>
    <row r="20" spans="1:19" x14ac:dyDescent="0.25">
      <c r="A20" s="1" t="s">
        <v>51</v>
      </c>
      <c r="B20">
        <v>62555</v>
      </c>
      <c r="C20">
        <f t="shared" si="0"/>
        <v>1.3639740344522551</v>
      </c>
      <c r="F20" t="s">
        <v>51</v>
      </c>
      <c r="G20">
        <v>1.3639740344522551</v>
      </c>
      <c r="H20">
        <v>1.4014970725144289</v>
      </c>
      <c r="I20">
        <v>1.4005229866516766</v>
      </c>
      <c r="J20">
        <v>1.3981997127344663</v>
      </c>
      <c r="K20">
        <v>1.4046928618480568</v>
      </c>
      <c r="L20">
        <v>1.3959231547833379</v>
      </c>
      <c r="M20">
        <v>1.4058833234856203</v>
      </c>
      <c r="N20">
        <v>1.3965168592607577</v>
      </c>
      <c r="O20">
        <v>1.3815963690887774</v>
      </c>
      <c r="Q20" t="s">
        <v>2522</v>
      </c>
      <c r="R20">
        <v>1.0389953704775621</v>
      </c>
      <c r="S20">
        <f t="shared" si="2"/>
        <v>1.5074154142310094</v>
      </c>
    </row>
    <row r="21" spans="1:19" x14ac:dyDescent="0.25">
      <c r="A21" s="1" t="s">
        <v>52</v>
      </c>
      <c r="B21">
        <v>88322</v>
      </c>
      <c r="C21">
        <f t="shared" si="0"/>
        <v>1.925807923761363</v>
      </c>
      <c r="F21" t="s">
        <v>52</v>
      </c>
      <c r="G21">
        <v>1.925807923761363</v>
      </c>
      <c r="H21">
        <v>2.0687072243096751</v>
      </c>
      <c r="I21">
        <v>2.0729761452861752</v>
      </c>
      <c r="J21">
        <v>2.0786587104271579</v>
      </c>
      <c r="K21">
        <v>2.0817872218773648</v>
      </c>
      <c r="L21">
        <v>2.0684965515720166</v>
      </c>
      <c r="M21">
        <v>2.0769431849129214</v>
      </c>
      <c r="N21">
        <v>2.0689092342915738</v>
      </c>
      <c r="O21">
        <v>2.0292847749419187</v>
      </c>
      <c r="Q21" t="s">
        <v>2523</v>
      </c>
      <c r="R21">
        <v>1.037773399585971</v>
      </c>
      <c r="S21">
        <f t="shared" si="2"/>
        <v>1.5056425307225108</v>
      </c>
    </row>
    <row r="22" spans="1:19" x14ac:dyDescent="0.25">
      <c r="A22" s="1" t="s">
        <v>54</v>
      </c>
      <c r="B22">
        <v>112492</v>
      </c>
      <c r="C22">
        <f t="shared" si="0"/>
        <v>2.4528201915690682</v>
      </c>
      <c r="F22" t="s">
        <v>54</v>
      </c>
      <c r="G22">
        <v>2.4528201915690682</v>
      </c>
      <c r="H22">
        <v>2.3153045276835016</v>
      </c>
      <c r="I22">
        <v>2.3064750848858062</v>
      </c>
      <c r="J22">
        <v>2.2944665451892945</v>
      </c>
      <c r="K22">
        <v>2.2973871790950335</v>
      </c>
      <c r="L22">
        <v>2.3036822380058846</v>
      </c>
      <c r="M22">
        <v>2.3093841942276927</v>
      </c>
      <c r="N22">
        <v>2.3059808908189261</v>
      </c>
      <c r="O22">
        <v>2.3461635422141245</v>
      </c>
      <c r="Q22" t="s">
        <v>2524</v>
      </c>
      <c r="R22">
        <v>1.0602612247407328</v>
      </c>
      <c r="S22">
        <f t="shared" si="2"/>
        <v>1.5382687533545123</v>
      </c>
    </row>
    <row r="23" spans="1:19" x14ac:dyDescent="0.25">
      <c r="A23" s="1" t="s">
        <v>55</v>
      </c>
      <c r="B23">
        <v>50626</v>
      </c>
      <c r="C23">
        <f t="shared" si="0"/>
        <v>1.1038693864308187</v>
      </c>
      <c r="F23" t="s">
        <v>55</v>
      </c>
      <c r="G23">
        <v>1.1038693864308187</v>
      </c>
      <c r="H23">
        <v>1.0206918689227966</v>
      </c>
      <c r="I23">
        <v>1.0115818022692749</v>
      </c>
      <c r="J23">
        <v>1.0142396915879706</v>
      </c>
      <c r="K23">
        <v>1.0066422567479631</v>
      </c>
      <c r="L23">
        <v>1.0266351947675738</v>
      </c>
      <c r="M23">
        <v>1.0157390736866576</v>
      </c>
      <c r="N23">
        <v>1.0089994995759548</v>
      </c>
      <c r="O23">
        <v>1.0546817244377604</v>
      </c>
      <c r="Q23" t="s">
        <v>2525</v>
      </c>
      <c r="R23">
        <v>1.0458230281197129</v>
      </c>
      <c r="S23">
        <f t="shared" si="2"/>
        <v>1.5173212489106573</v>
      </c>
    </row>
    <row r="24" spans="1:19" x14ac:dyDescent="0.25">
      <c r="A24" s="1" t="s">
        <v>56</v>
      </c>
      <c r="B24">
        <v>35360</v>
      </c>
      <c r="C24">
        <f t="shared" si="0"/>
        <v>0.77100346668102848</v>
      </c>
      <c r="F24" t="s">
        <v>56</v>
      </c>
      <c r="G24">
        <v>0.77100346668102848</v>
      </c>
      <c r="H24">
        <v>0.79297749463439415</v>
      </c>
      <c r="I24">
        <v>0.79343593829796677</v>
      </c>
      <c r="J24">
        <v>0.79229770630451912</v>
      </c>
      <c r="K24">
        <v>0.79001072557033947</v>
      </c>
      <c r="L24">
        <v>0.78467678474612512</v>
      </c>
      <c r="M24">
        <v>0.79373141714339301</v>
      </c>
      <c r="N24">
        <v>0.78658905026275006</v>
      </c>
      <c r="O24">
        <v>0.77800649831888458</v>
      </c>
      <c r="Q24" t="s">
        <v>2526</v>
      </c>
      <c r="R24">
        <v>1.0318377658654372</v>
      </c>
      <c r="S24">
        <f t="shared" si="2"/>
        <v>1.4970308794892146</v>
      </c>
    </row>
    <row r="25" spans="1:19" x14ac:dyDescent="0.25">
      <c r="A25" s="1" t="s">
        <v>57</v>
      </c>
      <c r="B25">
        <v>52408</v>
      </c>
      <c r="C25">
        <f t="shared" si="0"/>
        <v>1.1427248213184202</v>
      </c>
      <c r="F25" t="s">
        <v>57</v>
      </c>
      <c r="G25">
        <v>1.1427248213184202</v>
      </c>
      <c r="H25">
        <v>1.1619908606303448</v>
      </c>
      <c r="I25">
        <v>1.16170246306932</v>
      </c>
      <c r="J25">
        <v>1.1634610647038186</v>
      </c>
      <c r="K25">
        <v>1.1600728898964729</v>
      </c>
      <c r="L25">
        <v>1.1500342771969878</v>
      </c>
      <c r="M25">
        <v>1.1598912335397709</v>
      </c>
      <c r="N25">
        <v>1.1586500475965544</v>
      </c>
      <c r="O25">
        <v>1.1529535159841831</v>
      </c>
      <c r="Q25" t="s">
        <v>2527</v>
      </c>
      <c r="R25">
        <v>1.0608649831605959</v>
      </c>
      <c r="S25">
        <f t="shared" si="2"/>
        <v>1.5391447098548334</v>
      </c>
    </row>
    <row r="26" spans="1:19" x14ac:dyDescent="0.25">
      <c r="A26" s="1" t="s">
        <v>59</v>
      </c>
      <c r="B26">
        <v>60569</v>
      </c>
      <c r="C26">
        <f t="shared" si="0"/>
        <v>1.3206705026414938</v>
      </c>
      <c r="F26" t="s">
        <v>59</v>
      </c>
      <c r="G26">
        <v>1.3206705026414938</v>
      </c>
      <c r="H26">
        <v>1.3177630338858399</v>
      </c>
      <c r="I26">
        <v>1.3171939817778566</v>
      </c>
      <c r="J26">
        <v>1.3141816104610806</v>
      </c>
      <c r="K26">
        <v>1.3122260506410852</v>
      </c>
      <c r="L26">
        <v>1.3072559129778056</v>
      </c>
      <c r="M26">
        <v>1.3166867811028213</v>
      </c>
      <c r="N26">
        <v>1.3109265313311911</v>
      </c>
      <c r="O26">
        <v>1.3113558212555858</v>
      </c>
    </row>
    <row r="27" spans="1:19" x14ac:dyDescent="0.25">
      <c r="A27" s="1" t="s">
        <v>60</v>
      </c>
      <c r="B27">
        <v>33743</v>
      </c>
      <c r="C27">
        <f t="shared" si="0"/>
        <v>0.73574575724598257</v>
      </c>
      <c r="F27" t="s">
        <v>60</v>
      </c>
      <c r="G27">
        <v>0.73574575724598257</v>
      </c>
      <c r="H27">
        <v>0.72876274459808721</v>
      </c>
      <c r="I27">
        <v>0.72741907237688941</v>
      </c>
      <c r="J27">
        <v>0.72662191686447652</v>
      </c>
      <c r="K27">
        <v>0.72564730766193564</v>
      </c>
      <c r="L27">
        <v>0.73113149713621439</v>
      </c>
      <c r="M27">
        <v>0.72836583351467699</v>
      </c>
      <c r="N27">
        <v>0.72463000624570839</v>
      </c>
      <c r="O27">
        <v>0.73283798756857776</v>
      </c>
      <c r="Q27" t="s">
        <v>2528</v>
      </c>
      <c r="R27">
        <v>1.60619907719432</v>
      </c>
      <c r="S27">
        <f>R27/1.60619907719432/64*100</f>
        <v>1.5625</v>
      </c>
    </row>
    <row r="28" spans="1:19" x14ac:dyDescent="0.25">
      <c r="A28" s="1" t="s">
        <v>61</v>
      </c>
      <c r="B28">
        <v>25943</v>
      </c>
      <c r="C28">
        <f t="shared" si="0"/>
        <v>0.56567146312516747</v>
      </c>
      <c r="F28" t="s">
        <v>61</v>
      </c>
      <c r="G28">
        <v>0.56567146312516747</v>
      </c>
      <c r="H28">
        <v>0.56776378936289273</v>
      </c>
      <c r="I28">
        <v>0.56824220384123547</v>
      </c>
      <c r="J28">
        <v>0.56777190341702688</v>
      </c>
      <c r="K28">
        <v>0.56787846619346205</v>
      </c>
      <c r="L28">
        <v>0.56757418229555501</v>
      </c>
      <c r="M28">
        <v>0.56680087854150785</v>
      </c>
      <c r="N28">
        <v>0.56700011917708237</v>
      </c>
      <c r="O28">
        <v>0.56670219480259498</v>
      </c>
      <c r="Q28" t="s">
        <v>2529</v>
      </c>
      <c r="R28">
        <v>1.5177605939747658</v>
      </c>
      <c r="S28">
        <f t="shared" ref="S28:S35" si="3">R28/1.60619907719432/64*100</f>
        <v>1.4764676195855295</v>
      </c>
    </row>
    <row r="29" spans="1:19" x14ac:dyDescent="0.25">
      <c r="A29" s="1" t="s">
        <v>62</v>
      </c>
      <c r="B29">
        <v>38943</v>
      </c>
      <c r="C29">
        <f t="shared" si="0"/>
        <v>0.84912861999319256</v>
      </c>
      <c r="F29" t="s">
        <v>62</v>
      </c>
      <c r="G29">
        <v>0.84912861999319256</v>
      </c>
      <c r="H29">
        <v>0.86223835171503593</v>
      </c>
      <c r="I29">
        <v>0.86370565374291453</v>
      </c>
      <c r="J29">
        <v>0.86081290295365787</v>
      </c>
      <c r="K29">
        <v>0.85979090635567512</v>
      </c>
      <c r="L29">
        <v>0.8527706687156722</v>
      </c>
      <c r="M29">
        <v>0.86027363974395865</v>
      </c>
      <c r="N29">
        <v>0.85885625462244031</v>
      </c>
      <c r="O29">
        <v>0.85289420119448123</v>
      </c>
      <c r="Q29" t="s">
        <v>2530</v>
      </c>
      <c r="R29">
        <v>1.5072418143563389</v>
      </c>
      <c r="S29">
        <f t="shared" si="3"/>
        <v>1.4662350192888702</v>
      </c>
    </row>
    <row r="30" spans="1:19" x14ac:dyDescent="0.25">
      <c r="A30" s="1" t="s">
        <v>64</v>
      </c>
      <c r="B30">
        <v>41656</v>
      </c>
      <c r="C30">
        <f t="shared" si="0"/>
        <v>0.9082839481918813</v>
      </c>
      <c r="F30" t="s">
        <v>64</v>
      </c>
      <c r="G30">
        <v>0.9082839481918813</v>
      </c>
      <c r="H30">
        <v>0.87233056580370616</v>
      </c>
      <c r="I30">
        <v>0.87315095558198552</v>
      </c>
      <c r="J30">
        <v>0.87030408332959963</v>
      </c>
      <c r="K30">
        <v>0.86863525364024652</v>
      </c>
      <c r="L30">
        <v>0.86964528058200008</v>
      </c>
      <c r="M30">
        <v>0.87085315884737213</v>
      </c>
      <c r="N30">
        <v>0.86965924941181227</v>
      </c>
      <c r="O30">
        <v>0.87338970869153243</v>
      </c>
      <c r="Q30" t="s">
        <v>2531</v>
      </c>
      <c r="R30">
        <v>1.5204166479986023</v>
      </c>
      <c r="S30">
        <f t="shared" si="3"/>
        <v>1.4790514116391855</v>
      </c>
    </row>
    <row r="31" spans="1:19" x14ac:dyDescent="0.25">
      <c r="A31" s="1" t="s">
        <v>65</v>
      </c>
      <c r="B31">
        <v>46892</v>
      </c>
      <c r="C31">
        <f t="shared" si="0"/>
        <v>1.0224517692196491</v>
      </c>
      <c r="F31" t="s">
        <v>65</v>
      </c>
      <c r="G31">
        <v>1.0224517692196491</v>
      </c>
      <c r="H31">
        <v>1.0370421511266528</v>
      </c>
      <c r="I31">
        <v>1.0356563627581756</v>
      </c>
      <c r="J31">
        <v>1.0292335658139151</v>
      </c>
      <c r="K31">
        <v>1.028974033724072</v>
      </c>
      <c r="L31">
        <v>1.0214727896077029</v>
      </c>
      <c r="M31">
        <v>1.030434636696566</v>
      </c>
      <c r="N31">
        <v>1.0306781646241956</v>
      </c>
      <c r="O31">
        <v>1.037830490499799</v>
      </c>
      <c r="Q31" t="s">
        <v>2532</v>
      </c>
      <c r="R31">
        <v>1.5148253771192497</v>
      </c>
      <c r="S31">
        <f t="shared" si="3"/>
        <v>1.4736122597475976</v>
      </c>
    </row>
    <row r="32" spans="1:19" x14ac:dyDescent="0.25">
      <c r="A32" s="1" t="s">
        <v>66</v>
      </c>
      <c r="B32">
        <v>39238</v>
      </c>
      <c r="C32">
        <f t="shared" si="0"/>
        <v>0.8555609170144286</v>
      </c>
      <c r="F32" t="s">
        <v>66</v>
      </c>
      <c r="G32">
        <v>0.8555609170144286</v>
      </c>
      <c r="H32">
        <v>0.91224373758689248</v>
      </c>
      <c r="I32">
        <v>0.91507627000527758</v>
      </c>
      <c r="J32">
        <v>0.91382734179035663</v>
      </c>
      <c r="K32">
        <v>0.91279501565853305</v>
      </c>
      <c r="L32">
        <v>0.902159633534937</v>
      </c>
      <c r="M32">
        <v>0.91277366283823902</v>
      </c>
      <c r="N32">
        <v>0.90901835992904612</v>
      </c>
      <c r="O32">
        <v>0.88789617747131977</v>
      </c>
      <c r="Q32" t="s">
        <v>2533</v>
      </c>
      <c r="R32">
        <v>1.5585975810142694</v>
      </c>
      <c r="S32">
        <f t="shared" si="3"/>
        <v>1.5161935745777853</v>
      </c>
    </row>
    <row r="33" spans="1:19" x14ac:dyDescent="0.25">
      <c r="A33" s="1" t="s">
        <v>67</v>
      </c>
      <c r="B33">
        <v>64793</v>
      </c>
      <c r="C33">
        <f t="shared" si="0"/>
        <v>1.4127722742269195</v>
      </c>
      <c r="F33" t="s">
        <v>67</v>
      </c>
      <c r="G33">
        <v>1.4127722742269195</v>
      </c>
      <c r="H33">
        <v>1.4722880704193511</v>
      </c>
      <c r="I33">
        <v>1.4767684399214154</v>
      </c>
      <c r="J33">
        <v>1.4704778756697896</v>
      </c>
      <c r="K33">
        <v>1.4716392130050291</v>
      </c>
      <c r="L33">
        <v>1.445863558335589</v>
      </c>
      <c r="M33">
        <v>1.4660117674421163</v>
      </c>
      <c r="N33">
        <v>1.4705624751093196</v>
      </c>
      <c r="O33">
        <v>1.4511659750845396</v>
      </c>
      <c r="Q33" t="s">
        <v>2534</v>
      </c>
      <c r="R33">
        <v>1.5211661711238238</v>
      </c>
      <c r="S33">
        <f t="shared" si="3"/>
        <v>1.4797805428532342</v>
      </c>
    </row>
    <row r="34" spans="1:19" x14ac:dyDescent="0.25">
      <c r="A34" s="1" t="s">
        <v>69</v>
      </c>
      <c r="B34">
        <v>63803</v>
      </c>
      <c r="C34">
        <f t="shared" si="0"/>
        <v>1.3911859215115854</v>
      </c>
      <c r="F34" t="s">
        <v>69</v>
      </c>
      <c r="G34">
        <v>1.3911859215115854</v>
      </c>
      <c r="H34">
        <v>1.4458375796606582</v>
      </c>
      <c r="I34">
        <v>1.4491971298040187</v>
      </c>
      <c r="J34">
        <v>1.4460615510457331</v>
      </c>
      <c r="K34">
        <v>1.4477620742633293</v>
      </c>
      <c r="L34">
        <v>1.4234422941071496</v>
      </c>
      <c r="M34">
        <v>1.4431338131720655</v>
      </c>
      <c r="N34">
        <v>1.445935109761922</v>
      </c>
      <c r="O34">
        <v>1.4169479413756447</v>
      </c>
      <c r="Q34" t="s">
        <v>2535</v>
      </c>
      <c r="R34">
        <v>1.5099440295215452</v>
      </c>
      <c r="S34">
        <f t="shared" si="3"/>
        <v>1.4688637166001712</v>
      </c>
    </row>
    <row r="35" spans="1:19" x14ac:dyDescent="0.25">
      <c r="A35" s="1" t="s">
        <v>75</v>
      </c>
      <c r="B35">
        <v>58004</v>
      </c>
      <c r="C35">
        <f t="shared" si="0"/>
        <v>1.2647422251517639</v>
      </c>
      <c r="F35" t="s">
        <v>75</v>
      </c>
      <c r="G35">
        <v>1.2647422251517639</v>
      </c>
      <c r="H35">
        <v>1.2156129429959548</v>
      </c>
      <c r="I35">
        <v>1.2128742845277307</v>
      </c>
      <c r="J35">
        <v>1.2143448742277918</v>
      </c>
      <c r="K35">
        <v>1.2107229714128065</v>
      </c>
      <c r="L35">
        <v>1.2151509786453591</v>
      </c>
      <c r="M35">
        <v>1.2140122412548975</v>
      </c>
      <c r="N35">
        <v>1.2110458548332934</v>
      </c>
      <c r="O35">
        <v>1.2232540954554603</v>
      </c>
      <c r="Q35" t="s">
        <v>2536</v>
      </c>
      <c r="R35">
        <v>1.5672247878684957</v>
      </c>
      <c r="S35">
        <f t="shared" si="3"/>
        <v>1.5245860652105623</v>
      </c>
    </row>
    <row r="36" spans="1:19" x14ac:dyDescent="0.25">
      <c r="A36" s="1" t="s">
        <v>76</v>
      </c>
      <c r="B36">
        <v>44116</v>
      </c>
      <c r="C36">
        <f t="shared" si="0"/>
        <v>0.96192276402998456</v>
      </c>
      <c r="F36" t="s">
        <v>76</v>
      </c>
      <c r="G36">
        <v>0.96192276402998456</v>
      </c>
      <c r="H36">
        <v>0.93043914258199156</v>
      </c>
      <c r="I36">
        <v>0.9312449140600717</v>
      </c>
      <c r="J36">
        <v>0.92803082127125791</v>
      </c>
      <c r="K36">
        <v>0.92685620838593663</v>
      </c>
      <c r="L36">
        <v>0.92195569741219185</v>
      </c>
      <c r="M36">
        <v>0.92867948307633585</v>
      </c>
      <c r="N36">
        <v>0.92714233951335245</v>
      </c>
      <c r="O36">
        <v>0.9226262457403579</v>
      </c>
    </row>
    <row r="37" spans="1:19" x14ac:dyDescent="0.25">
      <c r="A37" s="1" t="s">
        <v>77</v>
      </c>
      <c r="B37">
        <v>62935</v>
      </c>
      <c r="C37">
        <f t="shared" si="0"/>
        <v>1.3722597051914742</v>
      </c>
      <c r="F37" t="s">
        <v>77</v>
      </c>
      <c r="G37">
        <v>1.3722597051914742</v>
      </c>
      <c r="H37">
        <v>1.3888322392133585</v>
      </c>
      <c r="I37">
        <v>1.391711449444009</v>
      </c>
      <c r="J37">
        <v>1.3914985398960553</v>
      </c>
      <c r="K37">
        <v>1.3931426320929456</v>
      </c>
      <c r="L37">
        <v>1.372129160091933</v>
      </c>
      <c r="M37">
        <v>1.3868802386744186</v>
      </c>
      <c r="N37">
        <v>1.3924267265877339</v>
      </c>
      <c r="O37">
        <v>1.3677855610562193</v>
      </c>
      <c r="Q37" t="s">
        <v>2537</v>
      </c>
      <c r="R37">
        <v>1.9422702432563901</v>
      </c>
      <c r="S37">
        <f>R37/1.94227024325639/64*100</f>
        <v>1.5625</v>
      </c>
    </row>
    <row r="38" spans="1:19" x14ac:dyDescent="0.25">
      <c r="A38" s="1" t="s">
        <v>79</v>
      </c>
      <c r="B38">
        <v>74865</v>
      </c>
      <c r="C38">
        <f t="shared" si="0"/>
        <v>1.6323861576095926</v>
      </c>
      <c r="F38" t="s">
        <v>79</v>
      </c>
      <c r="G38">
        <v>1.6323861576095926</v>
      </c>
      <c r="H38">
        <v>1.4919544571890981</v>
      </c>
      <c r="I38">
        <v>1.4910595774944368</v>
      </c>
      <c r="J38">
        <v>1.4787383598802157</v>
      </c>
      <c r="K38">
        <v>1.4779536051610687</v>
      </c>
      <c r="L38">
        <v>1.4826896928709179</v>
      </c>
      <c r="M38">
        <v>1.4842533256640833</v>
      </c>
      <c r="N38">
        <v>1.4886971422626698</v>
      </c>
      <c r="O38">
        <v>1.5118014608240062</v>
      </c>
      <c r="Q38" t="s">
        <v>2538</v>
      </c>
      <c r="R38">
        <v>1.7739656467875686</v>
      </c>
      <c r="S38">
        <f t="shared" ref="S38:S45" si="4">R38/1.94227024325639/64*100</f>
        <v>1.4271038403277854</v>
      </c>
    </row>
    <row r="39" spans="1:19" x14ac:dyDescent="0.25">
      <c r="A39" s="1" t="s">
        <v>80</v>
      </c>
      <c r="B39">
        <v>72285</v>
      </c>
      <c r="C39">
        <f t="shared" si="0"/>
        <v>1.5761308141696309</v>
      </c>
      <c r="F39" t="s">
        <v>80</v>
      </c>
      <c r="G39">
        <v>1.5761308141696309</v>
      </c>
      <c r="H39">
        <v>1.5593861804108302</v>
      </c>
      <c r="I39">
        <v>1.5518619027887632</v>
      </c>
      <c r="J39">
        <v>1.5626061153270987</v>
      </c>
      <c r="K39">
        <v>1.5562882529515309</v>
      </c>
      <c r="L39">
        <v>1.5849786446551095</v>
      </c>
      <c r="M39">
        <v>1.56296243373257</v>
      </c>
      <c r="N39">
        <v>1.5520925955591847</v>
      </c>
      <c r="O39">
        <v>1.5869928531628603</v>
      </c>
      <c r="Q39" t="s">
        <v>2539</v>
      </c>
      <c r="R39">
        <v>1.7570504233845079</v>
      </c>
      <c r="S39">
        <f t="shared" si="4"/>
        <v>1.4134960343805707</v>
      </c>
    </row>
    <row r="40" spans="1:19" x14ac:dyDescent="0.25">
      <c r="A40" s="1" t="s">
        <v>81</v>
      </c>
      <c r="B40">
        <v>50678</v>
      </c>
      <c r="C40">
        <f t="shared" si="0"/>
        <v>1.1050032150582909</v>
      </c>
      <c r="F40" t="s">
        <v>81</v>
      </c>
      <c r="G40">
        <v>1.1050032150582909</v>
      </c>
      <c r="H40">
        <v>1.2160238585569161</v>
      </c>
      <c r="I40">
        <v>1.2187157933823316</v>
      </c>
      <c r="J40">
        <v>1.2250731942046711</v>
      </c>
      <c r="K40">
        <v>1.224954093959195</v>
      </c>
      <c r="L40">
        <v>1.2152771055896061</v>
      </c>
      <c r="M40">
        <v>1.2236738357939363</v>
      </c>
      <c r="N40">
        <v>1.2159001486929417</v>
      </c>
      <c r="O40">
        <v>1.1807905396918421</v>
      </c>
      <c r="Q40" t="s">
        <v>2540</v>
      </c>
      <c r="R40">
        <v>1.7625845770702961</v>
      </c>
      <c r="S40">
        <f t="shared" si="4"/>
        <v>1.4179481002885292</v>
      </c>
    </row>
    <row r="41" spans="1:19" x14ac:dyDescent="0.25">
      <c r="A41" s="1" t="s">
        <v>82</v>
      </c>
      <c r="B41">
        <v>76270</v>
      </c>
      <c r="C41">
        <f t="shared" si="0"/>
        <v>1.6630213349480216</v>
      </c>
      <c r="F41" t="s">
        <v>82</v>
      </c>
      <c r="G41">
        <v>1.6630213349480216</v>
      </c>
      <c r="H41">
        <v>1.7940605369438434</v>
      </c>
      <c r="I41">
        <v>1.8003605050319127</v>
      </c>
      <c r="J41">
        <v>1.8143726153650934</v>
      </c>
      <c r="K41">
        <v>1.8130142251250234</v>
      </c>
      <c r="L41">
        <v>1.7965463274825684</v>
      </c>
      <c r="M41">
        <v>1.8013275644795232</v>
      </c>
      <c r="N41">
        <v>1.8049316226967074</v>
      </c>
      <c r="O41">
        <v>1.7641674047909697</v>
      </c>
      <c r="Q41" t="s">
        <v>2541</v>
      </c>
      <c r="R41">
        <v>1.7590705038818968</v>
      </c>
      <c r="S41">
        <f t="shared" si="4"/>
        <v>1.4151211304701232</v>
      </c>
    </row>
    <row r="42" spans="1:19" x14ac:dyDescent="0.25">
      <c r="A42" s="1" t="s">
        <v>84</v>
      </c>
      <c r="B42">
        <v>86158</v>
      </c>
      <c r="C42">
        <f t="shared" si="0"/>
        <v>1.8786232093411779</v>
      </c>
      <c r="F42" t="s">
        <v>84</v>
      </c>
      <c r="G42">
        <v>1.8786232093411779</v>
      </c>
      <c r="H42">
        <v>1.9693823777630535</v>
      </c>
      <c r="I42">
        <v>1.9730758094469909</v>
      </c>
      <c r="J42">
        <v>1.9749645041881685</v>
      </c>
      <c r="K42">
        <v>1.9720975237227025</v>
      </c>
      <c r="L42">
        <v>1.9550145667821051</v>
      </c>
      <c r="M42">
        <v>1.9704975537018026</v>
      </c>
      <c r="N42">
        <v>1.9668247810568653</v>
      </c>
      <c r="O42">
        <v>1.9414655509680789</v>
      </c>
      <c r="Q42" t="s">
        <v>2542</v>
      </c>
      <c r="R42">
        <v>1.8131305540586538</v>
      </c>
      <c r="S42">
        <f t="shared" si="4"/>
        <v>1.4586108707338483</v>
      </c>
    </row>
    <row r="43" spans="1:19" x14ac:dyDescent="0.25">
      <c r="A43" s="1" t="s">
        <v>85</v>
      </c>
      <c r="B43">
        <v>51334</v>
      </c>
      <c r="C43">
        <f t="shared" si="0"/>
        <v>1.119306899281785</v>
      </c>
      <c r="F43" t="s">
        <v>85</v>
      </c>
      <c r="G43">
        <v>1.119306899281785</v>
      </c>
      <c r="H43">
        <v>1.2587990492277321</v>
      </c>
      <c r="I43">
        <v>1.263702887606668</v>
      </c>
      <c r="J43">
        <v>1.2738822175229054</v>
      </c>
      <c r="K43">
        <v>1.2737919239354145</v>
      </c>
      <c r="L43">
        <v>1.271212938770707</v>
      </c>
      <c r="M43">
        <v>1.2720548916550836</v>
      </c>
      <c r="N43">
        <v>1.2605955624336951</v>
      </c>
      <c r="O43">
        <v>1.2223465583385165</v>
      </c>
      <c r="Q43" t="s">
        <v>2543</v>
      </c>
      <c r="R43">
        <v>1.7734244117185174</v>
      </c>
      <c r="S43">
        <f t="shared" si="4"/>
        <v>1.4266684324341985</v>
      </c>
    </row>
    <row r="44" spans="1:19" x14ac:dyDescent="0.25">
      <c r="A44" s="1" t="s">
        <v>86</v>
      </c>
      <c r="B44">
        <v>41597</v>
      </c>
      <c r="C44">
        <f t="shared" si="0"/>
        <v>0.9069974887876342</v>
      </c>
      <c r="F44" t="s">
        <v>86</v>
      </c>
      <c r="G44">
        <v>0.9069974887876342</v>
      </c>
      <c r="H44">
        <v>1.0108890545093561</v>
      </c>
      <c r="I44">
        <v>1.0144260971565937</v>
      </c>
      <c r="J44">
        <v>1.0210783243820414</v>
      </c>
      <c r="K44">
        <v>1.0235732642418682</v>
      </c>
      <c r="L44">
        <v>1.0181406917317863</v>
      </c>
      <c r="M44">
        <v>1.0205991042225582</v>
      </c>
      <c r="N44">
        <v>1.0116820794059234</v>
      </c>
      <c r="O44">
        <v>0.97552471271241614</v>
      </c>
      <c r="Q44" t="s">
        <v>2544</v>
      </c>
      <c r="R44">
        <v>1.7571870455077865</v>
      </c>
      <c r="S44">
        <f t="shared" si="4"/>
        <v>1.4136059429107373</v>
      </c>
    </row>
    <row r="45" spans="1:19" x14ac:dyDescent="0.25">
      <c r="A45" s="1" t="s">
        <v>87</v>
      </c>
      <c r="B45">
        <v>58401</v>
      </c>
      <c r="C45">
        <f t="shared" si="0"/>
        <v>1.2733985706345798</v>
      </c>
      <c r="F45" t="s">
        <v>87</v>
      </c>
      <c r="G45">
        <v>1.2733985706345798</v>
      </c>
      <c r="H45">
        <v>1.4774077265524186</v>
      </c>
      <c r="I45">
        <v>1.4870242128842923</v>
      </c>
      <c r="J45">
        <v>1.4984123160340121</v>
      </c>
      <c r="K45">
        <v>1.4957992349159797</v>
      </c>
      <c r="L45">
        <v>1.4866964232393178</v>
      </c>
      <c r="M45">
        <v>1.4911465298768074</v>
      </c>
      <c r="N45">
        <v>1.48118164371114</v>
      </c>
      <c r="O45">
        <v>1.4211324996775065</v>
      </c>
      <c r="Q45" t="s">
        <v>2545</v>
      </c>
      <c r="R45">
        <v>1.8484518246634052</v>
      </c>
      <c r="S45">
        <f t="shared" si="4"/>
        <v>1.4870258070752473</v>
      </c>
    </row>
    <row r="46" spans="1:19" x14ac:dyDescent="0.25">
      <c r="A46" s="1" t="s">
        <v>89</v>
      </c>
      <c r="B46">
        <v>61644</v>
      </c>
      <c r="C46">
        <f t="shared" si="0"/>
        <v>1.344110229074811</v>
      </c>
      <c r="F46" t="s">
        <v>89</v>
      </c>
      <c r="G46">
        <v>1.344110229074811</v>
      </c>
      <c r="H46">
        <v>1.4486356428189555</v>
      </c>
      <c r="I46">
        <v>1.4548143573413399</v>
      </c>
      <c r="J46">
        <v>1.4624557985699611</v>
      </c>
      <c r="K46">
        <v>1.4633376415540382</v>
      </c>
      <c r="L46">
        <v>1.4431151642249076</v>
      </c>
      <c r="M46">
        <v>1.457528273538246</v>
      </c>
      <c r="N46">
        <v>1.4524876583426143</v>
      </c>
      <c r="O46">
        <v>1.3987830739454534</v>
      </c>
    </row>
    <row r="47" spans="1:19" x14ac:dyDescent="0.25">
      <c r="A47" s="1" t="s">
        <v>90</v>
      </c>
      <c r="B47">
        <v>83019</v>
      </c>
      <c r="C47">
        <f t="shared" si="0"/>
        <v>1.8101792081558912</v>
      </c>
      <c r="F47" t="s">
        <v>90</v>
      </c>
      <c r="G47">
        <v>1.8101792081558912</v>
      </c>
      <c r="H47">
        <v>1.9572627670545426</v>
      </c>
      <c r="I47">
        <v>1.9624394378850936</v>
      </c>
      <c r="J47">
        <v>1.9712122769610196</v>
      </c>
      <c r="K47">
        <v>1.9700473704360097</v>
      </c>
      <c r="L47">
        <v>1.9741095995041276</v>
      </c>
      <c r="M47">
        <v>1.9654767402008044</v>
      </c>
      <c r="N47">
        <v>1.9604913276415687</v>
      </c>
      <c r="O47">
        <v>1.9384145312441901</v>
      </c>
      <c r="Q47" t="s">
        <v>2546</v>
      </c>
      <c r="R47">
        <v>1.07681013014826</v>
      </c>
      <c r="S47">
        <f>R47/1.07681013014826/64*100</f>
        <v>1.5625</v>
      </c>
    </row>
    <row r="48" spans="1:19" x14ac:dyDescent="0.25">
      <c r="A48" s="1" t="s">
        <v>91</v>
      </c>
      <c r="B48">
        <v>67788</v>
      </c>
      <c r="C48">
        <f t="shared" si="0"/>
        <v>1.4780764422899761</v>
      </c>
      <c r="F48" t="s">
        <v>91</v>
      </c>
      <c r="G48">
        <v>1.4780764422899761</v>
      </c>
      <c r="H48">
        <v>1.6924204929953846</v>
      </c>
      <c r="I48">
        <v>1.7025126830660147</v>
      </c>
      <c r="J48">
        <v>1.7102531423882819</v>
      </c>
      <c r="K48">
        <v>1.7181244146167631</v>
      </c>
      <c r="L48">
        <v>1.6977566651050391</v>
      </c>
      <c r="M48">
        <v>1.7065240816047802</v>
      </c>
      <c r="N48">
        <v>1.7031496276659353</v>
      </c>
      <c r="O48">
        <v>1.6333796530390257</v>
      </c>
      <c r="Q48" t="s">
        <v>2547</v>
      </c>
      <c r="R48">
        <v>1.1157716539349729</v>
      </c>
      <c r="S48">
        <f t="shared" ref="S48:S55" si="5">R48/1.07681013014826/64*100</f>
        <v>1.6190349259004064</v>
      </c>
    </row>
    <row r="49" spans="1:19" x14ac:dyDescent="0.25">
      <c r="A49" s="1" t="s">
        <v>92</v>
      </c>
      <c r="B49">
        <v>111444</v>
      </c>
      <c r="C49">
        <f t="shared" si="0"/>
        <v>2.4299691838461692</v>
      </c>
      <c r="F49" t="s">
        <v>92</v>
      </c>
      <c r="G49">
        <v>2.4299691838461692</v>
      </c>
      <c r="H49">
        <v>2.7648781292399152</v>
      </c>
      <c r="I49">
        <v>2.7895651485998805</v>
      </c>
      <c r="J49">
        <v>2.8039983836427465</v>
      </c>
      <c r="K49">
        <v>2.809334744750418</v>
      </c>
      <c r="L49">
        <v>2.7725899516834076</v>
      </c>
      <c r="M49">
        <v>2.7780592291702164</v>
      </c>
      <c r="N49">
        <v>2.7945599033809558</v>
      </c>
      <c r="O49">
        <v>2.6928497834323344</v>
      </c>
      <c r="Q49" t="s">
        <v>2548</v>
      </c>
      <c r="R49">
        <v>1.1133018751600234</v>
      </c>
      <c r="S49">
        <f t="shared" si="5"/>
        <v>1.615451165655388</v>
      </c>
    </row>
    <row r="50" spans="1:19" x14ac:dyDescent="0.25">
      <c r="A50" s="1" t="s">
        <v>94</v>
      </c>
      <c r="B50">
        <v>112395</v>
      </c>
      <c r="C50">
        <f t="shared" si="0"/>
        <v>2.4507051650908993</v>
      </c>
      <c r="F50" t="s">
        <v>94</v>
      </c>
      <c r="G50">
        <v>2.4507051650908993</v>
      </c>
      <c r="H50">
        <v>2.7055032290208456</v>
      </c>
      <c r="I50">
        <v>2.719856136448132</v>
      </c>
      <c r="J50">
        <v>2.7256354698576732</v>
      </c>
      <c r="K50">
        <v>2.737837273206166</v>
      </c>
      <c r="L50">
        <v>2.701765272711679</v>
      </c>
      <c r="M50">
        <v>2.7166781397492787</v>
      </c>
      <c r="N50">
        <v>2.7232353426109199</v>
      </c>
      <c r="O50">
        <v>2.6387436211529036</v>
      </c>
      <c r="Q50" t="s">
        <v>3080</v>
      </c>
      <c r="R50">
        <v>1.1192354717821129</v>
      </c>
      <c r="S50">
        <f t="shared" si="5"/>
        <v>1.6240610816121948</v>
      </c>
    </row>
    <row r="51" spans="1:19" x14ac:dyDescent="0.25">
      <c r="A51" s="1" t="s">
        <v>100</v>
      </c>
      <c r="B51">
        <v>92545</v>
      </c>
      <c r="C51">
        <f t="shared" si="0"/>
        <v>2.017887890950107</v>
      </c>
      <c r="F51" t="s">
        <v>100</v>
      </c>
      <c r="G51">
        <v>2.017887890950107</v>
      </c>
      <c r="H51">
        <v>2.1641547547655136</v>
      </c>
      <c r="I51">
        <v>2.1691860339955764</v>
      </c>
      <c r="J51">
        <v>2.1852073585578937</v>
      </c>
      <c r="K51">
        <v>2.1863380423884937</v>
      </c>
      <c r="L51">
        <v>2.1821486610774246</v>
      </c>
      <c r="M51">
        <v>2.1777263324259719</v>
      </c>
      <c r="N51">
        <v>2.1691554256507666</v>
      </c>
      <c r="O51">
        <v>2.1284535097867994</v>
      </c>
      <c r="Q51" t="s">
        <v>2550</v>
      </c>
      <c r="R51">
        <v>1.1174095098724226</v>
      </c>
      <c r="S51">
        <f t="shared" si="5"/>
        <v>1.6214115286371515</v>
      </c>
    </row>
    <row r="52" spans="1:19" x14ac:dyDescent="0.25">
      <c r="A52" s="1" t="s">
        <v>101</v>
      </c>
      <c r="B52">
        <v>67697</v>
      </c>
      <c r="C52">
        <f t="shared" si="0"/>
        <v>1.4760922421919001</v>
      </c>
      <c r="F52" t="s">
        <v>101</v>
      </c>
      <c r="G52">
        <v>1.4760922421919001</v>
      </c>
      <c r="H52">
        <v>1.6089726562555589</v>
      </c>
      <c r="I52">
        <v>1.6167964414438776</v>
      </c>
      <c r="J52">
        <v>1.6244824256802344</v>
      </c>
      <c r="K52">
        <v>1.6257205774015331</v>
      </c>
      <c r="L52">
        <v>1.6134012048818986</v>
      </c>
      <c r="M52">
        <v>1.6177455749312346</v>
      </c>
      <c r="N52">
        <v>1.6118948881432078</v>
      </c>
      <c r="O52">
        <v>1.5618042840766326</v>
      </c>
      <c r="Q52" t="s">
        <v>2551</v>
      </c>
      <c r="R52">
        <v>1.1228231222719183</v>
      </c>
      <c r="S52">
        <f t="shared" si="5"/>
        <v>1.6292669240661</v>
      </c>
    </row>
    <row r="53" spans="1:19" x14ac:dyDescent="0.25">
      <c r="A53" s="1" t="s">
        <v>102</v>
      </c>
      <c r="B53">
        <v>94306</v>
      </c>
      <c r="C53">
        <f t="shared" si="0"/>
        <v>2.0562854335073832</v>
      </c>
      <c r="F53" t="s">
        <v>102</v>
      </c>
      <c r="G53">
        <v>2.0562854335073832</v>
      </c>
      <c r="H53">
        <v>2.313513767262191</v>
      </c>
      <c r="I53">
        <v>2.3308656781399644</v>
      </c>
      <c r="J53">
        <v>2.3537311163848962</v>
      </c>
      <c r="K53">
        <v>2.3679720275526206</v>
      </c>
      <c r="L53">
        <v>2.3214016070801917</v>
      </c>
      <c r="M53">
        <v>2.3302684397305349</v>
      </c>
      <c r="N53">
        <v>2.3514158843375035</v>
      </c>
      <c r="O53">
        <v>2.241644929033952</v>
      </c>
      <c r="Q53" t="s">
        <v>2552</v>
      </c>
      <c r="R53">
        <v>1.1229345381804585</v>
      </c>
      <c r="S53">
        <f t="shared" si="5"/>
        <v>1.6294285935677326</v>
      </c>
    </row>
    <row r="54" spans="1:19" x14ac:dyDescent="0.25">
      <c r="A54" s="1" t="s">
        <v>104</v>
      </c>
      <c r="B54">
        <v>115280</v>
      </c>
      <c r="C54">
        <f t="shared" si="0"/>
        <v>2.5136108495189187</v>
      </c>
      <c r="F54" t="s">
        <v>104</v>
      </c>
      <c r="G54">
        <v>2.5136108495189187</v>
      </c>
      <c r="H54">
        <v>2.5348085852188427</v>
      </c>
      <c r="I54">
        <v>2.5410325643389613</v>
      </c>
      <c r="J54">
        <v>2.5435225067266245</v>
      </c>
      <c r="K54">
        <v>2.5463543556511161</v>
      </c>
      <c r="L54">
        <v>2.5192449184627437</v>
      </c>
      <c r="M54">
        <v>2.5333519412818273</v>
      </c>
      <c r="N54">
        <v>2.54566993300508</v>
      </c>
      <c r="O54">
        <v>2.5120592084277642</v>
      </c>
      <c r="Q54" t="s">
        <v>2553</v>
      </c>
      <c r="R54">
        <v>1.1087412376762844</v>
      </c>
      <c r="S54">
        <f t="shared" si="5"/>
        <v>1.608833475248481</v>
      </c>
    </row>
    <row r="55" spans="1:19" x14ac:dyDescent="0.25">
      <c r="A55" s="1" t="s">
        <v>118</v>
      </c>
      <c r="B55">
        <v>91150</v>
      </c>
      <c r="C55">
        <f t="shared" si="0"/>
        <v>1.9874707575784998</v>
      </c>
      <c r="F55" t="s">
        <v>118</v>
      </c>
      <c r="G55">
        <v>1.9874707575784998</v>
      </c>
      <c r="H55">
        <v>1.6471302432685675</v>
      </c>
      <c r="I55">
        <v>1.6255739966337754</v>
      </c>
      <c r="J55">
        <v>1.624102262990363</v>
      </c>
      <c r="K55">
        <v>1.6119312723845054</v>
      </c>
      <c r="L55">
        <v>1.6904178368607228</v>
      </c>
      <c r="M55">
        <v>1.6368144345917941</v>
      </c>
      <c r="N55">
        <v>1.6303223946883554</v>
      </c>
      <c r="O55">
        <v>1.7754039149314962</v>
      </c>
      <c r="Q55" t="s">
        <v>2549</v>
      </c>
      <c r="R55">
        <v>1.1029330363674135</v>
      </c>
      <c r="S55">
        <f t="shared" si="5"/>
        <v>1.6004055135391486</v>
      </c>
    </row>
    <row r="56" spans="1:19" x14ac:dyDescent="0.25">
      <c r="A56" s="1" t="s">
        <v>119</v>
      </c>
      <c r="B56">
        <v>60924</v>
      </c>
      <c r="C56">
        <f t="shared" si="0"/>
        <v>1.328411063463659</v>
      </c>
      <c r="F56" t="s">
        <v>119</v>
      </c>
      <c r="G56">
        <v>1.328411063463659</v>
      </c>
      <c r="H56">
        <v>1.2723001036898252</v>
      </c>
      <c r="I56">
        <v>1.2685334314326222</v>
      </c>
      <c r="J56">
        <v>1.2606495489788507</v>
      </c>
      <c r="K56">
        <v>1.2578405118685982</v>
      </c>
      <c r="L56">
        <v>1.2682093575867821</v>
      </c>
      <c r="M56">
        <v>1.2694370526506329</v>
      </c>
      <c r="N56">
        <v>1.2636404508542451</v>
      </c>
      <c r="O56">
        <v>1.2879999827673885</v>
      </c>
    </row>
    <row r="57" spans="1:19" x14ac:dyDescent="0.25">
      <c r="A57" s="1" t="s">
        <v>120</v>
      </c>
      <c r="B57">
        <v>90039</v>
      </c>
      <c r="C57">
        <f t="shared" si="0"/>
        <v>1.9632460728646244</v>
      </c>
      <c r="F57" t="s">
        <v>120</v>
      </c>
      <c r="G57">
        <v>1.9632460728646244</v>
      </c>
      <c r="H57">
        <v>1.8233266786864</v>
      </c>
      <c r="I57">
        <v>1.8169267386946117</v>
      </c>
      <c r="J57">
        <v>1.8160178392093957</v>
      </c>
      <c r="K57">
        <v>1.8098665251251231</v>
      </c>
      <c r="L57">
        <v>1.8208624290594604</v>
      </c>
      <c r="M57">
        <v>1.8151972877141584</v>
      </c>
      <c r="N57">
        <v>1.8215294174215733</v>
      </c>
      <c r="O57">
        <v>1.860468746099047</v>
      </c>
      <c r="Q57" t="s">
        <v>2554</v>
      </c>
      <c r="R57">
        <v>0.735178842932247</v>
      </c>
      <c r="S57">
        <f>R57/0.735178842932247/64*100</f>
        <v>1.5625</v>
      </c>
    </row>
    <row r="58" spans="1:19" x14ac:dyDescent="0.25">
      <c r="A58" s="1" t="s">
        <v>122</v>
      </c>
      <c r="B58">
        <v>112734</v>
      </c>
      <c r="C58">
        <f t="shared" si="0"/>
        <v>2.4580968555661502</v>
      </c>
      <c r="F58" t="s">
        <v>122</v>
      </c>
      <c r="G58">
        <v>2.4580968555661502</v>
      </c>
      <c r="H58">
        <v>2.2820059772065298</v>
      </c>
      <c r="I58">
        <v>2.2751147797870948</v>
      </c>
      <c r="J58">
        <v>2.2592746487286006</v>
      </c>
      <c r="K58">
        <v>2.2562701604237447</v>
      </c>
      <c r="L58">
        <v>2.2727224729704094</v>
      </c>
      <c r="M58">
        <v>2.2733308067995641</v>
      </c>
      <c r="N58">
        <v>2.273487474655365</v>
      </c>
      <c r="O58">
        <v>2.3270664187571888</v>
      </c>
      <c r="Q58" t="s">
        <v>2555</v>
      </c>
      <c r="R58">
        <v>0.7620533006088922</v>
      </c>
      <c r="S58">
        <f t="shared" ref="S58:S65" si="6">R58/0.735178842932247/64*100</f>
        <v>1.6196171770290293</v>
      </c>
    </row>
    <row r="59" spans="1:19" x14ac:dyDescent="0.25">
      <c r="A59" s="1" t="s">
        <v>123</v>
      </c>
      <c r="B59">
        <v>63524</v>
      </c>
      <c r="C59">
        <f t="shared" si="0"/>
        <v>1.3851024948372639</v>
      </c>
      <c r="F59" t="s">
        <v>123</v>
      </c>
      <c r="G59">
        <v>1.3851024948372639</v>
      </c>
      <c r="H59">
        <v>1.2596912316519207</v>
      </c>
      <c r="I59">
        <v>1.2552209759713662</v>
      </c>
      <c r="J59">
        <v>1.2474641322945541</v>
      </c>
      <c r="K59">
        <v>1.2417551551209352</v>
      </c>
      <c r="L59">
        <v>1.2576440261175463</v>
      </c>
      <c r="M59">
        <v>1.2532944429548469</v>
      </c>
      <c r="N59">
        <v>1.253853843880929</v>
      </c>
      <c r="O59">
        <v>1.2950130906049393</v>
      </c>
      <c r="Q59" t="s">
        <v>2556</v>
      </c>
      <c r="R59">
        <v>0.76144356766874033</v>
      </c>
      <c r="S59">
        <f t="shared" si="6"/>
        <v>1.6183212913705312</v>
      </c>
    </row>
    <row r="60" spans="1:19" x14ac:dyDescent="0.25">
      <c r="A60" s="1" t="s">
        <v>124</v>
      </c>
      <c r="B60">
        <v>43604</v>
      </c>
      <c r="C60">
        <f t="shared" si="0"/>
        <v>0.95075891292872083</v>
      </c>
      <c r="F60" t="s">
        <v>124</v>
      </c>
      <c r="G60">
        <v>0.95075891292872083</v>
      </c>
      <c r="H60">
        <v>0.87613753059222388</v>
      </c>
      <c r="I60">
        <v>0.87520346945527183</v>
      </c>
      <c r="J60">
        <v>0.86749904110941867</v>
      </c>
      <c r="K60">
        <v>0.86437701229392272</v>
      </c>
      <c r="L60">
        <v>0.8780253894125406</v>
      </c>
      <c r="M60">
        <v>0.8711396448579094</v>
      </c>
      <c r="N60">
        <v>0.87185875112100564</v>
      </c>
      <c r="O60">
        <v>0.89653013953718641</v>
      </c>
      <c r="Q60" t="s">
        <v>2557</v>
      </c>
      <c r="R60">
        <v>0.76303591824345762</v>
      </c>
      <c r="S60">
        <f t="shared" si="6"/>
        <v>1.6217055669069054</v>
      </c>
    </row>
    <row r="61" spans="1:19" x14ac:dyDescent="0.25">
      <c r="A61" s="1" t="s">
        <v>125</v>
      </c>
      <c r="B61">
        <v>65220</v>
      </c>
      <c r="C61">
        <f t="shared" si="0"/>
        <v>1.4220827516102001</v>
      </c>
      <c r="F61" t="s">
        <v>125</v>
      </c>
      <c r="G61">
        <v>1.4220827516102001</v>
      </c>
      <c r="H61">
        <v>1.3499375624197925</v>
      </c>
      <c r="I61">
        <v>1.3511624067403876</v>
      </c>
      <c r="J61">
        <v>1.3389673587159727</v>
      </c>
      <c r="K61">
        <v>1.3352785299671237</v>
      </c>
      <c r="L61">
        <v>1.3305805981092222</v>
      </c>
      <c r="M61">
        <v>1.3381074570437614</v>
      </c>
      <c r="N61">
        <v>1.3482443161610782</v>
      </c>
      <c r="O61">
        <v>1.3661894257377032</v>
      </c>
      <c r="Q61" t="s">
        <v>2558</v>
      </c>
      <c r="R61">
        <v>0.76302287155404824</v>
      </c>
      <c r="S61">
        <f t="shared" si="6"/>
        <v>1.6216778383448038</v>
      </c>
    </row>
    <row r="62" spans="1:19" x14ac:dyDescent="0.25">
      <c r="A62" s="1" t="s">
        <v>127</v>
      </c>
      <c r="B62">
        <v>75528</v>
      </c>
      <c r="C62">
        <f t="shared" si="0"/>
        <v>1.6468424726098621</v>
      </c>
      <c r="F62" t="s">
        <v>127</v>
      </c>
      <c r="G62">
        <v>1.6468424726098621</v>
      </c>
      <c r="H62">
        <v>1.4934254389637458</v>
      </c>
      <c r="I62">
        <v>1.492836837023789</v>
      </c>
      <c r="J62">
        <v>1.4803427753001814</v>
      </c>
      <c r="K62">
        <v>1.4813402064947179</v>
      </c>
      <c r="L62">
        <v>1.4843645413631261</v>
      </c>
      <c r="M62">
        <v>1.4846508980868698</v>
      </c>
      <c r="N62">
        <v>1.4967170940730623</v>
      </c>
      <c r="O62">
        <v>1.5179741257283559</v>
      </c>
      <c r="Q62" t="s">
        <v>2559</v>
      </c>
      <c r="R62">
        <v>0.76912210601726427</v>
      </c>
      <c r="S62">
        <f t="shared" si="6"/>
        <v>1.6346407438206534</v>
      </c>
    </row>
    <row r="63" spans="1:19" x14ac:dyDescent="0.25">
      <c r="A63" s="1" t="s">
        <v>128</v>
      </c>
      <c r="B63">
        <v>81293</v>
      </c>
      <c r="C63">
        <f t="shared" si="0"/>
        <v>1.77254481948249</v>
      </c>
      <c r="F63" t="s">
        <v>128</v>
      </c>
      <c r="G63">
        <v>1.77254481948249</v>
      </c>
      <c r="H63">
        <v>1.6687792576476221</v>
      </c>
      <c r="I63">
        <v>1.6652004275549512</v>
      </c>
      <c r="J63">
        <v>1.6558018174525777</v>
      </c>
      <c r="K63">
        <v>1.6487340728279221</v>
      </c>
      <c r="L63">
        <v>1.6505822547719688</v>
      </c>
      <c r="M63">
        <v>1.6542856962446129</v>
      </c>
      <c r="N63">
        <v>1.6640726689714551</v>
      </c>
      <c r="O63">
        <v>1.7073951315259641</v>
      </c>
      <c r="Q63" t="s">
        <v>2560</v>
      </c>
      <c r="R63">
        <v>0.76593496580467901</v>
      </c>
      <c r="S63">
        <f t="shared" si="6"/>
        <v>1.6278670089260223</v>
      </c>
    </row>
    <row r="64" spans="1:19" x14ac:dyDescent="0.25">
      <c r="A64" s="1" t="s">
        <v>129</v>
      </c>
      <c r="B64">
        <v>64603</v>
      </c>
      <c r="C64">
        <f t="shared" si="0"/>
        <v>1.40862943885731</v>
      </c>
      <c r="F64" t="s">
        <v>129</v>
      </c>
      <c r="G64">
        <v>1.40862943885731</v>
      </c>
      <c r="H64">
        <v>1.4173037310189589</v>
      </c>
      <c r="I64">
        <v>1.4196514644542062</v>
      </c>
      <c r="J64">
        <v>1.414119293849307</v>
      </c>
      <c r="K64">
        <v>1.4141829424447703</v>
      </c>
      <c r="L64">
        <v>1.405755190065092</v>
      </c>
      <c r="M64">
        <v>1.4148023930585725</v>
      </c>
      <c r="N64">
        <v>1.4176558020722918</v>
      </c>
      <c r="O64">
        <v>1.4117040012252104</v>
      </c>
      <c r="Q64" t="s">
        <v>2561</v>
      </c>
      <c r="R64">
        <v>0.75647789323902992</v>
      </c>
      <c r="S64">
        <f t="shared" si="6"/>
        <v>1.6077675786637338</v>
      </c>
    </row>
    <row r="65" spans="1:19" x14ac:dyDescent="0.25">
      <c r="A65" s="1" t="s">
        <v>130</v>
      </c>
      <c r="B65">
        <v>101962</v>
      </c>
      <c r="C65">
        <f t="shared" si="0"/>
        <v>2.2232198945059682</v>
      </c>
      <c r="F65" t="s">
        <v>130</v>
      </c>
      <c r="G65">
        <v>2.2232198945059682</v>
      </c>
      <c r="H65">
        <v>2.2355357442735277</v>
      </c>
      <c r="I65">
        <v>2.2423748047669361</v>
      </c>
      <c r="J65">
        <v>2.2277189976574676</v>
      </c>
      <c r="K65">
        <v>2.2311505348291156</v>
      </c>
      <c r="L65">
        <v>2.1964420703638172</v>
      </c>
      <c r="M65">
        <v>2.2179951568662921</v>
      </c>
      <c r="N65">
        <v>2.2456100195617781</v>
      </c>
      <c r="O65">
        <v>2.2407903610094371</v>
      </c>
      <c r="Q65" t="s">
        <v>2562</v>
      </c>
      <c r="R65">
        <v>0.75534985185074532</v>
      </c>
      <c r="S65">
        <f t="shared" si="6"/>
        <v>1.6053701148545676</v>
      </c>
    </row>
    <row r="66" spans="1:19" x14ac:dyDescent="0.25">
      <c r="A66" s="1" t="s">
        <v>132</v>
      </c>
      <c r="B66">
        <v>107413</v>
      </c>
      <c r="C66">
        <f t="shared" si="0"/>
        <v>2.3420756608203992</v>
      </c>
      <c r="F66" t="s">
        <v>132</v>
      </c>
      <c r="G66">
        <v>2.3420756608203992</v>
      </c>
      <c r="H66">
        <v>2.2990006133834111</v>
      </c>
      <c r="I66">
        <v>2.3038839560308713</v>
      </c>
      <c r="J66">
        <v>2.2962148640003415</v>
      </c>
      <c r="K66">
        <v>2.3001220495935177</v>
      </c>
      <c r="L66">
        <v>2.2741714662368731</v>
      </c>
      <c r="M66">
        <v>2.2879474399902433</v>
      </c>
      <c r="N66">
        <v>2.3136983844253818</v>
      </c>
      <c r="O66">
        <v>2.303816518453849</v>
      </c>
    </row>
    <row r="67" spans="1:19" x14ac:dyDescent="0.25">
      <c r="A67" s="1" t="s">
        <v>138</v>
      </c>
      <c r="B67">
        <v>114822</v>
      </c>
      <c r="C67">
        <f t="shared" si="0"/>
        <v>2.5036244358384914</v>
      </c>
      <c r="F67" t="s">
        <v>138</v>
      </c>
      <c r="G67">
        <v>2.5036244358384914</v>
      </c>
      <c r="H67">
        <v>2.1821455014267483</v>
      </c>
      <c r="I67">
        <v>2.1703482190032983</v>
      </c>
      <c r="J67">
        <v>2.1514437569489764</v>
      </c>
      <c r="K67">
        <v>2.1455368932630821</v>
      </c>
      <c r="L67">
        <v>2.1906695627759611</v>
      </c>
      <c r="M67">
        <v>2.1646780639766527</v>
      </c>
      <c r="N67">
        <v>2.1764368664402389</v>
      </c>
      <c r="O67">
        <v>2.2804218359645376</v>
      </c>
      <c r="Q67" t="s">
        <v>2563</v>
      </c>
      <c r="R67">
        <v>1.09183335946227</v>
      </c>
      <c r="S67">
        <f>R67/1.09183335946227/64*100</f>
        <v>1.5625</v>
      </c>
    </row>
    <row r="68" spans="1:19" x14ac:dyDescent="0.25">
      <c r="A68" s="1" t="s">
        <v>139</v>
      </c>
      <c r="B68">
        <v>79271</v>
      </c>
      <c r="C68">
        <f t="shared" si="0"/>
        <v>1.728456329391171</v>
      </c>
      <c r="F68" t="s">
        <v>139</v>
      </c>
      <c r="G68">
        <v>1.728456329391171</v>
      </c>
      <c r="H68">
        <v>1.5367970168105876</v>
      </c>
      <c r="I68">
        <v>1.5361792015880749</v>
      </c>
      <c r="J68">
        <v>1.5171798956051776</v>
      </c>
      <c r="K68">
        <v>1.5173843202757262</v>
      </c>
      <c r="L68">
        <v>1.5310901744294574</v>
      </c>
      <c r="M68">
        <v>1.5237986267614652</v>
      </c>
      <c r="N68">
        <v>1.5396009648609081</v>
      </c>
      <c r="O68">
        <v>1.5823033228465126</v>
      </c>
      <c r="Q68" t="s">
        <v>2564</v>
      </c>
      <c r="R68">
        <v>1.1914408750947325</v>
      </c>
      <c r="S68">
        <f t="shared" ref="S68:S75" si="7">R68/1.09183335946227/64*100</f>
        <v>1.7050462428189355</v>
      </c>
    </row>
    <row r="69" spans="1:19" x14ac:dyDescent="0.25">
      <c r="A69" s="1" t="s">
        <v>140</v>
      </c>
      <c r="B69">
        <v>112436</v>
      </c>
      <c r="C69">
        <f t="shared" si="0"/>
        <v>2.4515991453548676</v>
      </c>
      <c r="F69" t="s">
        <v>140</v>
      </c>
      <c r="G69">
        <v>2.4515991453548676</v>
      </c>
      <c r="H69">
        <v>2.2493901541401828</v>
      </c>
      <c r="I69">
        <v>2.2499205118126846</v>
      </c>
      <c r="J69">
        <v>2.2269135682297736</v>
      </c>
      <c r="K69">
        <v>2.2246072372110315</v>
      </c>
      <c r="L69">
        <v>2.2170154281998022</v>
      </c>
      <c r="M69">
        <v>2.2261994730762202</v>
      </c>
      <c r="N69">
        <v>2.2557364912306843</v>
      </c>
      <c r="O69">
        <v>2.2980852626530717</v>
      </c>
      <c r="Q69" t="s">
        <v>2565</v>
      </c>
      <c r="R69">
        <v>1.1934110838501701</v>
      </c>
      <c r="S69">
        <f t="shared" si="7"/>
        <v>1.7078657675693858</v>
      </c>
    </row>
    <row r="70" spans="1:19" x14ac:dyDescent="0.25">
      <c r="A70" s="1" t="s">
        <v>142</v>
      </c>
      <c r="B70">
        <v>147276</v>
      </c>
      <c r="C70">
        <f t="shared" si="0"/>
        <v>3.2112643257611753</v>
      </c>
      <c r="F70" t="s">
        <v>142</v>
      </c>
      <c r="G70">
        <v>3.2112643257611753</v>
      </c>
      <c r="H70">
        <v>2.7617331062499888</v>
      </c>
      <c r="I70">
        <v>2.759018712826752</v>
      </c>
      <c r="J70">
        <v>2.7193037206500978</v>
      </c>
      <c r="K70">
        <v>2.7248006573285233</v>
      </c>
      <c r="L70">
        <v>2.7466752644178056</v>
      </c>
      <c r="M70">
        <v>2.7290935079814416</v>
      </c>
      <c r="N70">
        <v>2.7758758951787597</v>
      </c>
      <c r="O70">
        <v>2.8692086110370427</v>
      </c>
      <c r="Q70" t="s">
        <v>2566</v>
      </c>
      <c r="R70">
        <v>1.1975489858956205</v>
      </c>
      <c r="S70">
        <f t="shared" si="7"/>
        <v>1.7137874330781229</v>
      </c>
    </row>
    <row r="71" spans="1:19" x14ac:dyDescent="0.25">
      <c r="B71">
        <f>SUM(B7:B70)</f>
        <v>4586231</v>
      </c>
      <c r="C71">
        <f>SUM(C7:C70)</f>
        <v>100</v>
      </c>
      <c r="Q71" t="s">
        <v>2567</v>
      </c>
      <c r="R71">
        <v>1.1985709901810553</v>
      </c>
      <c r="S71">
        <f t="shared" si="7"/>
        <v>1.7152500021434043</v>
      </c>
    </row>
    <row r="72" spans="1:19" x14ac:dyDescent="0.25">
      <c r="Q72" t="s">
        <v>2568</v>
      </c>
      <c r="R72">
        <v>1.1932606208566565</v>
      </c>
      <c r="S72">
        <f t="shared" si="7"/>
        <v>1.7076504431104584</v>
      </c>
    </row>
    <row r="73" spans="1:19" x14ac:dyDescent="0.25">
      <c r="Q73" t="s">
        <v>2569</v>
      </c>
      <c r="R73">
        <v>1.1979646396748513</v>
      </c>
      <c r="S73">
        <f t="shared" si="7"/>
        <v>1.714382266551949</v>
      </c>
    </row>
    <row r="74" spans="1:19" x14ac:dyDescent="0.25">
      <c r="Q74" t="s">
        <v>2570</v>
      </c>
      <c r="R74">
        <v>1.1894174213595576</v>
      </c>
      <c r="S74">
        <f t="shared" si="7"/>
        <v>1.702150520285995</v>
      </c>
    </row>
    <row r="75" spans="1:19" x14ac:dyDescent="0.25">
      <c r="Q75" t="s">
        <v>2571</v>
      </c>
      <c r="R75">
        <v>1.1661251636347687</v>
      </c>
      <c r="S75">
        <f t="shared" si="7"/>
        <v>1.6688174549609838</v>
      </c>
    </row>
    <row r="77" spans="1:19" x14ac:dyDescent="0.25">
      <c r="Q77" t="s">
        <v>2572</v>
      </c>
      <c r="R77">
        <v>1.2601196930551499</v>
      </c>
      <c r="S77">
        <f>R77/1.26011969305515/64*100</f>
        <v>1.5625</v>
      </c>
    </row>
    <row r="78" spans="1:19" x14ac:dyDescent="0.25">
      <c r="Q78" t="s">
        <v>2573</v>
      </c>
      <c r="R78">
        <v>1.2716253707453671</v>
      </c>
      <c r="S78">
        <f t="shared" ref="S78:S85" si="8">R78/1.26011969305515/64*100</f>
        <v>1.5767665982366941</v>
      </c>
    </row>
    <row r="79" spans="1:19" x14ac:dyDescent="0.25">
      <c r="Q79" t="s">
        <v>2574</v>
      </c>
      <c r="R79">
        <v>1.2704721055463801</v>
      </c>
      <c r="S79">
        <f t="shared" si="8"/>
        <v>1.5753365937035153</v>
      </c>
    </row>
    <row r="80" spans="1:19" x14ac:dyDescent="0.25">
      <c r="Q80" t="s">
        <v>2575</v>
      </c>
      <c r="R80">
        <v>1.2713628342730798</v>
      </c>
      <c r="S80">
        <f t="shared" si="8"/>
        <v>1.5764410630988741</v>
      </c>
    </row>
    <row r="81" spans="17:19" x14ac:dyDescent="0.25">
      <c r="Q81" t="s">
        <v>2576</v>
      </c>
      <c r="R81">
        <v>1.2715828362886128</v>
      </c>
      <c r="S81">
        <f t="shared" si="8"/>
        <v>1.5767138571446813</v>
      </c>
    </row>
    <row r="82" spans="17:19" x14ac:dyDescent="0.25">
      <c r="Q82" t="s">
        <v>2577</v>
      </c>
      <c r="R82">
        <v>1.267857375416791</v>
      </c>
      <c r="S82">
        <f t="shared" si="8"/>
        <v>1.5720944288123551</v>
      </c>
    </row>
    <row r="83" spans="17:19" x14ac:dyDescent="0.25">
      <c r="Q83" t="s">
        <v>2578</v>
      </c>
      <c r="R83">
        <v>1.2746566523630243</v>
      </c>
      <c r="S83">
        <f t="shared" si="8"/>
        <v>1.580525270967303</v>
      </c>
    </row>
    <row r="84" spans="17:19" x14ac:dyDescent="0.25">
      <c r="Q84" t="s">
        <v>2579</v>
      </c>
      <c r="R84">
        <v>1.2660654602702608</v>
      </c>
      <c r="S84">
        <f t="shared" si="8"/>
        <v>1.569872522883986</v>
      </c>
    </row>
    <row r="85" spans="17:19" x14ac:dyDescent="0.25">
      <c r="Q85" t="s">
        <v>2580</v>
      </c>
      <c r="R85">
        <v>1.2578146626287268</v>
      </c>
      <c r="S85">
        <f t="shared" si="8"/>
        <v>1.559641850840729</v>
      </c>
    </row>
    <row r="87" spans="17:19" x14ac:dyDescent="0.25">
      <c r="Q87" t="s">
        <v>2581</v>
      </c>
      <c r="R87">
        <v>1.4775967455629699</v>
      </c>
      <c r="S87">
        <f>R87/1.47759674556297/64*100</f>
        <v>1.5625</v>
      </c>
    </row>
    <row r="88" spans="17:19" x14ac:dyDescent="0.25">
      <c r="Q88" t="s">
        <v>2582</v>
      </c>
      <c r="R88">
        <v>1.5026062839094276</v>
      </c>
      <c r="S88">
        <f t="shared" ref="S88:S95" si="9">R88/1.47759674556297/64*100</f>
        <v>1.5889465956518141</v>
      </c>
    </row>
    <row r="89" spans="17:19" x14ac:dyDescent="0.25">
      <c r="Q89" t="s">
        <v>2583</v>
      </c>
      <c r="R89">
        <v>1.4974380022297979</v>
      </c>
      <c r="S89">
        <f t="shared" si="9"/>
        <v>1.5834813425990641</v>
      </c>
    </row>
    <row r="90" spans="17:19" x14ac:dyDescent="0.25">
      <c r="Q90" t="s">
        <v>2584</v>
      </c>
      <c r="R90">
        <v>1.5086788564723472</v>
      </c>
      <c r="S90">
        <f t="shared" si="9"/>
        <v>1.5953681004758156</v>
      </c>
    </row>
    <row r="91" spans="17:19" x14ac:dyDescent="0.25">
      <c r="Q91" t="s">
        <v>2585</v>
      </c>
      <c r="R91">
        <v>1.5078592541280451</v>
      </c>
      <c r="S91">
        <f t="shared" si="9"/>
        <v>1.5945014034782636</v>
      </c>
    </row>
    <row r="92" spans="17:19" x14ac:dyDescent="0.25">
      <c r="Q92" t="s">
        <v>2586</v>
      </c>
      <c r="R92">
        <v>1.5207008340452173</v>
      </c>
      <c r="S92">
        <f t="shared" si="9"/>
        <v>1.6080808653177907</v>
      </c>
    </row>
    <row r="93" spans="17:19" x14ac:dyDescent="0.25">
      <c r="Q93" t="s">
        <v>2587</v>
      </c>
      <c r="R93">
        <v>1.5104945672313093</v>
      </c>
      <c r="S93">
        <f t="shared" si="9"/>
        <v>1.5972881426452354</v>
      </c>
    </row>
    <row r="94" spans="17:19" x14ac:dyDescent="0.25">
      <c r="Q94" t="s">
        <v>2588</v>
      </c>
      <c r="R94">
        <v>1.5012785485409135</v>
      </c>
      <c r="S94">
        <f t="shared" si="9"/>
        <v>1.5875425681189075</v>
      </c>
    </row>
    <row r="95" spans="17:19" x14ac:dyDescent="0.25">
      <c r="Q95" t="s">
        <v>2584</v>
      </c>
      <c r="R95">
        <v>1.5027861212926537</v>
      </c>
      <c r="S95">
        <f t="shared" si="9"/>
        <v>1.5891367665574652</v>
      </c>
    </row>
    <row r="97" spans="17:19" x14ac:dyDescent="0.25">
      <c r="Q97" t="s">
        <v>2589</v>
      </c>
      <c r="R97">
        <v>1.14252858174828</v>
      </c>
      <c r="S97">
        <f>R97/1.14252858174828/64*100</f>
        <v>1.5625</v>
      </c>
    </row>
    <row r="98" spans="17:19" x14ac:dyDescent="0.25">
      <c r="Q98" t="s">
        <v>2590</v>
      </c>
      <c r="R98">
        <v>1.2156497175403209</v>
      </c>
      <c r="S98">
        <f t="shared" ref="S98:S105" si="10">R98/1.14252858174828/64*100</f>
        <v>1.6624990516650686</v>
      </c>
    </row>
    <row r="99" spans="17:19" x14ac:dyDescent="0.25">
      <c r="Q99" t="s">
        <v>2591</v>
      </c>
      <c r="R99">
        <v>1.2169504275591989</v>
      </c>
      <c r="S99">
        <f t="shared" si="10"/>
        <v>1.6642778775403804</v>
      </c>
    </row>
    <row r="100" spans="17:19" x14ac:dyDescent="0.25">
      <c r="Q100" t="s">
        <v>2592</v>
      </c>
      <c r="R100">
        <v>1.2257583461711625</v>
      </c>
      <c r="S100">
        <f t="shared" si="10"/>
        <v>1.6763234167514292</v>
      </c>
    </row>
    <row r="101" spans="17:19" x14ac:dyDescent="0.25">
      <c r="Q101" t="s">
        <v>2593</v>
      </c>
      <c r="R101">
        <v>1.2263695093926208</v>
      </c>
      <c r="S101">
        <f t="shared" si="10"/>
        <v>1.6771592317575339</v>
      </c>
    </row>
    <row r="102" spans="17:19" x14ac:dyDescent="0.25">
      <c r="Q102" t="s">
        <v>2594</v>
      </c>
      <c r="R102">
        <v>1.2282916463250304</v>
      </c>
      <c r="S102">
        <f t="shared" si="10"/>
        <v>1.6797879090658023</v>
      </c>
    </row>
    <row r="103" spans="17:19" x14ac:dyDescent="0.25">
      <c r="Q103" t="s">
        <v>2595</v>
      </c>
      <c r="R103">
        <v>1.2266351656783681</v>
      </c>
      <c r="S103">
        <f t="shared" si="10"/>
        <v>1.6775225381580137</v>
      </c>
    </row>
    <row r="104" spans="17:19" x14ac:dyDescent="0.25">
      <c r="Q104" t="s">
        <v>2596</v>
      </c>
      <c r="R104">
        <v>1.2150686558213419</v>
      </c>
      <c r="S104">
        <f t="shared" si="10"/>
        <v>1.6617044028918053</v>
      </c>
    </row>
    <row r="105" spans="17:19" x14ac:dyDescent="0.25">
      <c r="Q105" t="s">
        <v>2597</v>
      </c>
      <c r="R105">
        <v>1.190420320695367</v>
      </c>
      <c r="S105">
        <f t="shared" si="10"/>
        <v>1.6279958162974955</v>
      </c>
    </row>
    <row r="107" spans="17:19" x14ac:dyDescent="0.25">
      <c r="Q107" t="s">
        <v>2598</v>
      </c>
      <c r="R107">
        <v>1.8755487894089899</v>
      </c>
      <c r="S107">
        <f>R107/1.87554878940899/64*100</f>
        <v>1.5625</v>
      </c>
    </row>
    <row r="108" spans="17:19" x14ac:dyDescent="0.25">
      <c r="Q108" t="s">
        <v>2599</v>
      </c>
      <c r="R108">
        <v>1.9747306756284846</v>
      </c>
      <c r="S108">
        <f t="shared" ref="S108:S115" si="11">R108/1.87554878940899/64*100</f>
        <v>1.645127387830734</v>
      </c>
    </row>
    <row r="109" spans="17:19" x14ac:dyDescent="0.25">
      <c r="Q109" t="s">
        <v>2600</v>
      </c>
      <c r="R109">
        <v>1.9780507768484656</v>
      </c>
      <c r="S109">
        <f t="shared" si="11"/>
        <v>1.6478933292903828</v>
      </c>
    </row>
    <row r="110" spans="17:19" x14ac:dyDescent="0.25">
      <c r="Q110" t="s">
        <v>2601</v>
      </c>
      <c r="R110">
        <v>1.9945611391169065</v>
      </c>
      <c r="S110">
        <f t="shared" si="11"/>
        <v>1.6616479387092975</v>
      </c>
    </row>
    <row r="111" spans="17:19" x14ac:dyDescent="0.25">
      <c r="Q111" t="s">
        <v>2602</v>
      </c>
      <c r="R111">
        <v>1.998223733598024</v>
      </c>
      <c r="S111">
        <f t="shared" si="11"/>
        <v>1.6646992077080365</v>
      </c>
    </row>
    <row r="112" spans="17:19" x14ac:dyDescent="0.25">
      <c r="Q112" t="s">
        <v>2603</v>
      </c>
      <c r="R112">
        <v>1.9959060953808325</v>
      </c>
      <c r="S112">
        <f t="shared" si="11"/>
        <v>1.6627684076484426</v>
      </c>
    </row>
    <row r="113" spans="17:19" x14ac:dyDescent="0.25">
      <c r="Q113" t="s">
        <v>2604</v>
      </c>
      <c r="R113">
        <v>1.9866679350006509</v>
      </c>
      <c r="S113">
        <f t="shared" si="11"/>
        <v>1.6550721932521315</v>
      </c>
    </row>
    <row r="114" spans="17:19" x14ac:dyDescent="0.25">
      <c r="Q114" t="s">
        <v>2605</v>
      </c>
      <c r="R114">
        <v>1.9858636165513124</v>
      </c>
      <c r="S114">
        <f t="shared" si="11"/>
        <v>1.6544021239987012</v>
      </c>
    </row>
    <row r="115" spans="17:19" x14ac:dyDescent="0.25">
      <c r="Q115" t="s">
        <v>2606</v>
      </c>
      <c r="R115">
        <v>1.9548702626253509</v>
      </c>
      <c r="S115">
        <f t="shared" si="11"/>
        <v>1.6285818863259853</v>
      </c>
    </row>
    <row r="117" spans="17:19" x14ac:dyDescent="0.25">
      <c r="Q117" t="s">
        <v>2607</v>
      </c>
      <c r="R117">
        <v>1.9068380986478899</v>
      </c>
      <c r="S117">
        <f>R117/1.90683809864789/64*100</f>
        <v>1.5625</v>
      </c>
    </row>
    <row r="118" spans="17:19" x14ac:dyDescent="0.25">
      <c r="Q118" t="s">
        <v>2608</v>
      </c>
      <c r="R118">
        <v>1.979717623623187</v>
      </c>
      <c r="S118">
        <f t="shared" ref="S118:S125" si="12">R118/1.90683809864789/64*100</f>
        <v>1.6222188916325135</v>
      </c>
    </row>
    <row r="119" spans="17:19" x14ac:dyDescent="0.25">
      <c r="Q119" t="s">
        <v>2609</v>
      </c>
      <c r="R119">
        <v>1.9798722130009185</v>
      </c>
      <c r="S119">
        <f t="shared" si="12"/>
        <v>1.6223455651570657</v>
      </c>
    </row>
    <row r="120" spans="17:19" x14ac:dyDescent="0.25">
      <c r="Q120" t="s">
        <v>2610</v>
      </c>
      <c r="R120">
        <v>1.9961032679944639</v>
      </c>
      <c r="S120">
        <f t="shared" si="12"/>
        <v>1.6356456053887964</v>
      </c>
    </row>
    <row r="121" spans="17:19" x14ac:dyDescent="0.25">
      <c r="Q121" t="s">
        <v>2611</v>
      </c>
      <c r="R121">
        <v>1.9995331927913771</v>
      </c>
      <c r="S121">
        <f t="shared" si="12"/>
        <v>1.6384561520728476</v>
      </c>
    </row>
    <row r="122" spans="17:19" x14ac:dyDescent="0.25">
      <c r="Q122" t="s">
        <v>2612</v>
      </c>
      <c r="R122">
        <v>1.9896525454939891</v>
      </c>
      <c r="S122">
        <f t="shared" si="12"/>
        <v>1.6303597586700118</v>
      </c>
    </row>
    <row r="123" spans="17:19" x14ac:dyDescent="0.25">
      <c r="Q123" t="s">
        <v>2613</v>
      </c>
      <c r="R123">
        <v>1.9895050235029614</v>
      </c>
      <c r="S123">
        <f t="shared" si="12"/>
        <v>1.6302388762987481</v>
      </c>
    </row>
    <row r="124" spans="17:19" x14ac:dyDescent="0.25">
      <c r="Q124" t="s">
        <v>2614</v>
      </c>
      <c r="R124">
        <v>1.9889320176237586</v>
      </c>
      <c r="S124">
        <f t="shared" si="12"/>
        <v>1.629769344204288</v>
      </c>
    </row>
    <row r="125" spans="17:19" x14ac:dyDescent="0.25">
      <c r="Q125" t="s">
        <v>2615</v>
      </c>
      <c r="R125">
        <v>1.9605767995163286</v>
      </c>
      <c r="S125">
        <f t="shared" si="12"/>
        <v>1.6065345303392431</v>
      </c>
    </row>
    <row r="127" spans="17:19" x14ac:dyDescent="0.25">
      <c r="Q127" t="s">
        <v>2616</v>
      </c>
      <c r="R127">
        <v>2.1979485987513501</v>
      </c>
      <c r="S127">
        <f>R127/2.19794859875135/64*100</f>
        <v>1.5625</v>
      </c>
    </row>
    <row r="128" spans="17:19" x14ac:dyDescent="0.25">
      <c r="Q128" t="s">
        <v>2617</v>
      </c>
      <c r="R128">
        <v>2.3241016382531883</v>
      </c>
      <c r="S128">
        <f t="shared" ref="S128:S135" si="13">R128/2.19794859875135/64*100</f>
        <v>1.6521809526544899</v>
      </c>
    </row>
    <row r="129" spans="17:19" x14ac:dyDescent="0.25">
      <c r="Q129" t="s">
        <v>2618</v>
      </c>
      <c r="R129">
        <v>2.3151201102064021</v>
      </c>
      <c r="S129">
        <f t="shared" si="13"/>
        <v>1.6457960728710974</v>
      </c>
    </row>
    <row r="130" spans="17:19" x14ac:dyDescent="0.25">
      <c r="Q130" t="s">
        <v>2619</v>
      </c>
      <c r="R130">
        <v>2.3106481593446118</v>
      </c>
      <c r="S130">
        <f t="shared" si="13"/>
        <v>1.6426170070705972</v>
      </c>
    </row>
    <row r="131" spans="17:19" x14ac:dyDescent="0.25">
      <c r="Q131" t="s">
        <v>2620</v>
      </c>
      <c r="R131">
        <v>2.3304515235207859</v>
      </c>
      <c r="S131">
        <f t="shared" si="13"/>
        <v>1.6566950235186846</v>
      </c>
    </row>
    <row r="132" spans="17:19" x14ac:dyDescent="0.25">
      <c r="Q132" t="s">
        <v>2621</v>
      </c>
      <c r="R132">
        <v>2.3299811724737269</v>
      </c>
      <c r="S132">
        <f t="shared" si="13"/>
        <v>1.656360655594227</v>
      </c>
    </row>
    <row r="133" spans="17:19" x14ac:dyDescent="0.25">
      <c r="Q133" t="s">
        <v>2622</v>
      </c>
      <c r="R133">
        <v>2.3346037331348901</v>
      </c>
      <c r="S133">
        <f t="shared" si="13"/>
        <v>1.6596467884169737</v>
      </c>
    </row>
    <row r="134" spans="17:19" x14ac:dyDescent="0.25">
      <c r="Q134" t="s">
        <v>2623</v>
      </c>
      <c r="R134">
        <v>2.3225188351571475</v>
      </c>
      <c r="S134">
        <f t="shared" si="13"/>
        <v>1.6510557535306485</v>
      </c>
    </row>
    <row r="135" spans="17:19" x14ac:dyDescent="0.25">
      <c r="Q135" t="s">
        <v>2619</v>
      </c>
      <c r="R135">
        <v>2.3006807481820744</v>
      </c>
      <c r="S135">
        <f t="shared" si="13"/>
        <v>1.6355312726952291</v>
      </c>
    </row>
    <row r="137" spans="17:19" x14ac:dyDescent="0.25">
      <c r="Q137" t="s">
        <v>2624</v>
      </c>
      <c r="R137">
        <v>1.36397403445226</v>
      </c>
      <c r="S137">
        <f>R137/1.36397403445226/64*100</f>
        <v>1.5625</v>
      </c>
    </row>
    <row r="138" spans="17:19" x14ac:dyDescent="0.25">
      <c r="Q138" t="s">
        <v>2625</v>
      </c>
      <c r="R138">
        <v>1.4014970725144289</v>
      </c>
      <c r="S138">
        <f t="shared" ref="S138:S145" si="14">R138/1.36397403445226/64*100</f>
        <v>1.6054845037304417</v>
      </c>
    </row>
    <row r="139" spans="17:19" x14ac:dyDescent="0.25">
      <c r="Q139" t="s">
        <v>2626</v>
      </c>
      <c r="R139">
        <v>1.4005229866516766</v>
      </c>
      <c r="S139">
        <f t="shared" si="14"/>
        <v>1.6043686399954245</v>
      </c>
    </row>
    <row r="140" spans="17:19" x14ac:dyDescent="0.25">
      <c r="Q140" t="s">
        <v>2627</v>
      </c>
      <c r="R140">
        <v>1.3981997127344663</v>
      </c>
      <c r="S140">
        <f t="shared" si="14"/>
        <v>1.6017072143348556</v>
      </c>
    </row>
    <row r="141" spans="17:19" x14ac:dyDescent="0.25">
      <c r="Q141" t="s">
        <v>2628</v>
      </c>
      <c r="R141">
        <v>1.4046928618480568</v>
      </c>
      <c r="S141">
        <f t="shared" si="14"/>
        <v>1.6091454391351241</v>
      </c>
    </row>
    <row r="142" spans="17:19" x14ac:dyDescent="0.25">
      <c r="Q142" t="s">
        <v>2629</v>
      </c>
      <c r="R142">
        <v>1.3959231547833379</v>
      </c>
      <c r="S142">
        <f t="shared" si="14"/>
        <v>1.5990993041336423</v>
      </c>
    </row>
    <row r="143" spans="17:19" x14ac:dyDescent="0.25">
      <c r="Q143" t="s">
        <v>2630</v>
      </c>
      <c r="R143">
        <v>1.4058833234856203</v>
      </c>
      <c r="S143">
        <f t="shared" si="14"/>
        <v>1.6105091720667704</v>
      </c>
    </row>
    <row r="144" spans="17:19" x14ac:dyDescent="0.25">
      <c r="Q144" t="s">
        <v>2631</v>
      </c>
      <c r="R144">
        <v>1.3965168592607577</v>
      </c>
      <c r="S144">
        <f t="shared" si="14"/>
        <v>1.5997794220996275</v>
      </c>
    </row>
    <row r="145" spans="17:19" x14ac:dyDescent="0.25">
      <c r="Q145" t="s">
        <v>2632</v>
      </c>
      <c r="R145">
        <v>1.3815963690887774</v>
      </c>
      <c r="S145">
        <f t="shared" si="14"/>
        <v>1.5826872595621777</v>
      </c>
    </row>
    <row r="147" spans="17:19" x14ac:dyDescent="0.25">
      <c r="Q147" t="s">
        <v>2633</v>
      </c>
      <c r="R147">
        <v>1.9258079237613599</v>
      </c>
      <c r="S147">
        <f>R147/1.92580792376136/64*100</f>
        <v>1.5625</v>
      </c>
    </row>
    <row r="148" spans="17:19" x14ac:dyDescent="0.25">
      <c r="Q148" t="s">
        <v>2634</v>
      </c>
      <c r="R148">
        <v>2.0687072243096751</v>
      </c>
      <c r="S148">
        <f t="shared" ref="S148:S155" si="15">R148/1.92580792376136/64*100</f>
        <v>1.6784410314766212</v>
      </c>
    </row>
    <row r="149" spans="17:19" x14ac:dyDescent="0.25">
      <c r="Q149" t="s">
        <v>2635</v>
      </c>
      <c r="R149">
        <v>2.0729761452861752</v>
      </c>
      <c r="S149">
        <f t="shared" si="15"/>
        <v>1.6819046110701423</v>
      </c>
    </row>
    <row r="150" spans="17:19" x14ac:dyDescent="0.25">
      <c r="Q150" t="s">
        <v>2636</v>
      </c>
      <c r="R150">
        <v>2.0786587104271579</v>
      </c>
      <c r="S150">
        <f t="shared" si="15"/>
        <v>1.6865151477302283</v>
      </c>
    </row>
    <row r="151" spans="17:19" x14ac:dyDescent="0.25">
      <c r="Q151" t="s">
        <v>2637</v>
      </c>
      <c r="R151">
        <v>2.0817872218773648</v>
      </c>
      <c r="S151">
        <f t="shared" si="15"/>
        <v>1.6890534585766188</v>
      </c>
    </row>
    <row r="152" spans="17:19" x14ac:dyDescent="0.25">
      <c r="Q152" t="s">
        <v>2638</v>
      </c>
      <c r="R152">
        <v>2.0684965515720166</v>
      </c>
      <c r="S152">
        <f t="shared" si="15"/>
        <v>1.678270102616827</v>
      </c>
    </row>
    <row r="153" spans="17:19" x14ac:dyDescent="0.25">
      <c r="Q153" t="s">
        <v>2639</v>
      </c>
      <c r="R153">
        <v>2.0769431849129214</v>
      </c>
      <c r="S153">
        <f t="shared" si="15"/>
        <v>1.6851232598981545</v>
      </c>
    </row>
    <row r="154" spans="17:19" x14ac:dyDescent="0.25">
      <c r="Q154" t="s">
        <v>2640</v>
      </c>
      <c r="R154">
        <v>2.0689092342915738</v>
      </c>
      <c r="S154">
        <f t="shared" si="15"/>
        <v>1.6786049318286878</v>
      </c>
    </row>
    <row r="155" spans="17:19" x14ac:dyDescent="0.25">
      <c r="Q155" t="s">
        <v>2641</v>
      </c>
      <c r="R155">
        <v>2.0292847749419187</v>
      </c>
      <c r="S155">
        <f t="shared" si="15"/>
        <v>1.6464557143652394</v>
      </c>
    </row>
    <row r="157" spans="17:19" x14ac:dyDescent="0.25">
      <c r="Q157" t="s">
        <v>2642</v>
      </c>
      <c r="R157">
        <v>2.4528201915690699</v>
      </c>
      <c r="S157">
        <f>R157/2.45282019156907/64*100</f>
        <v>1.5625</v>
      </c>
    </row>
    <row r="158" spans="17:19" x14ac:dyDescent="0.25">
      <c r="Q158" t="s">
        <v>2643</v>
      </c>
      <c r="R158">
        <v>2.3153045276835016</v>
      </c>
      <c r="S158">
        <f t="shared" ref="S158:S165" si="16">R158/2.45282019156907/64*100</f>
        <v>1.4748995205356863</v>
      </c>
    </row>
    <row r="159" spans="17:19" x14ac:dyDescent="0.25">
      <c r="Q159" t="s">
        <v>2644</v>
      </c>
      <c r="R159">
        <v>2.3064750848858062</v>
      </c>
      <c r="S159">
        <f t="shared" si="16"/>
        <v>1.4692749727523553</v>
      </c>
    </row>
    <row r="160" spans="17:19" x14ac:dyDescent="0.25">
      <c r="Q160" t="s">
        <v>2645</v>
      </c>
      <c r="R160">
        <v>2.2944665451892945</v>
      </c>
      <c r="S160">
        <f t="shared" si="16"/>
        <v>1.4616252708539881</v>
      </c>
    </row>
    <row r="161" spans="17:19" x14ac:dyDescent="0.25">
      <c r="Q161" t="s">
        <v>2646</v>
      </c>
      <c r="R161">
        <v>2.2973871790950335</v>
      </c>
      <c r="S161">
        <f t="shared" si="16"/>
        <v>1.4634857784009347</v>
      </c>
    </row>
    <row r="162" spans="17:19" x14ac:dyDescent="0.25">
      <c r="Q162" t="s">
        <v>2647</v>
      </c>
      <c r="R162">
        <v>2.3036822380058846</v>
      </c>
      <c r="S162">
        <f t="shared" si="16"/>
        <v>1.4674958683300756</v>
      </c>
    </row>
    <row r="163" spans="17:19" x14ac:dyDescent="0.25">
      <c r="Q163" t="s">
        <v>2648</v>
      </c>
      <c r="R163">
        <v>2.3093841942276927</v>
      </c>
      <c r="S163">
        <f t="shared" si="16"/>
        <v>1.4711281389005799</v>
      </c>
    </row>
    <row r="164" spans="17:19" x14ac:dyDescent="0.25">
      <c r="Q164" t="s">
        <v>2649</v>
      </c>
      <c r="R164">
        <v>2.3059808908189261</v>
      </c>
      <c r="S164">
        <f t="shared" si="16"/>
        <v>1.4689601603449256</v>
      </c>
    </row>
    <row r="165" spans="17:19" x14ac:dyDescent="0.25">
      <c r="Q165" t="s">
        <v>2650</v>
      </c>
      <c r="R165">
        <v>2.3461635422141245</v>
      </c>
      <c r="S165">
        <f t="shared" si="16"/>
        <v>1.4945573863547268</v>
      </c>
    </row>
    <row r="167" spans="17:19" x14ac:dyDescent="0.25">
      <c r="Q167" t="s">
        <v>2651</v>
      </c>
      <c r="R167">
        <v>1.10386938643082</v>
      </c>
      <c r="S167">
        <f>R167/1.10386938643082/64*100</f>
        <v>1.5625</v>
      </c>
    </row>
    <row r="168" spans="17:19" x14ac:dyDescent="0.25">
      <c r="Q168" t="s">
        <v>2652</v>
      </c>
      <c r="R168">
        <v>1.0206918689227966</v>
      </c>
      <c r="S168">
        <f t="shared" ref="S168:S175" si="17">R168/1.10386938643082/64*100</f>
        <v>1.4447642672186911</v>
      </c>
    </row>
    <row r="169" spans="17:19" x14ac:dyDescent="0.25">
      <c r="Q169" t="s">
        <v>2653</v>
      </c>
      <c r="R169">
        <v>1.0115818022692749</v>
      </c>
      <c r="S169">
        <f t="shared" si="17"/>
        <v>1.4318691916589343</v>
      </c>
    </row>
    <row r="170" spans="17:19" x14ac:dyDescent="0.25">
      <c r="Q170" t="s">
        <v>2654</v>
      </c>
      <c r="R170">
        <v>1.0142396915879706</v>
      </c>
      <c r="S170">
        <f t="shared" si="17"/>
        <v>1.4356313686986382</v>
      </c>
    </row>
    <row r="171" spans="17:19" x14ac:dyDescent="0.25">
      <c r="Q171" t="s">
        <v>2655</v>
      </c>
      <c r="R171">
        <v>1.0066422567479631</v>
      </c>
      <c r="S171">
        <f t="shared" si="17"/>
        <v>1.4248773863131909</v>
      </c>
    </row>
    <row r="172" spans="17:19" x14ac:dyDescent="0.25">
      <c r="Q172" t="s">
        <v>2656</v>
      </c>
      <c r="R172">
        <v>1.0266351947675738</v>
      </c>
      <c r="S172">
        <f t="shared" si="17"/>
        <v>1.4531768989544895</v>
      </c>
    </row>
    <row r="173" spans="17:19" x14ac:dyDescent="0.25">
      <c r="Q173" t="s">
        <v>2657</v>
      </c>
      <c r="R173">
        <v>1.0157390736866576</v>
      </c>
      <c r="S173">
        <f t="shared" si="17"/>
        <v>1.4377537072270881</v>
      </c>
    </row>
    <row r="174" spans="17:19" x14ac:dyDescent="0.25">
      <c r="Q174" t="s">
        <v>2658</v>
      </c>
      <c r="R174">
        <v>1.0089994995759548</v>
      </c>
      <c r="S174">
        <f t="shared" si="17"/>
        <v>1.4282140056306682</v>
      </c>
    </row>
    <row r="175" spans="17:19" x14ac:dyDescent="0.25">
      <c r="Q175" t="s">
        <v>2659</v>
      </c>
      <c r="R175">
        <v>1.0546817244377604</v>
      </c>
      <c r="S175">
        <f t="shared" si="17"/>
        <v>1.4928760727411274</v>
      </c>
    </row>
    <row r="177" spans="17:19" x14ac:dyDescent="0.25">
      <c r="Q177" t="s">
        <v>2660</v>
      </c>
      <c r="R177">
        <v>0.77100346668102804</v>
      </c>
      <c r="S177">
        <f>R177/0.771003466681028/64*100</f>
        <v>1.5625</v>
      </c>
    </row>
    <row r="178" spans="17:19" x14ac:dyDescent="0.25">
      <c r="Q178" t="s">
        <v>2661</v>
      </c>
      <c r="R178">
        <v>0.79297749463439415</v>
      </c>
      <c r="S178">
        <f t="shared" ref="S178:S185" si="18">R178/0.771003466681028/64*100</f>
        <v>1.6070321197126849</v>
      </c>
    </row>
    <row r="179" spans="17:19" x14ac:dyDescent="0.25">
      <c r="Q179" t="s">
        <v>2662</v>
      </c>
      <c r="R179">
        <v>0.79343593829796677</v>
      </c>
      <c r="S179">
        <f t="shared" si="18"/>
        <v>1.6079611923502122</v>
      </c>
    </row>
    <row r="180" spans="17:19" x14ac:dyDescent="0.25">
      <c r="Q180" t="s">
        <v>2663</v>
      </c>
      <c r="R180">
        <v>0.79229770630451912</v>
      </c>
      <c r="S180">
        <f t="shared" si="18"/>
        <v>1.6056544744603205</v>
      </c>
    </row>
    <row r="181" spans="17:19" x14ac:dyDescent="0.25">
      <c r="Q181" t="s">
        <v>2664</v>
      </c>
      <c r="R181">
        <v>0.79001072557033947</v>
      </c>
      <c r="S181">
        <f t="shared" si="18"/>
        <v>1.6010197256536278</v>
      </c>
    </row>
    <row r="182" spans="17:19" x14ac:dyDescent="0.25">
      <c r="Q182" t="s">
        <v>2665</v>
      </c>
      <c r="R182">
        <v>0.78467678474612512</v>
      </c>
      <c r="S182">
        <f t="shared" si="18"/>
        <v>1.590210069279822</v>
      </c>
    </row>
    <row r="183" spans="17:19" x14ac:dyDescent="0.25">
      <c r="Q183" t="s">
        <v>2666</v>
      </c>
      <c r="R183">
        <v>0.79373141714339301</v>
      </c>
      <c r="S183">
        <f t="shared" si="18"/>
        <v>1.6085600037900181</v>
      </c>
    </row>
    <row r="184" spans="17:19" x14ac:dyDescent="0.25">
      <c r="Q184" t="s">
        <v>2667</v>
      </c>
      <c r="R184">
        <v>0.78658905026275006</v>
      </c>
      <c r="S184">
        <f t="shared" si="18"/>
        <v>1.5940854278208005</v>
      </c>
    </row>
    <row r="185" spans="17:19" x14ac:dyDescent="0.25">
      <c r="Q185" t="s">
        <v>2668</v>
      </c>
      <c r="R185">
        <v>0.77800649831888458</v>
      </c>
      <c r="S185">
        <f t="shared" si="18"/>
        <v>1.5766922019900302</v>
      </c>
    </row>
    <row r="187" spans="17:19" x14ac:dyDescent="0.25">
      <c r="Q187" t="s">
        <v>2669</v>
      </c>
      <c r="R187">
        <v>1.14272482131842</v>
      </c>
      <c r="S187">
        <f>R187/1.14272482131842/64*100</f>
        <v>1.5625</v>
      </c>
    </row>
    <row r="188" spans="17:19" x14ac:dyDescent="0.25">
      <c r="Q188" t="s">
        <v>2670</v>
      </c>
      <c r="R188">
        <v>1.1619908606303448</v>
      </c>
      <c r="S188">
        <f t="shared" ref="S188:S195" si="19">R188/1.14272482131842/64*100</f>
        <v>1.5888433381889362</v>
      </c>
    </row>
    <row r="189" spans="17:19" x14ac:dyDescent="0.25">
      <c r="Q189" t="s">
        <v>2671</v>
      </c>
      <c r="R189">
        <v>1.16170246306932</v>
      </c>
      <c r="S189">
        <f t="shared" si="19"/>
        <v>1.5884489989913491</v>
      </c>
    </row>
    <row r="190" spans="17:19" x14ac:dyDescent="0.25">
      <c r="Q190" t="s">
        <v>2672</v>
      </c>
      <c r="R190">
        <v>1.1634610647038186</v>
      </c>
      <c r="S190">
        <f t="shared" si="19"/>
        <v>1.5908536155732604</v>
      </c>
    </row>
    <row r="191" spans="17:19" x14ac:dyDescent="0.25">
      <c r="Q191" t="s">
        <v>2673</v>
      </c>
      <c r="R191">
        <v>1.1600728898964729</v>
      </c>
      <c r="S191">
        <f t="shared" si="19"/>
        <v>1.5862208089362526</v>
      </c>
    </row>
    <row r="192" spans="17:19" x14ac:dyDescent="0.25">
      <c r="Q192" t="s">
        <v>2674</v>
      </c>
      <c r="R192">
        <v>1.1500342771969878</v>
      </c>
      <c r="S192">
        <f t="shared" si="19"/>
        <v>1.5724945538918855</v>
      </c>
    </row>
    <row r="193" spans="17:19" x14ac:dyDescent="0.25">
      <c r="Q193" t="s">
        <v>2675</v>
      </c>
      <c r="R193">
        <v>1.1598912335397709</v>
      </c>
      <c r="S193">
        <f t="shared" si="19"/>
        <v>1.5859724218774858</v>
      </c>
    </row>
    <row r="194" spans="17:19" x14ac:dyDescent="0.25">
      <c r="Q194" t="s">
        <v>2676</v>
      </c>
      <c r="R194">
        <v>1.1586500475965544</v>
      </c>
      <c r="S194">
        <f t="shared" si="19"/>
        <v>1.5842752914747016</v>
      </c>
    </row>
    <row r="195" spans="17:19" x14ac:dyDescent="0.25">
      <c r="Q195" t="s">
        <v>2677</v>
      </c>
      <c r="R195">
        <v>1.1529535159841831</v>
      </c>
      <c r="S195">
        <f t="shared" si="19"/>
        <v>1.5764861628251106</v>
      </c>
    </row>
    <row r="197" spans="17:19" x14ac:dyDescent="0.25">
      <c r="Q197" t="s">
        <v>2678</v>
      </c>
      <c r="R197">
        <v>1.32067050264149</v>
      </c>
      <c r="S197">
        <f>R197/1.32067050264149/64*100</f>
        <v>1.5625</v>
      </c>
    </row>
    <row r="198" spans="17:19" x14ac:dyDescent="0.25">
      <c r="Q198" t="s">
        <v>2679</v>
      </c>
      <c r="R198">
        <v>1.3177630338858399</v>
      </c>
      <c r="S198">
        <f t="shared" ref="S198:S205" si="20">R198/1.32067050264149/64*100</f>
        <v>1.5590601412906422</v>
      </c>
    </row>
    <row r="199" spans="17:19" x14ac:dyDescent="0.25">
      <c r="Q199" t="s">
        <v>2680</v>
      </c>
      <c r="R199">
        <v>1.3171939817778566</v>
      </c>
      <c r="S199">
        <f t="shared" si="20"/>
        <v>1.5583868893955288</v>
      </c>
    </row>
    <row r="200" spans="17:19" x14ac:dyDescent="0.25">
      <c r="Q200" t="s">
        <v>2681</v>
      </c>
      <c r="R200">
        <v>1.3141816104610806</v>
      </c>
      <c r="S200">
        <f t="shared" si="20"/>
        <v>1.5548229192962131</v>
      </c>
    </row>
    <row r="201" spans="17:19" x14ac:dyDescent="0.25">
      <c r="Q201" t="s">
        <v>2682</v>
      </c>
      <c r="R201">
        <v>1.3122260506410852</v>
      </c>
      <c r="S201">
        <f t="shared" si="20"/>
        <v>1.5525092746644662</v>
      </c>
    </row>
    <row r="202" spans="17:19" x14ac:dyDescent="0.25">
      <c r="Q202" t="s">
        <v>2683</v>
      </c>
      <c r="R202">
        <v>1.3072559129778056</v>
      </c>
      <c r="S202">
        <f t="shared" si="20"/>
        <v>1.5466290493672845</v>
      </c>
    </row>
    <row r="203" spans="17:19" x14ac:dyDescent="0.25">
      <c r="Q203" t="s">
        <v>2684</v>
      </c>
      <c r="R203">
        <v>1.3166867811028213</v>
      </c>
      <c r="S203">
        <f t="shared" si="20"/>
        <v>1.5577868146205129</v>
      </c>
    </row>
    <row r="204" spans="17:19" x14ac:dyDescent="0.25">
      <c r="Q204" t="s">
        <v>2685</v>
      </c>
      <c r="R204">
        <v>1.3109265313311911</v>
      </c>
      <c r="S204">
        <f t="shared" si="20"/>
        <v>1.5509717988764871</v>
      </c>
    </row>
    <row r="205" spans="17:19" x14ac:dyDescent="0.25">
      <c r="Q205" t="s">
        <v>2686</v>
      </c>
      <c r="R205">
        <v>1.3113558212555858</v>
      </c>
      <c r="S205">
        <f t="shared" si="20"/>
        <v>1.5514796965735471</v>
      </c>
    </row>
    <row r="207" spans="17:19" x14ac:dyDescent="0.25">
      <c r="Q207" t="s">
        <v>2687</v>
      </c>
      <c r="R207">
        <v>0.73574575724598301</v>
      </c>
      <c r="S207">
        <f>R207/0.735745757245983/64*100</f>
        <v>1.5625</v>
      </c>
    </row>
    <row r="208" spans="17:19" x14ac:dyDescent="0.25">
      <c r="Q208" t="s">
        <v>2688</v>
      </c>
      <c r="R208">
        <v>0.72876274459808721</v>
      </c>
      <c r="S208">
        <f t="shared" ref="S208:S215" si="21">R208/0.735745757245983/64*100</f>
        <v>1.5476702070248034</v>
      </c>
    </row>
    <row r="209" spans="17:19" x14ac:dyDescent="0.25">
      <c r="Q209" t="s">
        <v>2689</v>
      </c>
      <c r="R209">
        <v>0.72741907237688941</v>
      </c>
      <c r="S209">
        <f t="shared" si="21"/>
        <v>1.5448166562908103</v>
      </c>
    </row>
    <row r="210" spans="17:19" x14ac:dyDescent="0.25">
      <c r="Q210" t="s">
        <v>3081</v>
      </c>
      <c r="R210">
        <v>0.72662191686447652</v>
      </c>
      <c r="S210">
        <f t="shared" si="21"/>
        <v>1.5431237406662508</v>
      </c>
    </row>
    <row r="211" spans="17:19" x14ac:dyDescent="0.25">
      <c r="Q211" t="s">
        <v>2691</v>
      </c>
      <c r="R211">
        <v>0.72564730766193564</v>
      </c>
      <c r="S211">
        <f t="shared" si="21"/>
        <v>1.5410539674273667</v>
      </c>
    </row>
    <row r="212" spans="17:19" x14ac:dyDescent="0.25">
      <c r="Q212" t="s">
        <v>2692</v>
      </c>
      <c r="R212">
        <v>0.73113149713621439</v>
      </c>
      <c r="S212">
        <f t="shared" si="21"/>
        <v>1.552700716279356</v>
      </c>
    </row>
    <row r="213" spans="17:19" x14ac:dyDescent="0.25">
      <c r="Q213" t="s">
        <v>2693</v>
      </c>
      <c r="R213">
        <v>0.72836583351467699</v>
      </c>
      <c r="S213">
        <f t="shared" si="21"/>
        <v>1.5468272887181456</v>
      </c>
    </row>
    <row r="214" spans="17:19" x14ac:dyDescent="0.25">
      <c r="Q214" t="s">
        <v>2694</v>
      </c>
      <c r="R214">
        <v>0.72463000624570839</v>
      </c>
      <c r="S214">
        <f t="shared" si="21"/>
        <v>1.5388935289237118</v>
      </c>
    </row>
    <row r="215" spans="17:19" x14ac:dyDescent="0.25">
      <c r="Q215" t="s">
        <v>2690</v>
      </c>
      <c r="R215">
        <v>0.73283798756857776</v>
      </c>
      <c r="S215">
        <f t="shared" si="21"/>
        <v>1.5563247824384985</v>
      </c>
    </row>
    <row r="217" spans="17:19" x14ac:dyDescent="0.25">
      <c r="Q217" t="s">
        <v>2695</v>
      </c>
      <c r="R217">
        <v>0.56567146312516703</v>
      </c>
      <c r="S217">
        <f>R217/0.565671463125167/64*100</f>
        <v>1.5625</v>
      </c>
    </row>
    <row r="218" spans="17:19" x14ac:dyDescent="0.25">
      <c r="Q218" t="s">
        <v>2696</v>
      </c>
      <c r="R218">
        <v>0.56776378936289273</v>
      </c>
      <c r="S218">
        <f t="shared" ref="S218:S225" si="22">R218/0.565671463125167/64*100</f>
        <v>1.5682794319840438</v>
      </c>
    </row>
    <row r="219" spans="17:19" x14ac:dyDescent="0.25">
      <c r="Q219" t="s">
        <v>2697</v>
      </c>
      <c r="R219">
        <v>0.56824220384123547</v>
      </c>
      <c r="S219">
        <f t="shared" si="22"/>
        <v>1.5696009103882764</v>
      </c>
    </row>
    <row r="220" spans="17:19" x14ac:dyDescent="0.25">
      <c r="Q220" t="s">
        <v>2698</v>
      </c>
      <c r="R220">
        <v>0.56777190341702688</v>
      </c>
      <c r="S220">
        <f t="shared" si="22"/>
        <v>1.5683018446571428</v>
      </c>
    </row>
    <row r="221" spans="17:19" x14ac:dyDescent="0.25">
      <c r="Q221" t="s">
        <v>2699</v>
      </c>
      <c r="R221">
        <v>0.56787846619346205</v>
      </c>
      <c r="S221">
        <f t="shared" si="22"/>
        <v>1.5685961927885832</v>
      </c>
    </row>
    <row r="222" spans="17:19" x14ac:dyDescent="0.25">
      <c r="Q222" t="s">
        <v>2700</v>
      </c>
      <c r="R222">
        <v>0.56757418229555501</v>
      </c>
      <c r="S222">
        <f t="shared" si="22"/>
        <v>1.5677556985768848</v>
      </c>
    </row>
    <row r="223" spans="17:19" x14ac:dyDescent="0.25">
      <c r="Q223" t="s">
        <v>2701</v>
      </c>
      <c r="R223">
        <v>0.56680087854150785</v>
      </c>
      <c r="S223">
        <f t="shared" si="22"/>
        <v>1.5656196758243435</v>
      </c>
    </row>
    <row r="224" spans="17:19" x14ac:dyDescent="0.25">
      <c r="Q224" t="s">
        <v>2702</v>
      </c>
      <c r="R224">
        <v>0.56700011917708237</v>
      </c>
      <c r="S224">
        <f t="shared" si="22"/>
        <v>1.5661700191125929</v>
      </c>
    </row>
    <row r="225" spans="17:19" x14ac:dyDescent="0.25">
      <c r="Q225" t="s">
        <v>2703</v>
      </c>
      <c r="R225">
        <v>0.56670219480259498</v>
      </c>
      <c r="S225">
        <f t="shared" si="22"/>
        <v>1.5653470912021679</v>
      </c>
    </row>
    <row r="227" spans="17:19" x14ac:dyDescent="0.25">
      <c r="Q227" t="s">
        <v>2704</v>
      </c>
      <c r="R227">
        <v>0.849128619993193</v>
      </c>
      <c r="S227">
        <f>R227/0.849128619993193/64*100</f>
        <v>1.5625</v>
      </c>
    </row>
    <row r="228" spans="17:19" x14ac:dyDescent="0.25">
      <c r="Q228" t="s">
        <v>2705</v>
      </c>
      <c r="R228">
        <v>0.86223835171503593</v>
      </c>
      <c r="S228">
        <f t="shared" ref="S228:S235" si="23">R228/0.849128619993193/64*100</f>
        <v>1.5866235018265475</v>
      </c>
    </row>
    <row r="229" spans="17:19" x14ac:dyDescent="0.25">
      <c r="Q229" t="s">
        <v>2706</v>
      </c>
      <c r="R229">
        <v>0.86370565374291453</v>
      </c>
      <c r="S229">
        <f t="shared" si="23"/>
        <v>1.5893235161289494</v>
      </c>
    </row>
    <row r="230" spans="17:19" x14ac:dyDescent="0.25">
      <c r="Q230" t="s">
        <v>2707</v>
      </c>
      <c r="R230">
        <v>0.86081290295365787</v>
      </c>
      <c r="S230">
        <f t="shared" si="23"/>
        <v>1.5840005026280621</v>
      </c>
    </row>
    <row r="231" spans="17:19" x14ac:dyDescent="0.25">
      <c r="Q231" t="s">
        <v>2708</v>
      </c>
      <c r="R231">
        <v>0.85979090635567512</v>
      </c>
      <c r="S231">
        <f t="shared" si="23"/>
        <v>1.5821199045104755</v>
      </c>
    </row>
    <row r="232" spans="17:19" x14ac:dyDescent="0.25">
      <c r="Q232" t="s">
        <v>2709</v>
      </c>
      <c r="R232">
        <v>0.8527706687156722</v>
      </c>
      <c r="S232">
        <f t="shared" si="23"/>
        <v>1.5692018128878042</v>
      </c>
    </row>
    <row r="233" spans="17:19" x14ac:dyDescent="0.25">
      <c r="Q233" t="s">
        <v>2710</v>
      </c>
      <c r="R233">
        <v>0.86027363974395865</v>
      </c>
      <c r="S233">
        <f t="shared" si="23"/>
        <v>1.5830081926937183</v>
      </c>
    </row>
    <row r="234" spans="17:19" x14ac:dyDescent="0.25">
      <c r="Q234" t="s">
        <v>2711</v>
      </c>
      <c r="R234">
        <v>0.85885625462244031</v>
      </c>
      <c r="S234">
        <f t="shared" si="23"/>
        <v>1.5804000315739217</v>
      </c>
    </row>
    <row r="235" spans="17:19" x14ac:dyDescent="0.25">
      <c r="Q235" t="s">
        <v>2712</v>
      </c>
      <c r="R235">
        <v>0.85289420119448123</v>
      </c>
      <c r="S235">
        <f t="shared" si="23"/>
        <v>1.5694291276827532</v>
      </c>
    </row>
    <row r="237" spans="17:19" x14ac:dyDescent="0.25">
      <c r="Q237" t="s">
        <v>2713</v>
      </c>
      <c r="R237">
        <v>0.90828394819188096</v>
      </c>
      <c r="S237">
        <f>R237/0.908283948191881/64*100</f>
        <v>1.5625</v>
      </c>
    </row>
    <row r="238" spans="17:19" x14ac:dyDescent="0.25">
      <c r="Q238" t="s">
        <v>2714</v>
      </c>
      <c r="R238">
        <v>0.87233056580370616</v>
      </c>
      <c r="S238">
        <f t="shared" ref="S238:S245" si="24">R238/0.908283948191881/64*100</f>
        <v>1.500650222633181</v>
      </c>
    </row>
    <row r="239" spans="17:19" x14ac:dyDescent="0.25">
      <c r="Q239" t="s">
        <v>2715</v>
      </c>
      <c r="R239">
        <v>0.87315095558198552</v>
      </c>
      <c r="S239">
        <f t="shared" si="24"/>
        <v>1.5020615203128476</v>
      </c>
    </row>
    <row r="240" spans="17:19" x14ac:dyDescent="0.25">
      <c r="Q240" t="s">
        <v>2716</v>
      </c>
      <c r="R240">
        <v>0.87030408332959963</v>
      </c>
      <c r="S240">
        <f t="shared" si="24"/>
        <v>1.4971641114098189</v>
      </c>
    </row>
    <row r="241" spans="17:19" x14ac:dyDescent="0.25">
      <c r="Q241" t="s">
        <v>2717</v>
      </c>
      <c r="R241">
        <v>0.86863525364024652</v>
      </c>
      <c r="S241">
        <f t="shared" si="24"/>
        <v>1.4942932620517464</v>
      </c>
    </row>
    <row r="242" spans="17:19" x14ac:dyDescent="0.25">
      <c r="Q242" t="s">
        <v>2718</v>
      </c>
      <c r="R242">
        <v>0.86964528058200008</v>
      </c>
      <c r="S242">
        <f t="shared" si="24"/>
        <v>1.4960307881851009</v>
      </c>
    </row>
    <row r="243" spans="17:19" x14ac:dyDescent="0.25">
      <c r="Q243" t="s">
        <v>2719</v>
      </c>
      <c r="R243">
        <v>0.87085315884737213</v>
      </c>
      <c r="S243">
        <f t="shared" si="24"/>
        <v>1.4981086734030451</v>
      </c>
    </row>
    <row r="244" spans="17:19" x14ac:dyDescent="0.25">
      <c r="Q244" t="s">
        <v>2720</v>
      </c>
      <c r="R244">
        <v>0.86965924941181227</v>
      </c>
      <c r="S244">
        <f t="shared" si="24"/>
        <v>1.4960548184419662</v>
      </c>
    </row>
    <row r="245" spans="17:19" x14ac:dyDescent="0.25">
      <c r="Q245" t="s">
        <v>2721</v>
      </c>
      <c r="R245">
        <v>0.87338970869153243</v>
      </c>
      <c r="S245">
        <f t="shared" si="24"/>
        <v>1.5024722417996796</v>
      </c>
    </row>
    <row r="247" spans="17:19" x14ac:dyDescent="0.25">
      <c r="Q247" t="s">
        <v>2722</v>
      </c>
      <c r="R247">
        <v>1.02245176921965</v>
      </c>
      <c r="S247">
        <f>R247/1.02245176921965/64*100</f>
        <v>1.5625</v>
      </c>
    </row>
    <row r="248" spans="17:19" x14ac:dyDescent="0.25">
      <c r="Q248" t="s">
        <v>2723</v>
      </c>
      <c r="R248">
        <v>1.0370421511266528</v>
      </c>
      <c r="S248">
        <f t="shared" ref="S248:S255" si="25">R248/1.02245176921965/64*100</f>
        <v>1.5847968676039275</v>
      </c>
    </row>
    <row r="249" spans="17:19" x14ac:dyDescent="0.25">
      <c r="Q249" t="s">
        <v>2724</v>
      </c>
      <c r="R249">
        <v>1.0356563627581756</v>
      </c>
      <c r="S249">
        <f t="shared" si="25"/>
        <v>1.5826791204485793</v>
      </c>
    </row>
    <row r="250" spans="17:19" x14ac:dyDescent="0.25">
      <c r="Q250" t="s">
        <v>3074</v>
      </c>
      <c r="R250">
        <v>1.0292335658139151</v>
      </c>
      <c r="S250">
        <f t="shared" si="25"/>
        <v>1.5728638699619317</v>
      </c>
    </row>
    <row r="251" spans="17:19" x14ac:dyDescent="0.25">
      <c r="Q251" t="s">
        <v>2726</v>
      </c>
      <c r="R251">
        <v>1.028974033724072</v>
      </c>
      <c r="S251">
        <f t="shared" si="25"/>
        <v>1.5724672557620369</v>
      </c>
    </row>
    <row r="252" spans="17:19" x14ac:dyDescent="0.25">
      <c r="Q252" t="s">
        <v>2727</v>
      </c>
      <c r="R252">
        <v>1.0214727896077029</v>
      </c>
      <c r="S252">
        <f t="shared" si="25"/>
        <v>1.5610039336918213</v>
      </c>
    </row>
    <row r="253" spans="17:19" x14ac:dyDescent="0.25">
      <c r="Q253" t="s">
        <v>2728</v>
      </c>
      <c r="R253">
        <v>1.030434636696566</v>
      </c>
      <c r="S253">
        <f t="shared" si="25"/>
        <v>1.5746993338054478</v>
      </c>
    </row>
    <row r="254" spans="17:19" x14ac:dyDescent="0.25">
      <c r="Q254" t="s">
        <v>2729</v>
      </c>
      <c r="R254">
        <v>1.0306781646241956</v>
      </c>
      <c r="S254">
        <f t="shared" si="25"/>
        <v>1.5750714906135992</v>
      </c>
    </row>
    <row r="255" spans="17:19" x14ac:dyDescent="0.25">
      <c r="Q255" t="s">
        <v>2725</v>
      </c>
      <c r="R255">
        <v>1.037830490499799</v>
      </c>
      <c r="S255">
        <f t="shared" si="25"/>
        <v>1.5860015995117036</v>
      </c>
    </row>
    <row r="257" spans="17:19" x14ac:dyDescent="0.25">
      <c r="Q257" t="s">
        <v>2730</v>
      </c>
      <c r="R257">
        <v>0.85556091701442905</v>
      </c>
      <c r="S257">
        <f>R257/0.855560917014429/64*100</f>
        <v>1.5625</v>
      </c>
    </row>
    <row r="258" spans="17:19" x14ac:dyDescent="0.25">
      <c r="Q258" t="s">
        <v>2731</v>
      </c>
      <c r="R258">
        <v>0.91224373758689248</v>
      </c>
      <c r="S258">
        <f t="shared" ref="S258:S265" si="26">R258/0.855560917014429/64*100</f>
        <v>1.6660191128803987</v>
      </c>
    </row>
    <row r="259" spans="17:19" x14ac:dyDescent="0.25">
      <c r="Q259" t="s">
        <v>2732</v>
      </c>
      <c r="R259">
        <v>0.91507627000527758</v>
      </c>
      <c r="S259">
        <f t="shared" si="26"/>
        <v>1.6711921307400401</v>
      </c>
    </row>
    <row r="260" spans="17:19" x14ac:dyDescent="0.25">
      <c r="Q260" t="s">
        <v>2733</v>
      </c>
      <c r="R260">
        <v>0.91382734179035663</v>
      </c>
      <c r="S260">
        <f t="shared" si="26"/>
        <v>1.6689112290567047</v>
      </c>
    </row>
    <row r="261" spans="17:19" x14ac:dyDescent="0.25">
      <c r="Q261" t="s">
        <v>2734</v>
      </c>
      <c r="R261">
        <v>0.91279501565853305</v>
      </c>
      <c r="S261">
        <f t="shared" si="26"/>
        <v>1.6670259049974865</v>
      </c>
    </row>
    <row r="262" spans="17:19" x14ac:dyDescent="0.25">
      <c r="Q262" t="s">
        <v>2735</v>
      </c>
      <c r="R262">
        <v>0.902159633534937</v>
      </c>
      <c r="S262">
        <f t="shared" si="26"/>
        <v>1.647602642155948</v>
      </c>
    </row>
    <row r="263" spans="17:19" x14ac:dyDescent="0.25">
      <c r="Q263" t="s">
        <v>2736</v>
      </c>
      <c r="R263">
        <v>0.91277366283823902</v>
      </c>
      <c r="S263">
        <f t="shared" si="26"/>
        <v>1.6669869086138904</v>
      </c>
    </row>
    <row r="264" spans="17:19" x14ac:dyDescent="0.25">
      <c r="Q264" t="s">
        <v>2737</v>
      </c>
      <c r="R264">
        <v>0.90901835992904612</v>
      </c>
      <c r="S264">
        <f t="shared" si="26"/>
        <v>1.6601286467661081</v>
      </c>
    </row>
    <row r="265" spans="17:19" x14ac:dyDescent="0.25">
      <c r="Q265" t="s">
        <v>2738</v>
      </c>
      <c r="R265">
        <v>0.88789617747131977</v>
      </c>
      <c r="S265">
        <f t="shared" si="26"/>
        <v>1.6215534741116973</v>
      </c>
    </row>
    <row r="267" spans="17:19" x14ac:dyDescent="0.25">
      <c r="Q267" t="s">
        <v>2739</v>
      </c>
      <c r="R267">
        <v>1.41277227422692</v>
      </c>
      <c r="S267">
        <f>R267/1.41277227422692/64*100</f>
        <v>1.5625</v>
      </c>
    </row>
    <row r="268" spans="17:19" x14ac:dyDescent="0.25">
      <c r="Q268" t="s">
        <v>2740</v>
      </c>
      <c r="R268">
        <v>1.4722880704193511</v>
      </c>
      <c r="S268">
        <f t="shared" ref="S268:S275" si="27">R268/1.41277227422692/64*100</f>
        <v>1.6283233695883934</v>
      </c>
    </row>
    <row r="269" spans="17:19" x14ac:dyDescent="0.25">
      <c r="Q269" t="s">
        <v>2741</v>
      </c>
      <c r="R269">
        <v>1.4767684399214154</v>
      </c>
      <c r="S269">
        <f t="shared" si="27"/>
        <v>1.6332785753739869</v>
      </c>
    </row>
    <row r="270" spans="17:19" x14ac:dyDescent="0.25">
      <c r="Q270" t="s">
        <v>2742</v>
      </c>
      <c r="R270">
        <v>1.4704778756697896</v>
      </c>
      <c r="S270">
        <f t="shared" si="27"/>
        <v>1.6263213276827102</v>
      </c>
    </row>
    <row r="271" spans="17:19" x14ac:dyDescent="0.25">
      <c r="Q271" t="s">
        <v>2743</v>
      </c>
      <c r="R271">
        <v>1.4716392130050291</v>
      </c>
      <c r="S271">
        <f t="shared" si="27"/>
        <v>1.6276057452915598</v>
      </c>
    </row>
    <row r="272" spans="17:19" x14ac:dyDescent="0.25">
      <c r="Q272" t="s">
        <v>2744</v>
      </c>
      <c r="R272">
        <v>1.445863558335589</v>
      </c>
      <c r="S272">
        <f t="shared" si="27"/>
        <v>1.59909834805867</v>
      </c>
    </row>
    <row r="273" spans="17:19" x14ac:dyDescent="0.25">
      <c r="Q273" t="s">
        <v>2745</v>
      </c>
      <c r="R273">
        <v>1.4660117674421163</v>
      </c>
      <c r="S273">
        <f t="shared" si="27"/>
        <v>1.6213818946027692</v>
      </c>
    </row>
    <row r="274" spans="17:19" x14ac:dyDescent="0.25">
      <c r="Q274" t="s">
        <v>2746</v>
      </c>
      <c r="R274">
        <v>1.4705624751093196</v>
      </c>
      <c r="S274">
        <f t="shared" si="27"/>
        <v>1.6264148930978</v>
      </c>
    </row>
    <row r="275" spans="17:19" x14ac:dyDescent="0.25">
      <c r="Q275" t="s">
        <v>2747</v>
      </c>
      <c r="R275">
        <v>1.4511659750845396</v>
      </c>
      <c r="S275">
        <f t="shared" si="27"/>
        <v>1.6049627228920231</v>
      </c>
    </row>
    <row r="277" spans="17:19" x14ac:dyDescent="0.25">
      <c r="Q277" t="s">
        <v>2748</v>
      </c>
      <c r="R277">
        <v>1.39118592151159</v>
      </c>
      <c r="S277">
        <f>R277/1.39118592151159/64*100</f>
        <v>1.5625</v>
      </c>
    </row>
    <row r="278" spans="17:19" x14ac:dyDescent="0.25">
      <c r="Q278" t="s">
        <v>2749</v>
      </c>
      <c r="R278">
        <v>1.4458375796606582</v>
      </c>
      <c r="S278">
        <f t="shared" ref="S278:S285" si="28">R278/1.39118592151159/64*100</f>
        <v>1.6238815986328665</v>
      </c>
    </row>
    <row r="279" spans="17:19" x14ac:dyDescent="0.25">
      <c r="Q279" t="s">
        <v>2750</v>
      </c>
      <c r="R279">
        <v>1.4491971298040187</v>
      </c>
      <c r="S279">
        <f t="shared" si="28"/>
        <v>1.6276548520980088</v>
      </c>
    </row>
    <row r="280" spans="17:19" x14ac:dyDescent="0.25">
      <c r="Q280" t="s">
        <v>2751</v>
      </c>
      <c r="R280">
        <v>1.4460615510457331</v>
      </c>
      <c r="S280">
        <f t="shared" si="28"/>
        <v>1.6241331504087784</v>
      </c>
    </row>
    <row r="281" spans="17:19" x14ac:dyDescent="0.25">
      <c r="Q281" t="s">
        <v>2752</v>
      </c>
      <c r="R281">
        <v>1.4477620742633293</v>
      </c>
      <c r="S281">
        <f t="shared" si="28"/>
        <v>1.626043080265319</v>
      </c>
    </row>
    <row r="282" spans="17:19" x14ac:dyDescent="0.25">
      <c r="Q282" t="s">
        <v>2753</v>
      </c>
      <c r="R282">
        <v>1.4234422941071496</v>
      </c>
      <c r="S282">
        <f t="shared" si="28"/>
        <v>1.5987285021730233</v>
      </c>
    </row>
    <row r="283" spans="17:19" x14ac:dyDescent="0.25">
      <c r="Q283" t="s">
        <v>2754</v>
      </c>
      <c r="R283">
        <v>1.4431338131720655</v>
      </c>
      <c r="S283">
        <f t="shared" si="28"/>
        <v>1.6208448836452423</v>
      </c>
    </row>
    <row r="284" spans="17:19" x14ac:dyDescent="0.25">
      <c r="Q284" t="s">
        <v>2755</v>
      </c>
      <c r="R284">
        <v>1.445935109761922</v>
      </c>
      <c r="S284">
        <f t="shared" si="28"/>
        <v>1.6239911388322519</v>
      </c>
    </row>
    <row r="285" spans="17:19" x14ac:dyDescent="0.25">
      <c r="Q285" t="s">
        <v>2756</v>
      </c>
      <c r="R285">
        <v>1.4169479413756447</v>
      </c>
      <c r="S285">
        <f t="shared" si="28"/>
        <v>1.5914344187683043</v>
      </c>
    </row>
    <row r="287" spans="17:19" x14ac:dyDescent="0.25">
      <c r="Q287" t="s">
        <v>2757</v>
      </c>
      <c r="R287">
        <v>1.2647422251517599</v>
      </c>
      <c r="S287">
        <f>R287/1.26474222515176/64*100</f>
        <v>1.5625</v>
      </c>
    </row>
    <row r="288" spans="17:19" x14ac:dyDescent="0.25">
      <c r="Q288" t="s">
        <v>2758</v>
      </c>
      <c r="R288">
        <v>1.2156129429959548</v>
      </c>
      <c r="S288">
        <f t="shared" ref="S288:S295" si="29">R288/1.26474222515176/64*100</f>
        <v>1.5018042298724277</v>
      </c>
    </row>
    <row r="289" spans="17:19" x14ac:dyDescent="0.25">
      <c r="Q289" t="s">
        <v>2759</v>
      </c>
      <c r="R289">
        <v>1.2128742845277307</v>
      </c>
      <c r="S289">
        <f t="shared" si="29"/>
        <v>1.4984208100960488</v>
      </c>
    </row>
    <row r="290" spans="17:19" x14ac:dyDescent="0.25">
      <c r="Q290" t="s">
        <v>3084</v>
      </c>
      <c r="R290">
        <v>1.2143448742277918</v>
      </c>
      <c r="S290">
        <f t="shared" si="29"/>
        <v>1.5002376201626768</v>
      </c>
    </row>
    <row r="291" spans="17:19" x14ac:dyDescent="0.25">
      <c r="Q291" t="s">
        <v>2761</v>
      </c>
      <c r="R291">
        <v>1.2107229714128065</v>
      </c>
      <c r="S291">
        <f t="shared" si="29"/>
        <v>1.4957630141632325</v>
      </c>
    </row>
    <row r="292" spans="17:19" x14ac:dyDescent="0.25">
      <c r="Q292" t="s">
        <v>2762</v>
      </c>
      <c r="R292">
        <v>1.2151509786453591</v>
      </c>
      <c r="S292">
        <f t="shared" si="29"/>
        <v>1.5012335054327348</v>
      </c>
    </row>
    <row r="293" spans="17:19" x14ac:dyDescent="0.25">
      <c r="Q293" t="s">
        <v>2763</v>
      </c>
      <c r="R293">
        <v>1.2140122412548975</v>
      </c>
      <c r="S293">
        <f t="shared" si="29"/>
        <v>1.4998266755371148</v>
      </c>
    </row>
    <row r="294" spans="17:19" x14ac:dyDescent="0.25">
      <c r="Q294" t="s">
        <v>2764</v>
      </c>
      <c r="R294">
        <v>1.2110458548332934</v>
      </c>
      <c r="S294">
        <f t="shared" si="29"/>
        <v>1.4961619139030196</v>
      </c>
    </row>
    <row r="295" spans="17:19" x14ac:dyDescent="0.25">
      <c r="Q295" t="s">
        <v>2760</v>
      </c>
      <c r="R295">
        <v>1.2232540954554603</v>
      </c>
      <c r="S295">
        <f t="shared" si="29"/>
        <v>1.5112443359118577</v>
      </c>
    </row>
    <row r="297" spans="17:19" x14ac:dyDescent="0.25">
      <c r="Q297" t="s">
        <v>2765</v>
      </c>
      <c r="R297">
        <v>0.961922764029985</v>
      </c>
      <c r="S297">
        <f>R297/0.961922764029985/64*100</f>
        <v>1.5625</v>
      </c>
    </row>
    <row r="298" spans="17:19" x14ac:dyDescent="0.25">
      <c r="Q298" t="s">
        <v>2766</v>
      </c>
      <c r="R298">
        <v>0.93043914258199156</v>
      </c>
      <c r="S298">
        <f t="shared" ref="S298:S305" si="30">R298/0.961922764029985/64*100</f>
        <v>1.5113595546835854</v>
      </c>
    </row>
    <row r="299" spans="17:19" x14ac:dyDescent="0.25">
      <c r="Q299" t="s">
        <v>2767</v>
      </c>
      <c r="R299">
        <v>0.9312449140600717</v>
      </c>
      <c r="S299">
        <f t="shared" si="30"/>
        <v>1.5126684102191645</v>
      </c>
    </row>
    <row r="300" spans="17:19" x14ac:dyDescent="0.25">
      <c r="Q300" t="s">
        <v>2768</v>
      </c>
      <c r="R300">
        <v>0.92803082127125791</v>
      </c>
      <c r="S300">
        <f t="shared" si="30"/>
        <v>1.5074475960641054</v>
      </c>
    </row>
    <row r="301" spans="17:19" x14ac:dyDescent="0.25">
      <c r="Q301" t="s">
        <v>2769</v>
      </c>
      <c r="R301">
        <v>0.92685620838593663</v>
      </c>
      <c r="S301">
        <f t="shared" si="30"/>
        <v>1.5055396126979301</v>
      </c>
    </row>
    <row r="302" spans="17:19" x14ac:dyDescent="0.25">
      <c r="Q302" t="s">
        <v>2770</v>
      </c>
      <c r="R302">
        <v>0.92195569741219185</v>
      </c>
      <c r="S302">
        <f t="shared" si="30"/>
        <v>1.4975794638348374</v>
      </c>
    </row>
    <row r="303" spans="17:19" x14ac:dyDescent="0.25">
      <c r="Q303" t="s">
        <v>2771</v>
      </c>
      <c r="R303">
        <v>0.92867948307633585</v>
      </c>
      <c r="S303">
        <f t="shared" si="30"/>
        <v>1.5085012503784996</v>
      </c>
    </row>
    <row r="304" spans="17:19" x14ac:dyDescent="0.25">
      <c r="Q304" t="s">
        <v>2772</v>
      </c>
      <c r="R304">
        <v>0.92714233951335245</v>
      </c>
      <c r="S304">
        <f t="shared" si="30"/>
        <v>1.5060043900202944</v>
      </c>
    </row>
    <row r="305" spans="17:19" x14ac:dyDescent="0.25">
      <c r="Q305" t="s">
        <v>2773</v>
      </c>
      <c r="R305">
        <v>0.9226262457403579</v>
      </c>
      <c r="S305">
        <f t="shared" si="30"/>
        <v>1.4986686695402622</v>
      </c>
    </row>
    <row r="307" spans="17:19" x14ac:dyDescent="0.25">
      <c r="Q307" t="s">
        <v>2774</v>
      </c>
      <c r="R307">
        <v>1.37225970519147</v>
      </c>
      <c r="S307">
        <f>R307/1.37225970519147/64*100</f>
        <v>1.5625</v>
      </c>
    </row>
    <row r="308" spans="17:19" x14ac:dyDescent="0.25">
      <c r="Q308" t="s">
        <v>2775</v>
      </c>
      <c r="R308">
        <v>1.3888322392133585</v>
      </c>
      <c r="S308">
        <f t="shared" ref="S308:S314" si="31">R308/1.37225970519147/64*100</f>
        <v>1.5813700318979256</v>
      </c>
    </row>
    <row r="309" spans="17:19" x14ac:dyDescent="0.25">
      <c r="Q309" t="s">
        <v>2776</v>
      </c>
      <c r="R309">
        <v>1.391711449444009</v>
      </c>
      <c r="S309">
        <f t="shared" si="31"/>
        <v>1.5846483952925305</v>
      </c>
    </row>
    <row r="310" spans="17:19" x14ac:dyDescent="0.25">
      <c r="Q310" t="s">
        <v>2777</v>
      </c>
      <c r="R310">
        <v>1.3914985398960553</v>
      </c>
      <c r="S310">
        <f t="shared" si="31"/>
        <v>1.5844059694839034</v>
      </c>
    </row>
    <row r="311" spans="17:19" x14ac:dyDescent="0.25">
      <c r="Q311" t="s">
        <v>2778</v>
      </c>
      <c r="R311">
        <v>1.3931426320929456</v>
      </c>
      <c r="S311">
        <f t="shared" si="31"/>
        <v>1.5862779868927965</v>
      </c>
    </row>
    <row r="312" spans="17:19" x14ac:dyDescent="0.25">
      <c r="Q312" t="s">
        <v>2779</v>
      </c>
      <c r="R312">
        <v>1.372129160091933</v>
      </c>
      <c r="S312">
        <f t="shared" si="31"/>
        <v>1.5623513570592689</v>
      </c>
    </row>
    <row r="313" spans="17:19" x14ac:dyDescent="0.25">
      <c r="Q313" t="s">
        <v>2780</v>
      </c>
      <c r="R313">
        <v>1.3868802386744186</v>
      </c>
      <c r="S313">
        <f t="shared" si="31"/>
        <v>1.5791474199312876</v>
      </c>
    </row>
    <row r="314" spans="17:19" x14ac:dyDescent="0.25">
      <c r="Q314" t="s">
        <v>2781</v>
      </c>
      <c r="R314">
        <v>1.3924267265877339</v>
      </c>
      <c r="S314">
        <f t="shared" si="31"/>
        <v>1.5854628333561434</v>
      </c>
    </row>
    <row r="315" spans="17:19" x14ac:dyDescent="0.25">
      <c r="Q315" t="s">
        <v>2782</v>
      </c>
      <c r="R315">
        <v>1.3677855610562193</v>
      </c>
      <c r="S315">
        <f>R315/1.37225970519147/64*100</f>
        <v>1.5574055924437031</v>
      </c>
    </row>
    <row r="317" spans="17:19" x14ac:dyDescent="0.25">
      <c r="Q317" t="s">
        <v>2783</v>
      </c>
      <c r="R317">
        <v>1.6323861576095899</v>
      </c>
      <c r="S317">
        <f>R317/1.63238615760959/64*100</f>
        <v>1.5625</v>
      </c>
    </row>
    <row r="318" spans="17:19" x14ac:dyDescent="0.25">
      <c r="Q318" t="s">
        <v>2784</v>
      </c>
      <c r="R318">
        <v>1.4919544571890981</v>
      </c>
      <c r="S318">
        <f t="shared" ref="S318:S325" si="32">R318/1.63238615760959/64*100</f>
        <v>1.4280804995134631</v>
      </c>
    </row>
    <row r="319" spans="17:19" x14ac:dyDescent="0.25">
      <c r="Q319" t="s">
        <v>2785</v>
      </c>
      <c r="R319">
        <v>1.4910595774944368</v>
      </c>
      <c r="S319">
        <f t="shared" si="32"/>
        <v>1.4272239316502831</v>
      </c>
    </row>
    <row r="320" spans="17:19" x14ac:dyDescent="0.25">
      <c r="Q320" t="s">
        <v>2786</v>
      </c>
      <c r="R320">
        <v>1.4787383598802157</v>
      </c>
      <c r="S320">
        <f t="shared" si="32"/>
        <v>1.4154302133364667</v>
      </c>
    </row>
    <row r="321" spans="17:19" x14ac:dyDescent="0.25">
      <c r="Q321" t="s">
        <v>2787</v>
      </c>
      <c r="R321">
        <v>1.4779536051610687</v>
      </c>
      <c r="S321">
        <f t="shared" si="32"/>
        <v>1.4146790557485693</v>
      </c>
    </row>
    <row r="322" spans="17:19" x14ac:dyDescent="0.25">
      <c r="Q322" t="s">
        <v>2788</v>
      </c>
      <c r="R322">
        <v>1.4826896928709179</v>
      </c>
      <c r="S322">
        <f t="shared" si="32"/>
        <v>1.4192123807906512</v>
      </c>
    </row>
    <row r="323" spans="17:19" x14ac:dyDescent="0.25">
      <c r="Q323" t="s">
        <v>2789</v>
      </c>
      <c r="R323">
        <v>1.4842533256640833</v>
      </c>
      <c r="S323">
        <f t="shared" si="32"/>
        <v>1.4207090709138379</v>
      </c>
    </row>
    <row r="324" spans="17:19" x14ac:dyDescent="0.25">
      <c r="Q324" t="s">
        <v>2790</v>
      </c>
      <c r="R324">
        <v>1.4886971422626698</v>
      </c>
      <c r="S324">
        <f t="shared" si="32"/>
        <v>1.4249626376345084</v>
      </c>
    </row>
    <row r="325" spans="17:19" x14ac:dyDescent="0.25">
      <c r="Q325" t="s">
        <v>2791</v>
      </c>
      <c r="R325">
        <v>1.5118014608240062</v>
      </c>
      <c r="S325">
        <f t="shared" si="32"/>
        <v>1.447077807861725</v>
      </c>
    </row>
    <row r="327" spans="17:19" x14ac:dyDescent="0.25">
      <c r="Q327" t="s">
        <v>2792</v>
      </c>
      <c r="R327">
        <v>1.57613081416963</v>
      </c>
      <c r="S327">
        <f>R327/1.57613081416963/64*100</f>
        <v>1.5625</v>
      </c>
    </row>
    <row r="328" spans="17:19" x14ac:dyDescent="0.25">
      <c r="Q328" t="s">
        <v>2793</v>
      </c>
      <c r="R328">
        <v>1.5593861804108302</v>
      </c>
      <c r="S328">
        <f t="shared" ref="S328:S335" si="33">R328/1.57613081416963/64*100</f>
        <v>1.5459001784541542</v>
      </c>
    </row>
    <row r="329" spans="17:19" x14ac:dyDescent="0.25">
      <c r="Q329" t="s">
        <v>2794</v>
      </c>
      <c r="R329">
        <v>1.5518619027887632</v>
      </c>
      <c r="S329">
        <f t="shared" si="33"/>
        <v>1.5384409728610744</v>
      </c>
    </row>
    <row r="330" spans="17:19" x14ac:dyDescent="0.25">
      <c r="Q330" t="s">
        <v>2795</v>
      </c>
      <c r="R330">
        <v>1.5626061153270987</v>
      </c>
      <c r="S330">
        <f t="shared" si="33"/>
        <v>1.5490922664848168</v>
      </c>
    </row>
    <row r="331" spans="17:19" x14ac:dyDescent="0.25">
      <c r="Q331" t="s">
        <v>2796</v>
      </c>
      <c r="R331">
        <v>1.5562882529515309</v>
      </c>
      <c r="S331">
        <f t="shared" si="33"/>
        <v>1.5428290427263083</v>
      </c>
    </row>
    <row r="332" spans="17:19" x14ac:dyDescent="0.25">
      <c r="Q332" t="s">
        <v>2797</v>
      </c>
      <c r="R332">
        <v>1.5849786446551095</v>
      </c>
      <c r="S332">
        <f t="shared" si="33"/>
        <v>1.5712713120061328</v>
      </c>
    </row>
    <row r="333" spans="17:19" x14ac:dyDescent="0.25">
      <c r="Q333" t="s">
        <v>2798</v>
      </c>
      <c r="R333">
        <v>1.56296243373257</v>
      </c>
      <c r="S333">
        <f t="shared" si="33"/>
        <v>1.5494455033504015</v>
      </c>
    </row>
    <row r="334" spans="17:19" x14ac:dyDescent="0.25">
      <c r="Q334" t="s">
        <v>2799</v>
      </c>
      <c r="R334">
        <v>1.5520925955591847</v>
      </c>
      <c r="S334">
        <f t="shared" si="33"/>
        <v>1.538669670536764</v>
      </c>
    </row>
    <row r="335" spans="17:19" x14ac:dyDescent="0.25">
      <c r="Q335" t="s">
        <v>2800</v>
      </c>
      <c r="R335">
        <v>1.5869928531628603</v>
      </c>
      <c r="S335">
        <f t="shared" si="33"/>
        <v>1.5732681010829448</v>
      </c>
    </row>
    <row r="337" spans="17:19" x14ac:dyDescent="0.25">
      <c r="Q337" t="s">
        <v>2801</v>
      </c>
      <c r="R337">
        <v>1.10500321505829</v>
      </c>
      <c r="S337">
        <f>R337/1.10500321505829/64*100</f>
        <v>1.5625</v>
      </c>
    </row>
    <row r="338" spans="17:19" x14ac:dyDescent="0.25">
      <c r="Q338" t="s">
        <v>2802</v>
      </c>
      <c r="R338">
        <v>1.2160238585569161</v>
      </c>
      <c r="S338">
        <f t="shared" ref="S338:S345" si="34">R338/1.10500321505829/64*100</f>
        <v>1.7194857472835068</v>
      </c>
    </row>
    <row r="339" spans="17:19" x14ac:dyDescent="0.25">
      <c r="Q339" t="s">
        <v>2803</v>
      </c>
      <c r="R339">
        <v>1.2187157933823316</v>
      </c>
      <c r="S339">
        <f t="shared" si="34"/>
        <v>1.7232922051357493</v>
      </c>
    </row>
    <row r="340" spans="17:19" x14ac:dyDescent="0.25">
      <c r="Q340" t="s">
        <v>2804</v>
      </c>
      <c r="R340">
        <v>1.2250731942046711</v>
      </c>
      <c r="S340">
        <f t="shared" si="34"/>
        <v>1.7322817163421773</v>
      </c>
    </row>
    <row r="341" spans="17:19" x14ac:dyDescent="0.25">
      <c r="Q341" t="s">
        <v>2805</v>
      </c>
      <c r="R341">
        <v>1.224954093959195</v>
      </c>
      <c r="S341">
        <f t="shared" si="34"/>
        <v>1.7321133058515827</v>
      </c>
    </row>
    <row r="342" spans="17:19" x14ac:dyDescent="0.25">
      <c r="Q342" t="s">
        <v>2806</v>
      </c>
      <c r="R342">
        <v>1.2152771055896061</v>
      </c>
      <c r="S342">
        <f t="shared" si="34"/>
        <v>1.7184298213861686</v>
      </c>
    </row>
    <row r="343" spans="17:19" x14ac:dyDescent="0.25">
      <c r="Q343" t="s">
        <v>2807</v>
      </c>
      <c r="R343">
        <v>1.2236738357939363</v>
      </c>
      <c r="S343">
        <f t="shared" si="34"/>
        <v>1.7303029913149766</v>
      </c>
    </row>
    <row r="344" spans="17:19" x14ac:dyDescent="0.25">
      <c r="Q344" t="s">
        <v>2808</v>
      </c>
      <c r="R344">
        <v>1.2159001486929417</v>
      </c>
      <c r="S344">
        <f t="shared" si="34"/>
        <v>1.7193108186861725</v>
      </c>
    </row>
    <row r="345" spans="17:19" x14ac:dyDescent="0.25">
      <c r="Q345" t="s">
        <v>2809</v>
      </c>
      <c r="R345">
        <v>1.1807905396918421</v>
      </c>
      <c r="S345">
        <f t="shared" si="34"/>
        <v>1.6696650228037377</v>
      </c>
    </row>
    <row r="347" spans="17:19" x14ac:dyDescent="0.25">
      <c r="Q347" t="s">
        <v>2810</v>
      </c>
      <c r="R347">
        <v>1.6630213349480201</v>
      </c>
      <c r="S347">
        <f>R347/1.66302133494802/64*100</f>
        <v>1.5625</v>
      </c>
    </row>
    <row r="348" spans="17:19" x14ac:dyDescent="0.25">
      <c r="Q348" t="s">
        <v>2811</v>
      </c>
      <c r="R348">
        <v>1.7940605369438434</v>
      </c>
      <c r="S348">
        <f t="shared" ref="S348:S355" si="35">R348/1.66302133494802/64*100</f>
        <v>1.68561853661509</v>
      </c>
    </row>
    <row r="349" spans="17:19" x14ac:dyDescent="0.25">
      <c r="Q349" t="s">
        <v>2812</v>
      </c>
      <c r="R349">
        <v>1.8003605050319127</v>
      </c>
      <c r="S349">
        <f t="shared" si="35"/>
        <v>1.6915377030928407</v>
      </c>
    </row>
    <row r="350" spans="17:19" x14ac:dyDescent="0.25">
      <c r="Q350" t="s">
        <v>2813</v>
      </c>
      <c r="R350">
        <v>1.8143726153650934</v>
      </c>
      <c r="S350">
        <f t="shared" si="35"/>
        <v>1.7047028513296667</v>
      </c>
    </row>
    <row r="351" spans="17:19" x14ac:dyDescent="0.25">
      <c r="Q351" t="s">
        <v>2814</v>
      </c>
      <c r="R351">
        <v>1.8130142251250234</v>
      </c>
      <c r="S351">
        <f t="shared" si="35"/>
        <v>1.7034265689961174</v>
      </c>
    </row>
    <row r="352" spans="17:19" x14ac:dyDescent="0.25">
      <c r="Q352" t="s">
        <v>2815</v>
      </c>
      <c r="R352">
        <v>1.7965463274825684</v>
      </c>
      <c r="S352">
        <f t="shared" si="35"/>
        <v>1.6879540735292207</v>
      </c>
    </row>
    <row r="353" spans="17:19" x14ac:dyDescent="0.25">
      <c r="Q353" t="s">
        <v>2816</v>
      </c>
      <c r="R353">
        <v>1.8013275644795232</v>
      </c>
      <c r="S353">
        <f t="shared" si="35"/>
        <v>1.6924463086261177</v>
      </c>
    </row>
    <row r="354" spans="17:19" x14ac:dyDescent="0.25">
      <c r="Q354" t="s">
        <v>2817</v>
      </c>
      <c r="R354">
        <v>1.8049316226967074</v>
      </c>
      <c r="S354">
        <f t="shared" si="35"/>
        <v>1.6958325195219184</v>
      </c>
    </row>
    <row r="355" spans="17:19" x14ac:dyDescent="0.25">
      <c r="Q355" t="s">
        <v>2818</v>
      </c>
      <c r="R355">
        <v>1.7641674047909697</v>
      </c>
      <c r="S355">
        <f t="shared" si="35"/>
        <v>1.6575322950213676</v>
      </c>
    </row>
    <row r="357" spans="17:19" x14ac:dyDescent="0.25">
      <c r="Q357" t="s">
        <v>2819</v>
      </c>
      <c r="R357">
        <v>1.8786232093411801</v>
      </c>
      <c r="S357">
        <f>R357/1.87862320934118/64*100</f>
        <v>1.5625</v>
      </c>
    </row>
    <row r="358" spans="17:19" x14ac:dyDescent="0.25">
      <c r="Q358" t="s">
        <v>2820</v>
      </c>
      <c r="R358">
        <v>1.9693823777630535</v>
      </c>
      <c r="S358">
        <f t="shared" ref="S358:S365" si="36">R358/1.87862320934118/64*100</f>
        <v>1.6379867713515097</v>
      </c>
    </row>
    <row r="359" spans="17:19" x14ac:dyDescent="0.25">
      <c r="Q359" t="s">
        <v>2821</v>
      </c>
      <c r="R359">
        <v>1.9730758094469909</v>
      </c>
      <c r="S359">
        <f t="shared" si="36"/>
        <v>1.6410586949695387</v>
      </c>
    </row>
    <row r="360" spans="17:19" x14ac:dyDescent="0.25">
      <c r="Q360" t="s">
        <v>2822</v>
      </c>
      <c r="R360">
        <v>1.9749645041881685</v>
      </c>
      <c r="S360">
        <f t="shared" si="36"/>
        <v>1.6426295717256738</v>
      </c>
    </row>
    <row r="361" spans="17:19" x14ac:dyDescent="0.25">
      <c r="Q361" t="s">
        <v>2823</v>
      </c>
      <c r="R361">
        <v>1.9720975237227025</v>
      </c>
      <c r="S361">
        <f t="shared" si="36"/>
        <v>1.6402450291760999</v>
      </c>
    </row>
    <row r="362" spans="17:19" x14ac:dyDescent="0.25">
      <c r="Q362" t="s">
        <v>2824</v>
      </c>
      <c r="R362">
        <v>1.9550145667821051</v>
      </c>
      <c r="S362">
        <f t="shared" si="36"/>
        <v>1.626036687616728</v>
      </c>
    </row>
    <row r="363" spans="17:19" x14ac:dyDescent="0.25">
      <c r="Q363" t="s">
        <v>2825</v>
      </c>
      <c r="R363">
        <v>1.9704975537018026</v>
      </c>
      <c r="S363">
        <f t="shared" si="36"/>
        <v>1.6389142923124089</v>
      </c>
    </row>
    <row r="364" spans="17:19" x14ac:dyDescent="0.25">
      <c r="Q364" t="s">
        <v>2826</v>
      </c>
      <c r="R364">
        <v>1.9668247810568653</v>
      </c>
      <c r="S364">
        <f t="shared" si="36"/>
        <v>1.635859551356809</v>
      </c>
    </row>
    <row r="365" spans="17:19" x14ac:dyDescent="0.25">
      <c r="Q365" t="s">
        <v>2827</v>
      </c>
      <c r="R365">
        <v>1.9414655509680789</v>
      </c>
      <c r="S365">
        <f t="shared" si="36"/>
        <v>1.6147676172123224</v>
      </c>
    </row>
    <row r="367" spans="17:19" x14ac:dyDescent="0.25">
      <c r="Q367" t="s">
        <v>2828</v>
      </c>
      <c r="R367">
        <v>1.1193068992817801</v>
      </c>
      <c r="S367">
        <f>R367/1.11930689928178/64*100</f>
        <v>1.5625</v>
      </c>
    </row>
    <row r="368" spans="17:19" x14ac:dyDescent="0.25">
      <c r="Q368" t="s">
        <v>2829</v>
      </c>
      <c r="R368">
        <v>1.2587990492277321</v>
      </c>
      <c r="S368">
        <f t="shared" ref="S368:S375" si="37">R368/1.11930689928178/64*100</f>
        <v>1.7572245071306225</v>
      </c>
    </row>
    <row r="369" spans="17:19" x14ac:dyDescent="0.25">
      <c r="Q369" t="s">
        <v>2830</v>
      </c>
      <c r="R369">
        <v>1.263702887606668</v>
      </c>
      <c r="S369">
        <f t="shared" si="37"/>
        <v>1.7640700357984116</v>
      </c>
    </row>
    <row r="370" spans="17:19" x14ac:dyDescent="0.25">
      <c r="Q370" t="s">
        <v>3082</v>
      </c>
      <c r="R370">
        <v>1.2738822175229054</v>
      </c>
      <c r="S370">
        <f t="shared" si="37"/>
        <v>1.7782799035338173</v>
      </c>
    </row>
    <row r="371" spans="17:19" x14ac:dyDescent="0.25">
      <c r="Q371" t="s">
        <v>2832</v>
      </c>
      <c r="R371">
        <v>1.2737919239354145</v>
      </c>
      <c r="S371">
        <f t="shared" si="37"/>
        <v>1.7781538579152785</v>
      </c>
    </row>
    <row r="372" spans="17:19" x14ac:dyDescent="0.25">
      <c r="Q372" t="s">
        <v>2833</v>
      </c>
      <c r="R372">
        <v>1.271212938770707</v>
      </c>
      <c r="S372">
        <f t="shared" si="37"/>
        <v>1.7745537154320674</v>
      </c>
    </row>
    <row r="373" spans="17:19" x14ac:dyDescent="0.25">
      <c r="Q373" t="s">
        <v>2834</v>
      </c>
      <c r="R373">
        <v>1.2720548916550836</v>
      </c>
      <c r="S373">
        <f t="shared" si="37"/>
        <v>1.7757290422192806</v>
      </c>
    </row>
    <row r="374" spans="17:19" x14ac:dyDescent="0.25">
      <c r="Q374" t="s">
        <v>2835</v>
      </c>
      <c r="R374">
        <v>1.2605955624336951</v>
      </c>
      <c r="S374">
        <f t="shared" si="37"/>
        <v>1.7597323554125535</v>
      </c>
    </row>
    <row r="375" spans="17:19" x14ac:dyDescent="0.25">
      <c r="Q375" t="s">
        <v>2831</v>
      </c>
      <c r="R375">
        <v>1.2223465583385165</v>
      </c>
      <c r="S375">
        <f t="shared" si="37"/>
        <v>1.7063385373836777</v>
      </c>
    </row>
    <row r="377" spans="17:19" x14ac:dyDescent="0.25">
      <c r="Q377" t="s">
        <v>2836</v>
      </c>
      <c r="R377">
        <v>0.90699748878763398</v>
      </c>
      <c r="S377">
        <f>R377/0.906997488787634/64*100</f>
        <v>1.5625</v>
      </c>
    </row>
    <row r="378" spans="17:19" x14ac:dyDescent="0.25">
      <c r="Q378" t="s">
        <v>2837</v>
      </c>
      <c r="R378">
        <v>1.0108890545093561</v>
      </c>
      <c r="S378">
        <f t="shared" ref="S378:S385" si="38">R378/0.906997488787634/64*100</f>
        <v>1.741475767239637</v>
      </c>
    </row>
    <row r="379" spans="17:19" x14ac:dyDescent="0.25">
      <c r="Q379" t="s">
        <v>2838</v>
      </c>
      <c r="R379">
        <v>1.0144260971565937</v>
      </c>
      <c r="S379">
        <f t="shared" si="38"/>
        <v>1.7475690907654784</v>
      </c>
    </row>
    <row r="380" spans="17:19" x14ac:dyDescent="0.25">
      <c r="Q380" t="s">
        <v>2839</v>
      </c>
      <c r="R380">
        <v>1.0210783243820414</v>
      </c>
      <c r="S380">
        <f t="shared" si="38"/>
        <v>1.7590289957467542</v>
      </c>
    </row>
    <row r="381" spans="17:19" x14ac:dyDescent="0.25">
      <c r="Q381" t="s">
        <v>2840</v>
      </c>
      <c r="R381">
        <v>1.0235732642418682</v>
      </c>
      <c r="S381">
        <f t="shared" si="38"/>
        <v>1.7633270710768085</v>
      </c>
    </row>
    <row r="382" spans="17:19" x14ac:dyDescent="0.25">
      <c r="Q382" t="s">
        <v>2841</v>
      </c>
      <c r="R382">
        <v>1.0181406917317863</v>
      </c>
      <c r="S382">
        <f t="shared" si="38"/>
        <v>1.7539682860173822</v>
      </c>
    </row>
    <row r="383" spans="17:19" x14ac:dyDescent="0.25">
      <c r="Q383" t="s">
        <v>2842</v>
      </c>
      <c r="R383">
        <v>1.0205991042225582</v>
      </c>
      <c r="S383">
        <f t="shared" si="38"/>
        <v>1.758203435027514</v>
      </c>
    </row>
    <row r="384" spans="17:19" x14ac:dyDescent="0.25">
      <c r="Q384" t="s">
        <v>2843</v>
      </c>
      <c r="R384">
        <v>1.0116820794059234</v>
      </c>
      <c r="S384">
        <f t="shared" si="38"/>
        <v>1.7428419247165916</v>
      </c>
    </row>
    <row r="385" spans="17:19" x14ac:dyDescent="0.25">
      <c r="Q385" t="s">
        <v>2844</v>
      </c>
      <c r="R385">
        <v>0.97552471271241614</v>
      </c>
      <c r="S385">
        <f t="shared" si="38"/>
        <v>1.680553014155084</v>
      </c>
    </row>
    <row r="387" spans="17:19" x14ac:dyDescent="0.25">
      <c r="Q387" t="s">
        <v>2845</v>
      </c>
      <c r="R387">
        <v>1.2733985706345801</v>
      </c>
      <c r="S387">
        <f>R387/1.27339857063458/64*100</f>
        <v>1.5625</v>
      </c>
    </row>
    <row r="388" spans="17:19" x14ac:dyDescent="0.25">
      <c r="Q388" t="s">
        <v>2846</v>
      </c>
      <c r="R388">
        <v>1.4774077265524186</v>
      </c>
      <c r="S388">
        <f t="shared" ref="S388:S395" si="39">R388/1.27339857063458/64*100</f>
        <v>1.8128256352508476</v>
      </c>
    </row>
    <row r="389" spans="17:19" x14ac:dyDescent="0.25">
      <c r="Q389" t="s">
        <v>2847</v>
      </c>
      <c r="R389">
        <v>1.4870242128842923</v>
      </c>
      <c r="S389">
        <f t="shared" si="39"/>
        <v>1.8246253657044988</v>
      </c>
    </row>
    <row r="390" spans="17:19" x14ac:dyDescent="0.25">
      <c r="Q390" t="s">
        <v>2848</v>
      </c>
      <c r="R390">
        <v>1.4984123160340121</v>
      </c>
      <c r="S390">
        <f t="shared" si="39"/>
        <v>1.8385989255794482</v>
      </c>
    </row>
    <row r="391" spans="17:19" x14ac:dyDescent="0.25">
      <c r="Q391" t="s">
        <v>2849</v>
      </c>
      <c r="R391">
        <v>1.4957992349159797</v>
      </c>
      <c r="S391">
        <f t="shared" si="39"/>
        <v>1.8353925930602502</v>
      </c>
    </row>
    <row r="392" spans="17:19" x14ac:dyDescent="0.25">
      <c r="Q392" t="s">
        <v>2850</v>
      </c>
      <c r="R392">
        <v>1.4866964232393178</v>
      </c>
      <c r="S392">
        <f t="shared" si="39"/>
        <v>1.8242231575254704</v>
      </c>
    </row>
    <row r="393" spans="17:19" x14ac:dyDescent="0.25">
      <c r="Q393" t="s">
        <v>2851</v>
      </c>
      <c r="R393">
        <v>1.4911465298768074</v>
      </c>
      <c r="S393">
        <f t="shared" si="39"/>
        <v>1.82968357799509</v>
      </c>
    </row>
    <row r="394" spans="17:19" x14ac:dyDescent="0.25">
      <c r="Q394" t="s">
        <v>2852</v>
      </c>
      <c r="R394">
        <v>1.48118164371114</v>
      </c>
      <c r="S394">
        <f t="shared" si="39"/>
        <v>1.8174563500140688</v>
      </c>
    </row>
    <row r="395" spans="17:19" x14ac:dyDescent="0.25">
      <c r="Q395" t="s">
        <v>2853</v>
      </c>
      <c r="R395">
        <v>1.4211324996775065</v>
      </c>
      <c r="S395">
        <f t="shared" si="39"/>
        <v>1.7437741661980506</v>
      </c>
    </row>
    <row r="397" spans="17:19" x14ac:dyDescent="0.25">
      <c r="Q397" t="s">
        <v>2854</v>
      </c>
      <c r="R397">
        <v>1.3441102290748099</v>
      </c>
      <c r="S397">
        <f>R397/1.34411022907481/64*100</f>
        <v>1.5625</v>
      </c>
    </row>
    <row r="398" spans="17:19" x14ac:dyDescent="0.25">
      <c r="Q398" t="s">
        <v>2855</v>
      </c>
      <c r="R398">
        <v>1.4486356428189555</v>
      </c>
      <c r="S398">
        <f t="shared" ref="S398:S405" si="40">R398/1.34411022907481/64*100</f>
        <v>1.6840086050551422</v>
      </c>
    </row>
    <row r="399" spans="17:19" x14ac:dyDescent="0.25">
      <c r="Q399" t="s">
        <v>2856</v>
      </c>
      <c r="R399">
        <v>1.4548143573413399</v>
      </c>
      <c r="S399">
        <f t="shared" si="40"/>
        <v>1.6911912313252144</v>
      </c>
    </row>
    <row r="400" spans="17:19" x14ac:dyDescent="0.25">
      <c r="Q400" t="s">
        <v>2857</v>
      </c>
      <c r="R400">
        <v>1.4624557985699611</v>
      </c>
      <c r="S400">
        <f t="shared" si="40"/>
        <v>1.700074246766544</v>
      </c>
    </row>
    <row r="401" spans="17:19" x14ac:dyDescent="0.25">
      <c r="Q401" t="s">
        <v>2858</v>
      </c>
      <c r="R401">
        <v>1.4633376415540382</v>
      </c>
      <c r="S401">
        <f t="shared" si="40"/>
        <v>1.7010993707726079</v>
      </c>
    </row>
    <row r="402" spans="17:19" x14ac:dyDescent="0.25">
      <c r="Q402" t="s">
        <v>2859</v>
      </c>
      <c r="R402">
        <v>1.4431151642249076</v>
      </c>
      <c r="S402">
        <f t="shared" si="40"/>
        <v>1.6775911642704402</v>
      </c>
    </row>
    <row r="403" spans="17:19" x14ac:dyDescent="0.25">
      <c r="Q403" t="s">
        <v>2860</v>
      </c>
      <c r="R403">
        <v>1.457528273538246</v>
      </c>
      <c r="S403">
        <f t="shared" si="40"/>
        <v>1.6943461020835333</v>
      </c>
    </row>
    <row r="404" spans="17:19" x14ac:dyDescent="0.25">
      <c r="Q404" t="s">
        <v>2861</v>
      </c>
      <c r="R404">
        <v>1.4524876583426143</v>
      </c>
      <c r="S404">
        <f t="shared" si="40"/>
        <v>1.6884864924527103</v>
      </c>
    </row>
    <row r="405" spans="17:19" x14ac:dyDescent="0.25">
      <c r="Q405" t="s">
        <v>2862</v>
      </c>
      <c r="R405">
        <v>1.3987830739454534</v>
      </c>
      <c r="S405">
        <f t="shared" si="40"/>
        <v>1.6260560374904536</v>
      </c>
    </row>
    <row r="407" spans="17:19" x14ac:dyDescent="0.25">
      <c r="Q407" t="s">
        <v>2863</v>
      </c>
      <c r="R407">
        <v>1.8101792081558901</v>
      </c>
      <c r="S407">
        <f>R407/1.81017920815589/64*100</f>
        <v>1.5625</v>
      </c>
    </row>
    <row r="408" spans="17:19" x14ac:dyDescent="0.25">
      <c r="Q408" t="s">
        <v>2864</v>
      </c>
      <c r="R408">
        <v>1.9572627670545426</v>
      </c>
      <c r="S408">
        <f t="shared" ref="S408:S415" si="41">R408/1.81017920815589/64*100</f>
        <v>1.6894587341096854</v>
      </c>
    </row>
    <row r="409" spans="17:19" x14ac:dyDescent="0.25">
      <c r="Q409" t="s">
        <v>2865</v>
      </c>
      <c r="R409">
        <v>1.9624394378850936</v>
      </c>
      <c r="S409">
        <f t="shared" si="41"/>
        <v>1.6939271028415173</v>
      </c>
    </row>
    <row r="410" spans="17:19" x14ac:dyDescent="0.25">
      <c r="Q410" t="s">
        <v>2866</v>
      </c>
      <c r="R410">
        <v>1.9712122769610196</v>
      </c>
      <c r="S410">
        <f t="shared" si="41"/>
        <v>1.7014995912417674</v>
      </c>
    </row>
    <row r="411" spans="17:19" x14ac:dyDescent="0.25">
      <c r="Q411" t="s">
        <v>2867</v>
      </c>
      <c r="R411">
        <v>1.9700473704360097</v>
      </c>
      <c r="S411">
        <f t="shared" si="41"/>
        <v>1.7004940739774397</v>
      </c>
    </row>
    <row r="412" spans="17:19" x14ac:dyDescent="0.25">
      <c r="Q412" t="s">
        <v>2868</v>
      </c>
      <c r="R412">
        <v>1.9741095995041276</v>
      </c>
      <c r="S412">
        <f t="shared" si="41"/>
        <v>1.704000485326292</v>
      </c>
    </row>
    <row r="413" spans="17:19" x14ac:dyDescent="0.25">
      <c r="Q413" t="s">
        <v>2869</v>
      </c>
      <c r="R413">
        <v>1.9654767402008044</v>
      </c>
      <c r="S413">
        <f t="shared" si="41"/>
        <v>1.6965488238550586</v>
      </c>
    </row>
    <row r="414" spans="17:19" x14ac:dyDescent="0.25">
      <c r="Q414" t="s">
        <v>2870</v>
      </c>
      <c r="R414">
        <v>1.9604913276415687</v>
      </c>
      <c r="S414">
        <f t="shared" si="41"/>
        <v>1.6922455443296347</v>
      </c>
    </row>
    <row r="415" spans="17:19" x14ac:dyDescent="0.25">
      <c r="Q415" t="s">
        <v>2866</v>
      </c>
      <c r="R415">
        <v>1.9384145312441901</v>
      </c>
      <c r="S415">
        <f t="shared" si="41"/>
        <v>1.6731894231370563</v>
      </c>
    </row>
    <row r="417" spans="17:19" x14ac:dyDescent="0.25">
      <c r="Q417" t="s">
        <v>2871</v>
      </c>
      <c r="R417">
        <v>1.4780764422899799</v>
      </c>
      <c r="S417">
        <f>R417/1.47807644228998/64*100</f>
        <v>1.5625</v>
      </c>
    </row>
    <row r="418" spans="17:19" x14ac:dyDescent="0.25">
      <c r="Q418" t="s">
        <v>2872</v>
      </c>
      <c r="R418">
        <v>1.6924204929953846</v>
      </c>
      <c r="S418">
        <f t="shared" ref="S418:S425" si="42">R418/1.47807644228998/64*100</f>
        <v>1.7890867783592543</v>
      </c>
    </row>
    <row r="419" spans="17:19" x14ac:dyDescent="0.25">
      <c r="Q419" t="s">
        <v>2873</v>
      </c>
      <c r="R419">
        <v>1.7025126830660147</v>
      </c>
      <c r="S419">
        <f t="shared" si="42"/>
        <v>1.7997554058633423</v>
      </c>
    </row>
    <row r="420" spans="17:19" x14ac:dyDescent="0.25">
      <c r="Q420" t="s">
        <v>2874</v>
      </c>
      <c r="R420">
        <v>1.7102531423882819</v>
      </c>
      <c r="S420">
        <f t="shared" si="42"/>
        <v>1.807937978391394</v>
      </c>
    </row>
    <row r="421" spans="17:19" x14ac:dyDescent="0.25">
      <c r="Q421" t="s">
        <v>2875</v>
      </c>
      <c r="R421">
        <v>1.7181244146167631</v>
      </c>
      <c r="S421">
        <f t="shared" si="42"/>
        <v>1.8162588354899263</v>
      </c>
    </row>
    <row r="422" spans="17:19" x14ac:dyDescent="0.25">
      <c r="Q422" t="s">
        <v>2876</v>
      </c>
      <c r="R422">
        <v>1.6977566651050391</v>
      </c>
      <c r="S422">
        <f t="shared" si="42"/>
        <v>1.794727737570009</v>
      </c>
    </row>
    <row r="423" spans="17:19" x14ac:dyDescent="0.25">
      <c r="Q423" t="s">
        <v>2877</v>
      </c>
      <c r="R423">
        <v>1.7065240816047802</v>
      </c>
      <c r="S423">
        <f t="shared" si="42"/>
        <v>1.8039959241731467</v>
      </c>
    </row>
    <row r="424" spans="17:19" x14ac:dyDescent="0.25">
      <c r="Q424" t="s">
        <v>2878</v>
      </c>
      <c r="R424">
        <v>1.7031496276659353</v>
      </c>
      <c r="S424">
        <f t="shared" si="42"/>
        <v>1.8004287309424118</v>
      </c>
    </row>
    <row r="425" spans="17:19" x14ac:dyDescent="0.25">
      <c r="Q425" t="s">
        <v>2879</v>
      </c>
      <c r="R425">
        <v>1.6333796530390257</v>
      </c>
      <c r="S425">
        <f t="shared" si="42"/>
        <v>1.7266736921396499</v>
      </c>
    </row>
    <row r="427" spans="17:19" x14ac:dyDescent="0.25">
      <c r="Q427" t="s">
        <v>2880</v>
      </c>
      <c r="R427">
        <v>2.4299691838461701</v>
      </c>
      <c r="S427">
        <f>R427/2.42996918384617/64*100</f>
        <v>1.5625</v>
      </c>
    </row>
    <row r="428" spans="17:19" x14ac:dyDescent="0.25">
      <c r="Q428" t="s">
        <v>2881</v>
      </c>
      <c r="R428">
        <v>2.7648781292399152</v>
      </c>
      <c r="S428">
        <f t="shared" ref="S428:S435" si="43">R428/2.42996918384617/64*100</f>
        <v>1.7778505610920758</v>
      </c>
    </row>
    <row r="429" spans="17:19" x14ac:dyDescent="0.25">
      <c r="Q429" t="s">
        <v>2882</v>
      </c>
      <c r="R429">
        <v>2.7895651485998805</v>
      </c>
      <c r="S429">
        <f t="shared" si="43"/>
        <v>1.7937246174407624</v>
      </c>
    </row>
    <row r="430" spans="17:19" x14ac:dyDescent="0.25">
      <c r="Q430" t="s">
        <v>2883</v>
      </c>
      <c r="R430">
        <v>2.8039983836427465</v>
      </c>
      <c r="S430">
        <f t="shared" si="43"/>
        <v>1.803005364663566</v>
      </c>
    </row>
    <row r="431" spans="17:19" x14ac:dyDescent="0.25">
      <c r="Q431" t="s">
        <v>2884</v>
      </c>
      <c r="R431">
        <v>2.809334744750418</v>
      </c>
      <c r="S431">
        <f t="shared" si="43"/>
        <v>1.806436710330896</v>
      </c>
    </row>
    <row r="432" spans="17:19" x14ac:dyDescent="0.25">
      <c r="Q432" t="s">
        <v>2885</v>
      </c>
      <c r="R432">
        <v>2.7725899516834076</v>
      </c>
      <c r="S432">
        <f t="shared" si="43"/>
        <v>1.7828093575443356</v>
      </c>
    </row>
    <row r="433" spans="17:19" x14ac:dyDescent="0.25">
      <c r="Q433" t="s">
        <v>2886</v>
      </c>
      <c r="R433">
        <v>2.7780592291702164</v>
      </c>
      <c r="S433">
        <f t="shared" si="43"/>
        <v>1.7863261700742841</v>
      </c>
    </row>
    <row r="434" spans="17:19" x14ac:dyDescent="0.25">
      <c r="Q434" t="s">
        <v>2887</v>
      </c>
      <c r="R434">
        <v>2.7945599033809558</v>
      </c>
      <c r="S434">
        <f t="shared" si="43"/>
        <v>1.7969363060487131</v>
      </c>
    </row>
    <row r="435" spans="17:19" x14ac:dyDescent="0.25">
      <c r="Q435" t="s">
        <v>2888</v>
      </c>
      <c r="R435">
        <v>2.6928497834323344</v>
      </c>
      <c r="S435">
        <f t="shared" si="43"/>
        <v>1.7315354509777126</v>
      </c>
    </row>
    <row r="437" spans="17:19" x14ac:dyDescent="0.25">
      <c r="Q437" t="s">
        <v>2889</v>
      </c>
      <c r="R437">
        <v>2.4507051650909002</v>
      </c>
      <c r="S437">
        <f>R437/2.4507051650909/64*100</f>
        <v>1.5625</v>
      </c>
    </row>
    <row r="438" spans="17:19" x14ac:dyDescent="0.25">
      <c r="Q438" t="s">
        <v>2890</v>
      </c>
      <c r="R438">
        <v>2.7055032290208456</v>
      </c>
      <c r="S438">
        <f t="shared" ref="S438:S445" si="44">R438/2.4507051650909/64*100</f>
        <v>1.7249520079206562</v>
      </c>
    </row>
    <row r="439" spans="17:19" x14ac:dyDescent="0.25">
      <c r="Q439" t="s">
        <v>2891</v>
      </c>
      <c r="R439">
        <v>2.719856136448132</v>
      </c>
      <c r="S439">
        <f t="shared" si="44"/>
        <v>1.7341030139962088</v>
      </c>
    </row>
    <row r="440" spans="17:19" x14ac:dyDescent="0.25">
      <c r="Q440" t="s">
        <v>2892</v>
      </c>
      <c r="R440">
        <v>2.7256354698576732</v>
      </c>
      <c r="S440">
        <f t="shared" si="44"/>
        <v>1.7377877528138514</v>
      </c>
    </row>
    <row r="441" spans="17:19" x14ac:dyDescent="0.25">
      <c r="Q441" t="s">
        <v>2893</v>
      </c>
      <c r="R441">
        <v>2.737837273206166</v>
      </c>
      <c r="S441">
        <f t="shared" si="44"/>
        <v>1.7455672760317384</v>
      </c>
    </row>
    <row r="442" spans="17:19" x14ac:dyDescent="0.25">
      <c r="Q442" t="s">
        <v>2894</v>
      </c>
      <c r="R442">
        <v>2.701765272711679</v>
      </c>
      <c r="S442">
        <f t="shared" si="44"/>
        <v>1.722568793156078</v>
      </c>
    </row>
    <row r="443" spans="17:19" x14ac:dyDescent="0.25">
      <c r="Q443" t="s">
        <v>2895</v>
      </c>
      <c r="R443">
        <v>2.7166781397492787</v>
      </c>
      <c r="S443">
        <f t="shared" si="44"/>
        <v>1.7320768135732891</v>
      </c>
    </row>
    <row r="444" spans="17:19" x14ac:dyDescent="0.25">
      <c r="Q444" t="s">
        <v>2896</v>
      </c>
      <c r="R444">
        <v>2.7232353426109199</v>
      </c>
      <c r="S444">
        <f t="shared" si="44"/>
        <v>1.7362574998578975</v>
      </c>
    </row>
    <row r="445" spans="17:19" x14ac:dyDescent="0.25">
      <c r="Q445" t="s">
        <v>2897</v>
      </c>
      <c r="R445">
        <v>2.6387436211529036</v>
      </c>
      <c r="S445">
        <f t="shared" si="44"/>
        <v>1.6823879782774616</v>
      </c>
    </row>
    <row r="447" spans="17:19" x14ac:dyDescent="0.25">
      <c r="Q447" t="s">
        <v>2898</v>
      </c>
      <c r="R447">
        <v>2.0178878909501101</v>
      </c>
      <c r="S447">
        <f>R447/2.01788789095011/64*100</f>
        <v>1.5625</v>
      </c>
    </row>
    <row r="448" spans="17:19" x14ac:dyDescent="0.25">
      <c r="Q448" t="s">
        <v>2899</v>
      </c>
      <c r="R448">
        <v>2.1641547547655136</v>
      </c>
      <c r="S448">
        <f t="shared" ref="S448:S455" si="45">R448/2.01788789095011/64*100</f>
        <v>1.6757580138552497</v>
      </c>
    </row>
    <row r="449" spans="17:19" x14ac:dyDescent="0.25">
      <c r="Q449" t="s">
        <v>2900</v>
      </c>
      <c r="R449">
        <v>2.1691860339955764</v>
      </c>
      <c r="S449">
        <f t="shared" si="45"/>
        <v>1.6796538565491028</v>
      </c>
    </row>
    <row r="450" spans="17:19" x14ac:dyDescent="0.25">
      <c r="Q450" t="s">
        <v>3075</v>
      </c>
      <c r="R450">
        <v>2.1852073585578937</v>
      </c>
      <c r="S450">
        <f t="shared" si="45"/>
        <v>1.6920595604243731</v>
      </c>
    </row>
    <row r="451" spans="17:19" x14ac:dyDescent="0.25">
      <c r="Q451" t="s">
        <v>2902</v>
      </c>
      <c r="R451">
        <v>2.1863380423884937</v>
      </c>
      <c r="S451">
        <f t="shared" si="45"/>
        <v>1.692935076598109</v>
      </c>
    </row>
    <row r="452" spans="17:19" x14ac:dyDescent="0.25">
      <c r="Q452" t="s">
        <v>2903</v>
      </c>
      <c r="R452">
        <v>2.1821486610774246</v>
      </c>
      <c r="S452">
        <f t="shared" si="45"/>
        <v>1.6896911360759905</v>
      </c>
    </row>
    <row r="453" spans="17:19" x14ac:dyDescent="0.25">
      <c r="Q453" t="s">
        <v>2904</v>
      </c>
      <c r="R453">
        <v>2.1777263324259719</v>
      </c>
      <c r="S453">
        <f t="shared" si="45"/>
        <v>1.6862668187247223</v>
      </c>
    </row>
    <row r="454" spans="17:19" x14ac:dyDescent="0.25">
      <c r="Q454" t="s">
        <v>2905</v>
      </c>
      <c r="R454">
        <v>2.1691554256507666</v>
      </c>
      <c r="S454">
        <f t="shared" si="45"/>
        <v>1.6796301557583011</v>
      </c>
    </row>
    <row r="455" spans="17:19" x14ac:dyDescent="0.25">
      <c r="Q455" t="s">
        <v>2901</v>
      </c>
      <c r="R455">
        <v>2.1284535097867994</v>
      </c>
      <c r="S455">
        <f t="shared" si="45"/>
        <v>1.6481136657577069</v>
      </c>
    </row>
    <row r="457" spans="17:19" x14ac:dyDescent="0.25">
      <c r="Q457" t="s">
        <v>2906</v>
      </c>
      <c r="R457">
        <v>1.4760922421919001</v>
      </c>
      <c r="S457">
        <f>R457/1.4760922421919/64*100</f>
        <v>1.5625</v>
      </c>
    </row>
    <row r="458" spans="17:19" x14ac:dyDescent="0.25">
      <c r="Q458" t="s">
        <v>2907</v>
      </c>
      <c r="R458">
        <v>1.6089726562555589</v>
      </c>
      <c r="S458">
        <f t="shared" ref="S458:S465" si="46">R458/1.4760922421919/64*100</f>
        <v>1.7031589920601145</v>
      </c>
    </row>
    <row r="459" spans="17:19" x14ac:dyDescent="0.25">
      <c r="Q459" t="s">
        <v>2908</v>
      </c>
      <c r="R459">
        <v>1.6167964414438776</v>
      </c>
      <c r="S459">
        <f t="shared" si="46"/>
        <v>1.7114407674175915</v>
      </c>
    </row>
    <row r="460" spans="17:19" x14ac:dyDescent="0.25">
      <c r="Q460" t="s">
        <v>2909</v>
      </c>
      <c r="R460">
        <v>1.6244824256802344</v>
      </c>
      <c r="S460">
        <f t="shared" si="46"/>
        <v>1.7195766752057622</v>
      </c>
    </row>
    <row r="461" spans="17:19" x14ac:dyDescent="0.25">
      <c r="Q461" t="s">
        <v>2910</v>
      </c>
      <c r="R461">
        <v>1.6257205774015331</v>
      </c>
      <c r="S461">
        <f t="shared" si="46"/>
        <v>1.7208873060791121</v>
      </c>
    </row>
    <row r="462" spans="17:19" x14ac:dyDescent="0.25">
      <c r="Q462" t="s">
        <v>2911</v>
      </c>
      <c r="R462">
        <v>1.6134012048818986</v>
      </c>
      <c r="S462">
        <f t="shared" si="46"/>
        <v>1.7078467798763965</v>
      </c>
    </row>
    <row r="463" spans="17:19" x14ac:dyDescent="0.25">
      <c r="Q463" t="s">
        <v>2912</v>
      </c>
      <c r="R463">
        <v>1.6177455749312346</v>
      </c>
      <c r="S463">
        <f t="shared" si="46"/>
        <v>1.7124454614547293</v>
      </c>
    </row>
    <row r="464" spans="17:19" x14ac:dyDescent="0.25">
      <c r="Q464" t="s">
        <v>2913</v>
      </c>
      <c r="R464">
        <v>1.6118948881432078</v>
      </c>
      <c r="S464">
        <f t="shared" si="46"/>
        <v>1.7062522860927902</v>
      </c>
    </row>
    <row r="465" spans="17:19" x14ac:dyDescent="0.25">
      <c r="Q465" t="s">
        <v>2914</v>
      </c>
      <c r="R465">
        <v>1.5618042840766326</v>
      </c>
      <c r="S465">
        <f t="shared" si="46"/>
        <v>1.6532294690784533</v>
      </c>
    </row>
    <row r="467" spans="17:19" x14ac:dyDescent="0.25">
      <c r="Q467" t="s">
        <v>2915</v>
      </c>
      <c r="R467">
        <v>2.0562854335073801</v>
      </c>
      <c r="S467">
        <f>R467/2.05628543350738/64*100</f>
        <v>1.5625</v>
      </c>
    </row>
    <row r="468" spans="17:19" x14ac:dyDescent="0.25">
      <c r="Q468" t="s">
        <v>2916</v>
      </c>
      <c r="R468">
        <v>2.313513767262191</v>
      </c>
      <c r="S468">
        <f t="shared" ref="S468:S475" si="47">R468/2.05628543350738/64*100</f>
        <v>1.7579588915247741</v>
      </c>
    </row>
    <row r="469" spans="17:19" x14ac:dyDescent="0.25">
      <c r="Q469" t="s">
        <v>2917</v>
      </c>
      <c r="R469">
        <v>2.3308656781399644</v>
      </c>
      <c r="S469">
        <f t="shared" si="47"/>
        <v>1.7711440069298252</v>
      </c>
    </row>
    <row r="470" spans="17:19" x14ac:dyDescent="0.25">
      <c r="Q470" t="s">
        <v>2918</v>
      </c>
      <c r="R470">
        <v>2.3537311163848962</v>
      </c>
      <c r="S470">
        <f t="shared" si="47"/>
        <v>1.7885186606016974</v>
      </c>
    </row>
    <row r="471" spans="17:19" x14ac:dyDescent="0.25">
      <c r="Q471" t="s">
        <v>2919</v>
      </c>
      <c r="R471">
        <v>2.3679720275526206</v>
      </c>
      <c r="S471">
        <f t="shared" si="47"/>
        <v>1.7993398351998247</v>
      </c>
    </row>
    <row r="472" spans="17:19" x14ac:dyDescent="0.25">
      <c r="Q472" t="s">
        <v>2920</v>
      </c>
      <c r="R472">
        <v>2.3214016070801917</v>
      </c>
      <c r="S472">
        <f t="shared" si="47"/>
        <v>1.7639525874946005</v>
      </c>
    </row>
    <row r="473" spans="17:19" x14ac:dyDescent="0.25">
      <c r="Q473" t="s">
        <v>2921</v>
      </c>
      <c r="R473">
        <v>2.3302684397305349</v>
      </c>
      <c r="S473">
        <f t="shared" si="47"/>
        <v>1.7706901861715165</v>
      </c>
    </row>
    <row r="474" spans="17:19" x14ac:dyDescent="0.25">
      <c r="Q474" t="s">
        <v>2922</v>
      </c>
      <c r="R474">
        <v>2.3514158843375035</v>
      </c>
      <c r="S474">
        <f t="shared" si="47"/>
        <v>1.7867593960486823</v>
      </c>
    </row>
    <row r="475" spans="17:19" x14ac:dyDescent="0.25">
      <c r="Q475" t="s">
        <v>2923</v>
      </c>
      <c r="R475">
        <v>2.241644929033952</v>
      </c>
      <c r="S475">
        <f t="shared" si="47"/>
        <v>1.7033482533800086</v>
      </c>
    </row>
    <row r="477" spans="17:19" x14ac:dyDescent="0.25">
      <c r="Q477" t="s">
        <v>2924</v>
      </c>
      <c r="R477">
        <v>2.51361084951892</v>
      </c>
      <c r="S477">
        <f>R477/2.51361084951892/64*100</f>
        <v>1.5625</v>
      </c>
    </row>
    <row r="478" spans="17:19" x14ac:dyDescent="0.25">
      <c r="Q478" t="s">
        <v>2925</v>
      </c>
      <c r="R478">
        <v>2.5348085852188427</v>
      </c>
      <c r="S478">
        <f t="shared" ref="S478:S485" si="48">R478/2.51361084951892/64*100</f>
        <v>1.5756768455874814</v>
      </c>
    </row>
    <row r="479" spans="17:19" x14ac:dyDescent="0.25">
      <c r="Q479" t="s">
        <v>2926</v>
      </c>
      <c r="R479">
        <v>2.5410325643389613</v>
      </c>
      <c r="S479">
        <f t="shared" si="48"/>
        <v>1.5795457688048706</v>
      </c>
    </row>
    <row r="480" spans="17:19" x14ac:dyDescent="0.25">
      <c r="Q480" t="s">
        <v>2927</v>
      </c>
      <c r="R480">
        <v>2.5435225067266245</v>
      </c>
      <c r="S480">
        <f t="shared" si="48"/>
        <v>1.5810935561170827</v>
      </c>
    </row>
    <row r="481" spans="17:19" x14ac:dyDescent="0.25">
      <c r="Q481" t="s">
        <v>2928</v>
      </c>
      <c r="R481">
        <v>2.5463543556511161</v>
      </c>
      <c r="S481">
        <f t="shared" si="48"/>
        <v>1.5828538779049064</v>
      </c>
    </row>
    <row r="482" spans="17:19" x14ac:dyDescent="0.25">
      <c r="Q482" t="s">
        <v>2929</v>
      </c>
      <c r="R482">
        <v>2.5192449184627437</v>
      </c>
      <c r="S482">
        <f t="shared" si="48"/>
        <v>1.5660022257826465</v>
      </c>
    </row>
    <row r="483" spans="17:19" x14ac:dyDescent="0.25">
      <c r="Q483" t="s">
        <v>2930</v>
      </c>
      <c r="R483">
        <v>2.5333519412818273</v>
      </c>
      <c r="S483">
        <f t="shared" si="48"/>
        <v>1.5747713728282347</v>
      </c>
    </row>
    <row r="484" spans="17:19" x14ac:dyDescent="0.25">
      <c r="Q484" t="s">
        <v>2931</v>
      </c>
      <c r="R484">
        <v>2.54566993300508</v>
      </c>
      <c r="S484">
        <f t="shared" si="48"/>
        <v>1.582428430033914</v>
      </c>
    </row>
    <row r="485" spans="17:19" x14ac:dyDescent="0.25">
      <c r="Q485" t="s">
        <v>2932</v>
      </c>
      <c r="R485">
        <v>2.5120592084277642</v>
      </c>
      <c r="S485">
        <f t="shared" si="48"/>
        <v>1.5615354755170654</v>
      </c>
    </row>
    <row r="487" spans="17:19" x14ac:dyDescent="0.25">
      <c r="Q487" t="s">
        <v>2933</v>
      </c>
      <c r="R487">
        <v>1.9874707575785</v>
      </c>
      <c r="S487">
        <f>R487/1.9874707575785/64*100</f>
        <v>1.5625</v>
      </c>
    </row>
    <row r="488" spans="17:19" x14ac:dyDescent="0.25">
      <c r="Q488" t="s">
        <v>2934</v>
      </c>
      <c r="R488">
        <v>1.6471302432685675</v>
      </c>
      <c r="S488">
        <f t="shared" ref="S488:S495" si="49">R488/1.9874707575785/64*100</f>
        <v>1.29493276582485</v>
      </c>
    </row>
    <row r="489" spans="17:19" x14ac:dyDescent="0.25">
      <c r="Q489" t="s">
        <v>2935</v>
      </c>
      <c r="R489">
        <v>1.6255739966337754</v>
      </c>
      <c r="S489">
        <f t="shared" si="49"/>
        <v>1.2779857817052447</v>
      </c>
    </row>
    <row r="490" spans="17:19" x14ac:dyDescent="0.25">
      <c r="Q490" t="s">
        <v>2936</v>
      </c>
      <c r="R490">
        <v>1.624102262990363</v>
      </c>
      <c r="S490">
        <f t="shared" si="49"/>
        <v>1.2768287413769464</v>
      </c>
    </row>
    <row r="491" spans="17:19" x14ac:dyDescent="0.25">
      <c r="Q491" t="s">
        <v>2937</v>
      </c>
      <c r="R491">
        <v>1.6119312723845054</v>
      </c>
      <c r="S491">
        <f t="shared" si="49"/>
        <v>1.2672602117524789</v>
      </c>
    </row>
    <row r="492" spans="17:19" x14ac:dyDescent="0.25">
      <c r="Q492" t="s">
        <v>2938</v>
      </c>
      <c r="R492">
        <v>1.6904178368607228</v>
      </c>
      <c r="S492">
        <f t="shared" si="49"/>
        <v>1.328964393575766</v>
      </c>
    </row>
    <row r="493" spans="17:19" x14ac:dyDescent="0.25">
      <c r="Q493" t="s">
        <v>2939</v>
      </c>
      <c r="R493">
        <v>1.6368144345917941</v>
      </c>
      <c r="S493">
        <f t="shared" si="49"/>
        <v>1.2868227340188489</v>
      </c>
    </row>
    <row r="494" spans="17:19" x14ac:dyDescent="0.25">
      <c r="Q494" t="s">
        <v>2940</v>
      </c>
      <c r="R494">
        <v>1.6303223946883554</v>
      </c>
      <c r="S494">
        <f t="shared" si="49"/>
        <v>1.2817188539690705</v>
      </c>
    </row>
    <row r="495" spans="17:19" x14ac:dyDescent="0.25">
      <c r="Q495" t="s">
        <v>2941</v>
      </c>
      <c r="R495">
        <v>1.7754039149314962</v>
      </c>
      <c r="S495">
        <f t="shared" si="49"/>
        <v>1.3957783310786116</v>
      </c>
    </row>
    <row r="497" spans="17:19" x14ac:dyDescent="0.25">
      <c r="Q497" t="s">
        <v>2942</v>
      </c>
      <c r="R497">
        <v>1.3284110634636599</v>
      </c>
      <c r="S497">
        <f>R497/1.32841106346366/64*100</f>
        <v>1.5625</v>
      </c>
    </row>
    <row r="498" spans="17:19" x14ac:dyDescent="0.25">
      <c r="Q498" t="s">
        <v>2943</v>
      </c>
      <c r="R498">
        <v>1.2723001036898252</v>
      </c>
      <c r="S498">
        <f t="shared" ref="S498:S505" si="50">R498/1.32841106346366/64*100</f>
        <v>1.4965013215352032</v>
      </c>
    </row>
    <row r="499" spans="17:19" x14ac:dyDescent="0.25">
      <c r="Q499" t="s">
        <v>2944</v>
      </c>
      <c r="R499">
        <v>1.2685334314326222</v>
      </c>
      <c r="S499">
        <f t="shared" si="50"/>
        <v>1.4920708966736893</v>
      </c>
    </row>
    <row r="500" spans="17:19" x14ac:dyDescent="0.25">
      <c r="Q500" t="s">
        <v>2945</v>
      </c>
      <c r="R500">
        <v>1.2606495489788507</v>
      </c>
      <c r="S500">
        <f t="shared" si="50"/>
        <v>1.4827977381816946</v>
      </c>
    </row>
    <row r="501" spans="17:19" x14ac:dyDescent="0.25">
      <c r="Q501" t="s">
        <v>2946</v>
      </c>
      <c r="R501">
        <v>1.2578405118685982</v>
      </c>
      <c r="S501">
        <f t="shared" si="50"/>
        <v>1.4794937002935085</v>
      </c>
    </row>
    <row r="502" spans="17:19" x14ac:dyDescent="0.25">
      <c r="Q502" t="s">
        <v>2947</v>
      </c>
      <c r="R502">
        <v>1.2682093575867821</v>
      </c>
      <c r="S502">
        <f t="shared" si="50"/>
        <v>1.4916897154278745</v>
      </c>
    </row>
    <row r="503" spans="17:19" x14ac:dyDescent="0.25">
      <c r="Q503" t="s">
        <v>2948</v>
      </c>
      <c r="R503">
        <v>1.2694370526506329</v>
      </c>
      <c r="S503">
        <f t="shared" si="50"/>
        <v>1.4931337515323808</v>
      </c>
    </row>
    <row r="504" spans="17:19" x14ac:dyDescent="0.25">
      <c r="Q504" t="s">
        <v>2949</v>
      </c>
      <c r="R504">
        <v>1.2636404508542451</v>
      </c>
      <c r="S504">
        <f t="shared" si="50"/>
        <v>1.4863156885427211</v>
      </c>
    </row>
    <row r="505" spans="17:19" x14ac:dyDescent="0.25">
      <c r="Q505" t="s">
        <v>2950</v>
      </c>
      <c r="R505">
        <v>1.2879999827673885</v>
      </c>
      <c r="S505">
        <f t="shared" si="50"/>
        <v>1.514967790035346</v>
      </c>
    </row>
    <row r="507" spans="17:19" x14ac:dyDescent="0.25">
      <c r="Q507" t="s">
        <v>2951</v>
      </c>
      <c r="R507">
        <v>1.9632460728646199</v>
      </c>
      <c r="S507">
        <f>R507/1.96324607286462/64*100</f>
        <v>1.5625</v>
      </c>
    </row>
    <row r="508" spans="17:19" x14ac:dyDescent="0.25">
      <c r="Q508" t="s">
        <v>2952</v>
      </c>
      <c r="R508">
        <v>1.8233266786864</v>
      </c>
      <c r="S508">
        <f t="shared" ref="S508:S515" si="51">R508/1.96324607286462/64*100</f>
        <v>1.4511415429908545</v>
      </c>
    </row>
    <row r="509" spans="17:19" x14ac:dyDescent="0.25">
      <c r="Q509" t="s">
        <v>2953</v>
      </c>
      <c r="R509">
        <v>1.8169267386946117</v>
      </c>
      <c r="S509">
        <f t="shared" si="51"/>
        <v>1.4460479857565449</v>
      </c>
    </row>
    <row r="510" spans="17:19" x14ac:dyDescent="0.25">
      <c r="Q510" t="s">
        <v>2954</v>
      </c>
      <c r="R510">
        <v>1.8160178392093957</v>
      </c>
      <c r="S510">
        <f t="shared" si="51"/>
        <v>1.4453246146696095</v>
      </c>
    </row>
    <row r="511" spans="17:19" x14ac:dyDescent="0.25">
      <c r="Q511" t="s">
        <v>2955</v>
      </c>
      <c r="R511">
        <v>1.8098665251251231</v>
      </c>
      <c r="S511">
        <f t="shared" si="51"/>
        <v>1.4404289327734263</v>
      </c>
    </row>
    <row r="512" spans="17:19" x14ac:dyDescent="0.25">
      <c r="Q512" t="s">
        <v>2956</v>
      </c>
      <c r="R512">
        <v>1.8208624290594604</v>
      </c>
      <c r="S512">
        <f t="shared" si="51"/>
        <v>1.4491803063963633</v>
      </c>
    </row>
    <row r="513" spans="17:19" x14ac:dyDescent="0.25">
      <c r="Q513" t="s">
        <v>2957</v>
      </c>
      <c r="R513">
        <v>1.8151972877141584</v>
      </c>
      <c r="S513">
        <f t="shared" si="51"/>
        <v>1.4446715576081288</v>
      </c>
    </row>
    <row r="514" spans="17:19" x14ac:dyDescent="0.25">
      <c r="Q514" t="s">
        <v>2958</v>
      </c>
      <c r="R514">
        <v>1.8215294174215733</v>
      </c>
      <c r="S514">
        <f t="shared" si="51"/>
        <v>1.4497111462794559</v>
      </c>
    </row>
    <row r="515" spans="17:19" x14ac:dyDescent="0.25">
      <c r="Q515" t="s">
        <v>2959</v>
      </c>
      <c r="R515">
        <v>1.860468746099047</v>
      </c>
      <c r="S515">
        <f t="shared" si="51"/>
        <v>1.4807020148717844</v>
      </c>
    </row>
    <row r="517" spans="17:19" x14ac:dyDescent="0.25">
      <c r="Q517" t="s">
        <v>2960</v>
      </c>
      <c r="R517">
        <v>2.4580968555661502</v>
      </c>
      <c r="S517">
        <f>R517/2.45809685556615/64*100</f>
        <v>1.5625</v>
      </c>
    </row>
    <row r="518" spans="17:19" x14ac:dyDescent="0.25">
      <c r="Q518" t="s">
        <v>2961</v>
      </c>
      <c r="R518">
        <v>2.2820059772065298</v>
      </c>
      <c r="S518">
        <f t="shared" ref="S518:S524" si="52">R518/2.45809685556615/64*100</f>
        <v>1.4505670642355399</v>
      </c>
    </row>
    <row r="519" spans="17:19" x14ac:dyDescent="0.25">
      <c r="Q519" t="s">
        <v>2962</v>
      </c>
      <c r="R519">
        <v>2.2751147797870948</v>
      </c>
      <c r="S519">
        <f t="shared" si="52"/>
        <v>1.4461866445041185</v>
      </c>
    </row>
    <row r="520" spans="17:19" x14ac:dyDescent="0.25">
      <c r="Q520" t="s">
        <v>2963</v>
      </c>
      <c r="R520">
        <v>2.2592746487286006</v>
      </c>
      <c r="S520">
        <f t="shared" si="52"/>
        <v>1.4361177960277649</v>
      </c>
    </row>
    <row r="521" spans="17:19" x14ac:dyDescent="0.25">
      <c r="Q521" t="s">
        <v>2964</v>
      </c>
      <c r="R521">
        <v>2.2562701604237447</v>
      </c>
      <c r="S521">
        <f t="shared" si="52"/>
        <v>1.4342079799170988</v>
      </c>
    </row>
    <row r="522" spans="17:19" x14ac:dyDescent="0.25">
      <c r="Q522" t="s">
        <v>2965</v>
      </c>
      <c r="R522">
        <v>2.2727224729704094</v>
      </c>
      <c r="S522">
        <f t="shared" si="52"/>
        <v>1.444665964229618</v>
      </c>
    </row>
    <row r="523" spans="17:19" x14ac:dyDescent="0.25">
      <c r="Q523" t="s">
        <v>2966</v>
      </c>
      <c r="R523">
        <v>2.2733308067995641</v>
      </c>
      <c r="S523">
        <f t="shared" si="52"/>
        <v>1.4450526542845286</v>
      </c>
    </row>
    <row r="524" spans="17:19" x14ac:dyDescent="0.25">
      <c r="Q524" t="s">
        <v>2967</v>
      </c>
      <c r="R524">
        <v>2.273487474655365</v>
      </c>
      <c r="S524">
        <f t="shared" si="52"/>
        <v>1.4451522408911892</v>
      </c>
    </row>
    <row r="525" spans="17:19" x14ac:dyDescent="0.25">
      <c r="Q525" t="s">
        <v>2968</v>
      </c>
      <c r="R525">
        <v>2.3270664187571888</v>
      </c>
      <c r="S525">
        <f>R525/2.45809685556615/64*100</f>
        <v>1.4792099306724236</v>
      </c>
    </row>
    <row r="527" spans="17:19" x14ac:dyDescent="0.25">
      <c r="Q527" t="s">
        <v>2969</v>
      </c>
      <c r="R527">
        <v>1.3851024948372599</v>
      </c>
      <c r="S527">
        <f>R527/1.38510249483726/64*100</f>
        <v>1.5625</v>
      </c>
    </row>
    <row r="528" spans="17:19" x14ac:dyDescent="0.25">
      <c r="Q528" t="s">
        <v>2970</v>
      </c>
      <c r="R528">
        <v>1.2596912316519207</v>
      </c>
      <c r="S528">
        <f t="shared" ref="S528:S535" si="53">R528/1.38510249483726/64*100</f>
        <v>1.4210266437267403</v>
      </c>
    </row>
    <row r="529" spans="17:19" x14ac:dyDescent="0.25">
      <c r="Q529" t="s">
        <v>2971</v>
      </c>
      <c r="R529">
        <v>1.2552209759713662</v>
      </c>
      <c r="S529">
        <f t="shared" si="53"/>
        <v>1.4159838584260849</v>
      </c>
    </row>
    <row r="530" spans="17:19" x14ac:dyDescent="0.25">
      <c r="Q530" t="s">
        <v>3076</v>
      </c>
      <c r="R530">
        <v>1.2474641322945541</v>
      </c>
      <c r="S530">
        <f t="shared" si="53"/>
        <v>1.407233554177703</v>
      </c>
    </row>
    <row r="531" spans="17:19" x14ac:dyDescent="0.25">
      <c r="Q531" t="s">
        <v>2973</v>
      </c>
      <c r="R531">
        <v>1.2417551551209352</v>
      </c>
      <c r="S531">
        <f t="shared" si="53"/>
        <v>1.4007933976787952</v>
      </c>
    </row>
    <row r="532" spans="17:19" x14ac:dyDescent="0.25">
      <c r="Q532" t="s">
        <v>2974</v>
      </c>
      <c r="R532">
        <v>1.2576440261175463</v>
      </c>
      <c r="S532">
        <f t="shared" si="53"/>
        <v>1.4187172415999065</v>
      </c>
    </row>
    <row r="533" spans="17:19" x14ac:dyDescent="0.25">
      <c r="Q533" t="s">
        <v>2975</v>
      </c>
      <c r="R533">
        <v>1.2532944429548469</v>
      </c>
      <c r="S533">
        <f t="shared" si="53"/>
        <v>1.4138105839936645</v>
      </c>
    </row>
    <row r="534" spans="17:19" x14ac:dyDescent="0.25">
      <c r="Q534" t="s">
        <v>2976</v>
      </c>
      <c r="R534">
        <v>1.253853843880929</v>
      </c>
      <c r="S534">
        <f t="shared" si="53"/>
        <v>1.4144416303965563</v>
      </c>
    </row>
    <row r="535" spans="17:19" x14ac:dyDescent="0.25">
      <c r="Q535" t="s">
        <v>2972</v>
      </c>
      <c r="R535">
        <v>1.2950130906049393</v>
      </c>
      <c r="S535">
        <f t="shared" si="53"/>
        <v>1.4608723625957805</v>
      </c>
    </row>
    <row r="537" spans="17:19" x14ac:dyDescent="0.25">
      <c r="Q537" t="s">
        <v>2977</v>
      </c>
      <c r="R537">
        <v>0.95075891292872095</v>
      </c>
      <c r="S537">
        <f>R537/0.950758912928721/64*100</f>
        <v>1.5625</v>
      </c>
    </row>
    <row r="538" spans="17:19" x14ac:dyDescent="0.25">
      <c r="Q538" t="s">
        <v>2978</v>
      </c>
      <c r="R538">
        <v>0.87613753059222388</v>
      </c>
      <c r="S538">
        <f t="shared" ref="S538:S545" si="54">R538/0.950758912928721/64*100</f>
        <v>1.4398654305889027</v>
      </c>
    </row>
    <row r="539" spans="17:19" x14ac:dyDescent="0.25">
      <c r="Q539" t="s">
        <v>2979</v>
      </c>
      <c r="R539">
        <v>0.87520346945527183</v>
      </c>
      <c r="S539">
        <f t="shared" si="54"/>
        <v>1.4383303721144132</v>
      </c>
    </row>
    <row r="540" spans="17:19" x14ac:dyDescent="0.25">
      <c r="Q540" t="s">
        <v>2980</v>
      </c>
      <c r="R540">
        <v>0.86749904110941867</v>
      </c>
      <c r="S540">
        <f t="shared" si="54"/>
        <v>1.4256687297919519</v>
      </c>
    </row>
    <row r="541" spans="17:19" x14ac:dyDescent="0.25">
      <c r="Q541" t="s">
        <v>2981</v>
      </c>
      <c r="R541">
        <v>0.86437701229392272</v>
      </c>
      <c r="S541">
        <f t="shared" si="54"/>
        <v>1.4205379127594977</v>
      </c>
    </row>
    <row r="542" spans="17:19" x14ac:dyDescent="0.25">
      <c r="Q542" t="s">
        <v>2982</v>
      </c>
      <c r="R542">
        <v>0.8780253894125406</v>
      </c>
      <c r="S542">
        <f t="shared" si="54"/>
        <v>1.4429679830516069</v>
      </c>
    </row>
    <row r="543" spans="17:19" x14ac:dyDescent="0.25">
      <c r="Q543" t="s">
        <v>2983</v>
      </c>
      <c r="R543">
        <v>0.8711396448579094</v>
      </c>
      <c r="S543">
        <f t="shared" si="54"/>
        <v>1.4316517853065136</v>
      </c>
    </row>
    <row r="544" spans="17:19" x14ac:dyDescent="0.25">
      <c r="Q544" t="s">
        <v>2984</v>
      </c>
      <c r="R544">
        <v>0.87185875112100564</v>
      </c>
      <c r="S544">
        <f t="shared" si="54"/>
        <v>1.4328335817859457</v>
      </c>
    </row>
    <row r="545" spans="17:19" x14ac:dyDescent="0.25">
      <c r="Q545" t="s">
        <v>2985</v>
      </c>
      <c r="R545">
        <v>0.89653013953718641</v>
      </c>
      <c r="S545">
        <f t="shared" si="54"/>
        <v>1.4733791332144732</v>
      </c>
    </row>
    <row r="547" spans="17:19" x14ac:dyDescent="0.25">
      <c r="Q547" t="s">
        <v>2986</v>
      </c>
      <c r="R547">
        <v>1.4220827516101999</v>
      </c>
      <c r="S547">
        <f>R547/1.4220827516102/64*100</f>
        <v>1.5625</v>
      </c>
    </row>
    <row r="548" spans="17:19" x14ac:dyDescent="0.25">
      <c r="Q548" t="s">
        <v>2987</v>
      </c>
      <c r="R548">
        <v>1.3499375624197925</v>
      </c>
      <c r="S548">
        <f t="shared" ref="S548:S555" si="55">R548/1.4220827516102/64*100</f>
        <v>1.4832311543703256</v>
      </c>
    </row>
    <row r="549" spans="17:19" x14ac:dyDescent="0.25">
      <c r="Q549" t="s">
        <v>2988</v>
      </c>
      <c r="R549">
        <v>1.3511624067403876</v>
      </c>
      <c r="S549">
        <f t="shared" si="55"/>
        <v>1.4845769405060218</v>
      </c>
    </row>
    <row r="550" spans="17:19" x14ac:dyDescent="0.25">
      <c r="Q550" t="s">
        <v>2989</v>
      </c>
      <c r="R550">
        <v>1.3389673587159727</v>
      </c>
      <c r="S550">
        <f t="shared" si="55"/>
        <v>1.4711777466007636</v>
      </c>
    </row>
    <row r="551" spans="17:19" x14ac:dyDescent="0.25">
      <c r="Q551" t="s">
        <v>2990</v>
      </c>
      <c r="R551">
        <v>1.3352785299671237</v>
      </c>
      <c r="S551">
        <f t="shared" si="55"/>
        <v>1.4671246808325793</v>
      </c>
    </row>
    <row r="552" spans="17:19" x14ac:dyDescent="0.25">
      <c r="Q552" t="s">
        <v>2991</v>
      </c>
      <c r="R552">
        <v>1.3305805981092222</v>
      </c>
      <c r="S552">
        <f t="shared" si="55"/>
        <v>1.4619628725484555</v>
      </c>
    </row>
    <row r="553" spans="17:19" x14ac:dyDescent="0.25">
      <c r="Q553" t="s">
        <v>2992</v>
      </c>
      <c r="R553">
        <v>1.3381074570437614</v>
      </c>
      <c r="S553">
        <f t="shared" si="55"/>
        <v>1.4702329377552104</v>
      </c>
    </row>
    <row r="554" spans="17:19" x14ac:dyDescent="0.25">
      <c r="Q554" t="s">
        <v>2993</v>
      </c>
      <c r="R554">
        <v>1.3482443161610782</v>
      </c>
      <c r="S554">
        <f t="shared" si="55"/>
        <v>1.4813707160264631</v>
      </c>
    </row>
    <row r="555" spans="17:19" x14ac:dyDescent="0.25">
      <c r="Q555" t="s">
        <v>2994</v>
      </c>
      <c r="R555">
        <v>1.3661894257377032</v>
      </c>
      <c r="S555">
        <f t="shared" si="55"/>
        <v>1.501087735786198</v>
      </c>
    </row>
    <row r="557" spans="17:19" x14ac:dyDescent="0.25">
      <c r="Q557" t="s">
        <v>2995</v>
      </c>
      <c r="R557">
        <v>1.6468424726098601</v>
      </c>
      <c r="S557">
        <f>R557/1.64684247260986/64*100</f>
        <v>1.5625</v>
      </c>
    </row>
    <row r="558" spans="17:19" x14ac:dyDescent="0.25">
      <c r="Q558" t="s">
        <v>2996</v>
      </c>
      <c r="R558">
        <v>1.4934254389637458</v>
      </c>
      <c r="S558">
        <f t="shared" ref="S558:S565" si="56">R558/1.64684247260986/64*100</f>
        <v>1.4169401671325839</v>
      </c>
    </row>
    <row r="559" spans="17:19" x14ac:dyDescent="0.25">
      <c r="Q559" t="s">
        <v>2997</v>
      </c>
      <c r="R559">
        <v>1.492836837023789</v>
      </c>
      <c r="S559">
        <f t="shared" si="56"/>
        <v>1.416381710239178</v>
      </c>
    </row>
    <row r="560" spans="17:19" x14ac:dyDescent="0.25">
      <c r="Q560" t="s">
        <v>2998</v>
      </c>
      <c r="R560">
        <v>1.4803427753001814</v>
      </c>
      <c r="S560">
        <f t="shared" si="56"/>
        <v>1.4045275276031186</v>
      </c>
    </row>
    <row r="561" spans="17:19" x14ac:dyDescent="0.25">
      <c r="Q561" t="s">
        <v>2999</v>
      </c>
      <c r="R561">
        <v>1.4813402064947179</v>
      </c>
      <c r="S561">
        <f t="shared" si="56"/>
        <v>1.4054738757009992</v>
      </c>
    </row>
    <row r="562" spans="17:19" x14ac:dyDescent="0.25">
      <c r="Q562" t="s">
        <v>3000</v>
      </c>
      <c r="R562">
        <v>1.4843645413631261</v>
      </c>
      <c r="S562">
        <f t="shared" si="56"/>
        <v>1.4083433202960243</v>
      </c>
    </row>
    <row r="563" spans="17:19" x14ac:dyDescent="0.25">
      <c r="Q563" t="s">
        <v>3001</v>
      </c>
      <c r="R563">
        <v>1.4846508980868698</v>
      </c>
      <c r="S563">
        <f t="shared" si="56"/>
        <v>1.4086150113583396</v>
      </c>
    </row>
    <row r="564" spans="17:19" x14ac:dyDescent="0.25">
      <c r="Q564" t="s">
        <v>3002</v>
      </c>
      <c r="R564">
        <v>1.4967170940730623</v>
      </c>
      <c r="S564">
        <f t="shared" si="56"/>
        <v>1.4200632412540306</v>
      </c>
    </row>
    <row r="565" spans="17:19" x14ac:dyDescent="0.25">
      <c r="Q565" t="s">
        <v>3003</v>
      </c>
      <c r="R565">
        <v>1.5179741257283559</v>
      </c>
      <c r="S565">
        <f t="shared" si="56"/>
        <v>1.4402316013211349</v>
      </c>
    </row>
    <row r="567" spans="17:19" x14ac:dyDescent="0.25">
      <c r="Q567" t="s">
        <v>3004</v>
      </c>
      <c r="R567">
        <v>1.77254481948249</v>
      </c>
      <c r="S567">
        <f>R567/1.77254481948249/64*100</f>
        <v>1.5625</v>
      </c>
    </row>
    <row r="568" spans="17:19" x14ac:dyDescent="0.25">
      <c r="Q568" t="s">
        <v>3005</v>
      </c>
      <c r="R568">
        <v>1.6687792576476221</v>
      </c>
      <c r="S568">
        <f t="shared" ref="S568:S575" si="57">R568/1.77254481948249/64*100</f>
        <v>1.4710305552869927</v>
      </c>
    </row>
    <row r="569" spans="17:19" x14ac:dyDescent="0.25">
      <c r="Q569" t="s">
        <v>3006</v>
      </c>
      <c r="R569">
        <v>1.6652004275549512</v>
      </c>
      <c r="S569">
        <f t="shared" si="57"/>
        <v>1.4678758130438991</v>
      </c>
    </row>
    <row r="570" spans="17:19" x14ac:dyDescent="0.25">
      <c r="Q570" t="s">
        <v>3077</v>
      </c>
      <c r="R570">
        <v>1.6558018174525777</v>
      </c>
      <c r="S570">
        <f t="shared" si="57"/>
        <v>1.4595909290039872</v>
      </c>
    </row>
    <row r="571" spans="17:19" x14ac:dyDescent="0.25">
      <c r="Q571" t="s">
        <v>3008</v>
      </c>
      <c r="R571">
        <v>1.6487340728279221</v>
      </c>
      <c r="S571">
        <f t="shared" si="57"/>
        <v>1.4533607051728921</v>
      </c>
    </row>
    <row r="572" spans="17:19" x14ac:dyDescent="0.25">
      <c r="Q572" t="s">
        <v>3009</v>
      </c>
      <c r="R572">
        <v>1.6505822547719688</v>
      </c>
      <c r="S572">
        <f t="shared" si="57"/>
        <v>1.4549898793725133</v>
      </c>
    </row>
    <row r="573" spans="17:19" x14ac:dyDescent="0.25">
      <c r="Q573" t="s">
        <v>3010</v>
      </c>
      <c r="R573">
        <v>1.6542856962446129</v>
      </c>
      <c r="S573">
        <f t="shared" si="57"/>
        <v>1.458254466669491</v>
      </c>
    </row>
    <row r="574" spans="17:19" x14ac:dyDescent="0.25">
      <c r="Q574" t="s">
        <v>3011</v>
      </c>
      <c r="R574">
        <v>1.6640726689714551</v>
      </c>
      <c r="S574">
        <f t="shared" si="57"/>
        <v>1.4668816927444603</v>
      </c>
    </row>
    <row r="575" spans="17:19" x14ac:dyDescent="0.25">
      <c r="Q575" t="s">
        <v>3007</v>
      </c>
      <c r="R575">
        <v>1.7073951315259641</v>
      </c>
      <c r="S575">
        <f t="shared" si="57"/>
        <v>1.5050704860530455</v>
      </c>
    </row>
    <row r="577" spans="17:19" x14ac:dyDescent="0.25">
      <c r="Q577" t="s">
        <v>3012</v>
      </c>
      <c r="R577">
        <v>1.40862943885731</v>
      </c>
      <c r="S577">
        <f>R577/1.40862943885731/64*100</f>
        <v>1.5625</v>
      </c>
    </row>
    <row r="578" spans="17:19" x14ac:dyDescent="0.25">
      <c r="Q578" t="s">
        <v>3013</v>
      </c>
      <c r="R578">
        <v>1.4173037310189589</v>
      </c>
      <c r="S578">
        <f t="shared" ref="S578:S585" si="58">R578/1.40862943885731/64*100</f>
        <v>1.5721218218423514</v>
      </c>
    </row>
    <row r="579" spans="17:19" x14ac:dyDescent="0.25">
      <c r="Q579" t="s">
        <v>3014</v>
      </c>
      <c r="R579">
        <v>1.4196514644542062</v>
      </c>
      <c r="S579">
        <f t="shared" si="58"/>
        <v>1.5747260081466996</v>
      </c>
    </row>
    <row r="580" spans="17:19" x14ac:dyDescent="0.25">
      <c r="Q580" t="s">
        <v>3015</v>
      </c>
      <c r="R580">
        <v>1.414119293849307</v>
      </c>
      <c r="S580">
        <f t="shared" si="58"/>
        <v>1.5685895351100667</v>
      </c>
    </row>
    <row r="581" spans="17:19" x14ac:dyDescent="0.25">
      <c r="Q581" t="s">
        <v>3016</v>
      </c>
      <c r="R581">
        <v>1.4141829424447703</v>
      </c>
      <c r="S581">
        <f t="shared" si="58"/>
        <v>1.5686601363112544</v>
      </c>
    </row>
    <row r="582" spans="17:19" x14ac:dyDescent="0.25">
      <c r="Q582" t="s">
        <v>3017</v>
      </c>
      <c r="R582">
        <v>1.405755190065092</v>
      </c>
      <c r="S582">
        <f t="shared" si="58"/>
        <v>1.5593117848357025</v>
      </c>
    </row>
    <row r="583" spans="17:19" x14ac:dyDescent="0.25">
      <c r="Q583" t="s">
        <v>3018</v>
      </c>
      <c r="R583">
        <v>1.4148023930585725</v>
      </c>
      <c r="S583">
        <f t="shared" si="58"/>
        <v>1.5693472521398508</v>
      </c>
    </row>
    <row r="584" spans="17:19" x14ac:dyDescent="0.25">
      <c r="Q584" t="s">
        <v>3019</v>
      </c>
      <c r="R584">
        <v>1.4176558020722918</v>
      </c>
      <c r="S584">
        <f t="shared" si="58"/>
        <v>1.5725123511083583</v>
      </c>
    </row>
    <row r="585" spans="17:19" x14ac:dyDescent="0.25">
      <c r="Q585" t="s">
        <v>3020</v>
      </c>
      <c r="R585">
        <v>1.4117040012252104</v>
      </c>
      <c r="S585">
        <f t="shared" si="58"/>
        <v>1.5659104098404628</v>
      </c>
    </row>
    <row r="587" spans="17:19" x14ac:dyDescent="0.25">
      <c r="Q587" t="s">
        <v>3021</v>
      </c>
      <c r="R587">
        <v>2.22321989450597</v>
      </c>
      <c r="S587">
        <f>R587/2.22321989450597/64*100</f>
        <v>1.5625</v>
      </c>
    </row>
    <row r="588" spans="17:19" x14ac:dyDescent="0.25">
      <c r="Q588" t="s">
        <v>3022</v>
      </c>
      <c r="R588">
        <v>2.2355357442735277</v>
      </c>
      <c r="S588">
        <f t="shared" ref="S588:S595" si="59">R588/2.22321989450597/64*100</f>
        <v>1.5711556958712736</v>
      </c>
    </row>
    <row r="589" spans="17:19" x14ac:dyDescent="0.25">
      <c r="Q589" t="s">
        <v>3023</v>
      </c>
      <c r="R589">
        <v>2.2423748047669361</v>
      </c>
      <c r="S589">
        <f t="shared" si="59"/>
        <v>1.5759622523650141</v>
      </c>
    </row>
    <row r="590" spans="17:19" x14ac:dyDescent="0.25">
      <c r="Q590" t="s">
        <v>3024</v>
      </c>
      <c r="R590">
        <v>2.2277189976574676</v>
      </c>
      <c r="S590">
        <f t="shared" si="59"/>
        <v>1.5656620123099776</v>
      </c>
    </row>
    <row r="591" spans="17:19" x14ac:dyDescent="0.25">
      <c r="Q591" t="s">
        <v>3025</v>
      </c>
      <c r="R591">
        <v>2.2311505348291156</v>
      </c>
      <c r="S591">
        <f t="shared" si="59"/>
        <v>1.5680737291374269</v>
      </c>
    </row>
    <row r="592" spans="17:19" x14ac:dyDescent="0.25">
      <c r="Q592" t="s">
        <v>3026</v>
      </c>
      <c r="R592">
        <v>2.1964420703638172</v>
      </c>
      <c r="S592">
        <f t="shared" si="59"/>
        <v>1.5436802915557253</v>
      </c>
    </row>
    <row r="593" spans="17:19" x14ac:dyDescent="0.25">
      <c r="Q593" t="s">
        <v>3027</v>
      </c>
      <c r="R593">
        <v>2.2179951568662921</v>
      </c>
      <c r="S593">
        <f t="shared" si="59"/>
        <v>1.5588280048985839</v>
      </c>
    </row>
    <row r="594" spans="17:19" x14ac:dyDescent="0.25">
      <c r="Q594" t="s">
        <v>3028</v>
      </c>
      <c r="R594">
        <v>2.2456100195617781</v>
      </c>
      <c r="S594">
        <f t="shared" si="59"/>
        <v>1.5782359919664961</v>
      </c>
    </row>
    <row r="595" spans="17:19" x14ac:dyDescent="0.25">
      <c r="Q595" t="s">
        <v>3029</v>
      </c>
      <c r="R595">
        <v>2.2407903610094371</v>
      </c>
      <c r="S595">
        <f t="shared" si="59"/>
        <v>1.5748486902845336</v>
      </c>
    </row>
    <row r="597" spans="17:19" x14ac:dyDescent="0.25">
      <c r="Q597" t="s">
        <v>3030</v>
      </c>
      <c r="R597">
        <v>2.3420756608204001</v>
      </c>
      <c r="S597">
        <f>R597/2.3420756608204/64*100</f>
        <v>1.5625</v>
      </c>
    </row>
    <row r="598" spans="17:19" x14ac:dyDescent="0.25">
      <c r="Q598" t="s">
        <v>3031</v>
      </c>
      <c r="R598">
        <v>2.2990006133834111</v>
      </c>
      <c r="S598">
        <f t="shared" ref="S598:S605" si="60">R598/2.3420756608204/64*100</f>
        <v>1.5337627722723872</v>
      </c>
    </row>
    <row r="599" spans="17:19" x14ac:dyDescent="0.25">
      <c r="Q599" t="s">
        <v>3032</v>
      </c>
      <c r="R599">
        <v>2.3038839560308713</v>
      </c>
      <c r="S599">
        <f t="shared" si="60"/>
        <v>1.5370206614235786</v>
      </c>
    </row>
    <row r="600" spans="17:19" x14ac:dyDescent="0.25">
      <c r="Q600" t="s">
        <v>3033</v>
      </c>
      <c r="R600">
        <v>2.2962148640003415</v>
      </c>
      <c r="S600">
        <f t="shared" si="60"/>
        <v>1.5319042783373442</v>
      </c>
    </row>
    <row r="601" spans="17:19" x14ac:dyDescent="0.25">
      <c r="Q601" t="s">
        <v>3034</v>
      </c>
      <c r="R601">
        <v>2.3001220495935177</v>
      </c>
      <c r="S601">
        <f t="shared" si="60"/>
        <v>1.5345109308855371</v>
      </c>
    </row>
    <row r="602" spans="17:19" x14ac:dyDescent="0.25">
      <c r="Q602" t="s">
        <v>3035</v>
      </c>
      <c r="R602">
        <v>2.2741714662368731</v>
      </c>
      <c r="S602">
        <f t="shared" si="60"/>
        <v>1.5171981740121943</v>
      </c>
    </row>
    <row r="603" spans="17:19" x14ac:dyDescent="0.25">
      <c r="Q603" t="s">
        <v>3036</v>
      </c>
      <c r="R603">
        <v>2.2879474399902433</v>
      </c>
      <c r="S603">
        <f t="shared" si="60"/>
        <v>1.5263887221015335</v>
      </c>
    </row>
    <row r="604" spans="17:19" x14ac:dyDescent="0.25">
      <c r="Q604" t="s">
        <v>3037</v>
      </c>
      <c r="R604">
        <v>2.3136983844253818</v>
      </c>
      <c r="S604">
        <f t="shared" si="60"/>
        <v>1.5435682912132376</v>
      </c>
    </row>
    <row r="605" spans="17:19" x14ac:dyDescent="0.25">
      <c r="Q605" t="s">
        <v>3038</v>
      </c>
      <c r="R605">
        <v>2.303816518453849</v>
      </c>
      <c r="S605">
        <f t="shared" si="60"/>
        <v>1.5369756708983535</v>
      </c>
    </row>
    <row r="607" spans="17:19" x14ac:dyDescent="0.25">
      <c r="Q607" t="s">
        <v>3039</v>
      </c>
      <c r="R607">
        <v>2.50362443583849</v>
      </c>
      <c r="S607">
        <f>R607/2.50362443583849/64*100</f>
        <v>1.5625</v>
      </c>
    </row>
    <row r="608" spans="17:19" x14ac:dyDescent="0.25">
      <c r="Q608" t="s">
        <v>3040</v>
      </c>
      <c r="R608">
        <v>2.1821455014267483</v>
      </c>
      <c r="S608">
        <f t="shared" ref="S608:S615" si="61">R608/2.50362443583849/64*100</f>
        <v>1.3618665392349005</v>
      </c>
    </row>
    <row r="609" spans="17:19" x14ac:dyDescent="0.25">
      <c r="Q609" t="s">
        <v>3041</v>
      </c>
      <c r="R609">
        <v>2.1703482190032983</v>
      </c>
      <c r="S609">
        <f t="shared" si="61"/>
        <v>1.3545039118684412</v>
      </c>
    </row>
    <row r="610" spans="17:19" x14ac:dyDescent="0.25">
      <c r="Q610" t="s">
        <v>3078</v>
      </c>
      <c r="R610">
        <v>2.1514437569489764</v>
      </c>
      <c r="S610">
        <f t="shared" si="61"/>
        <v>1.3427057277889727</v>
      </c>
    </row>
    <row r="611" spans="17:19" x14ac:dyDescent="0.25">
      <c r="Q611" t="s">
        <v>3043</v>
      </c>
      <c r="R611">
        <v>2.1455368932630821</v>
      </c>
      <c r="S611">
        <f t="shared" si="61"/>
        <v>1.3390192824990588</v>
      </c>
    </row>
    <row r="612" spans="17:19" x14ac:dyDescent="0.25">
      <c r="Q612" t="s">
        <v>3044</v>
      </c>
      <c r="R612">
        <v>2.1906695627759611</v>
      </c>
      <c r="S612">
        <f t="shared" si="61"/>
        <v>1.3671863650312501</v>
      </c>
    </row>
    <row r="613" spans="17:19" x14ac:dyDescent="0.25">
      <c r="Q613" t="s">
        <v>3045</v>
      </c>
      <c r="R613">
        <v>2.1646780639766527</v>
      </c>
      <c r="S613">
        <f t="shared" si="61"/>
        <v>1.3509651953172239</v>
      </c>
    </row>
    <row r="614" spans="17:19" x14ac:dyDescent="0.25">
      <c r="Q614" t="s">
        <v>3046</v>
      </c>
      <c r="R614">
        <v>2.1764368664402389</v>
      </c>
      <c r="S614">
        <f t="shared" si="61"/>
        <v>1.3583038075253284</v>
      </c>
    </row>
    <row r="615" spans="17:19" x14ac:dyDescent="0.25">
      <c r="Q615" t="s">
        <v>3042</v>
      </c>
      <c r="R615">
        <v>2.2804218359645376</v>
      </c>
      <c r="S615">
        <f t="shared" si="61"/>
        <v>1.4232003281679311</v>
      </c>
    </row>
    <row r="617" spans="17:19" x14ac:dyDescent="0.25">
      <c r="Q617" t="s">
        <v>3047</v>
      </c>
      <c r="R617">
        <v>1.7284563293911701</v>
      </c>
      <c r="S617">
        <f>R617/1.72845632939117/64*100</f>
        <v>1.5625</v>
      </c>
    </row>
    <row r="618" spans="17:19" x14ac:dyDescent="0.25">
      <c r="Q618" t="s">
        <v>3048</v>
      </c>
      <c r="R618">
        <v>1.5367970168105876</v>
      </c>
      <c r="S618">
        <f t="shared" ref="S618:S625" si="62">R618/1.72845632939117/64*100</f>
        <v>1.3892427005155261</v>
      </c>
    </row>
    <row r="619" spans="17:19" x14ac:dyDescent="0.25">
      <c r="Q619" t="s">
        <v>3049</v>
      </c>
      <c r="R619">
        <v>1.5361792015880749</v>
      </c>
      <c r="S619">
        <f t="shared" si="62"/>
        <v>1.3886842043193766</v>
      </c>
    </row>
    <row r="620" spans="17:19" x14ac:dyDescent="0.25">
      <c r="Q620" t="s">
        <v>3050</v>
      </c>
      <c r="R620">
        <v>1.5171798956051776</v>
      </c>
      <c r="S620">
        <f t="shared" si="62"/>
        <v>1.3715091012557463</v>
      </c>
    </row>
    <row r="621" spans="17:19" x14ac:dyDescent="0.25">
      <c r="Q621" t="s">
        <v>3051</v>
      </c>
      <c r="R621">
        <v>1.5173843202757262</v>
      </c>
      <c r="S621">
        <f t="shared" si="62"/>
        <v>1.3716938982577305</v>
      </c>
    </row>
    <row r="622" spans="17:19" x14ac:dyDescent="0.25">
      <c r="Q622" t="s">
        <v>3052</v>
      </c>
      <c r="R622">
        <v>1.5310901744294574</v>
      </c>
      <c r="S622">
        <f t="shared" si="62"/>
        <v>1.3840837959664847</v>
      </c>
    </row>
    <row r="623" spans="17:19" x14ac:dyDescent="0.25">
      <c r="Q623" t="s">
        <v>3053</v>
      </c>
      <c r="R623">
        <v>1.5237986267614652</v>
      </c>
      <c r="S623">
        <f t="shared" si="62"/>
        <v>1.37749234032048</v>
      </c>
    </row>
    <row r="624" spans="17:19" x14ac:dyDescent="0.25">
      <c r="Q624" t="s">
        <v>3054</v>
      </c>
      <c r="R624">
        <v>1.5396009648609081</v>
      </c>
      <c r="S624">
        <f t="shared" si="62"/>
        <v>1.391777429773146</v>
      </c>
    </row>
    <row r="625" spans="17:19" x14ac:dyDescent="0.25">
      <c r="Q625" t="s">
        <v>3055</v>
      </c>
      <c r="R625">
        <v>1.5823033228465126</v>
      </c>
      <c r="S625">
        <f t="shared" si="62"/>
        <v>1.430379755569835</v>
      </c>
    </row>
    <row r="627" spans="17:19" x14ac:dyDescent="0.25">
      <c r="Q627" t="s">
        <v>3056</v>
      </c>
      <c r="R627">
        <v>2.4515991453548698</v>
      </c>
      <c r="S627">
        <f>R627/2.45159914535487/64*100</f>
        <v>1.5625</v>
      </c>
    </row>
    <row r="628" spans="17:19" x14ac:dyDescent="0.25">
      <c r="Q628" t="s">
        <v>3057</v>
      </c>
      <c r="R628">
        <v>2.2493901541401828</v>
      </c>
      <c r="S628">
        <f t="shared" ref="S628:S635" si="63">R628/2.45159914535487/64*100</f>
        <v>1.4336243029385156</v>
      </c>
    </row>
    <row r="629" spans="17:19" x14ac:dyDescent="0.25">
      <c r="Q629" t="s">
        <v>3058</v>
      </c>
      <c r="R629">
        <v>2.2499205118126846</v>
      </c>
      <c r="S629">
        <f t="shared" si="63"/>
        <v>1.4339623206217302</v>
      </c>
    </row>
    <row r="630" spans="17:19" x14ac:dyDescent="0.25">
      <c r="Q630" t="s">
        <v>3059</v>
      </c>
      <c r="R630">
        <v>2.2269135682297736</v>
      </c>
      <c r="S630">
        <f t="shared" si="63"/>
        <v>1.4192990958378535</v>
      </c>
    </row>
    <row r="631" spans="17:19" x14ac:dyDescent="0.25">
      <c r="Q631" t="s">
        <v>3060</v>
      </c>
      <c r="R631">
        <v>2.2246072372110315</v>
      </c>
      <c r="S631">
        <f t="shared" si="63"/>
        <v>1.4178291808953505</v>
      </c>
    </row>
    <row r="632" spans="17:19" x14ac:dyDescent="0.25">
      <c r="Q632" t="s">
        <v>3061</v>
      </c>
      <c r="R632">
        <v>2.2170154281998022</v>
      </c>
      <c r="S632">
        <f t="shared" si="63"/>
        <v>1.4129906241506556</v>
      </c>
    </row>
    <row r="633" spans="17:19" x14ac:dyDescent="0.25">
      <c r="Q633" t="s">
        <v>3062</v>
      </c>
      <c r="R633">
        <v>2.2261994730762202</v>
      </c>
      <c r="S633">
        <f t="shared" si="63"/>
        <v>1.4188439750732942</v>
      </c>
    </row>
    <row r="634" spans="17:19" x14ac:dyDescent="0.25">
      <c r="Q634" t="s">
        <v>3063</v>
      </c>
      <c r="R634">
        <v>2.2557364912306843</v>
      </c>
      <c r="S634">
        <f t="shared" si="63"/>
        <v>1.4376690717265523</v>
      </c>
    </row>
    <row r="635" spans="17:19" x14ac:dyDescent="0.25">
      <c r="Q635" t="s">
        <v>3064</v>
      </c>
      <c r="R635">
        <v>2.2980852626530717</v>
      </c>
      <c r="S635">
        <f t="shared" si="63"/>
        <v>1.4646595997143166</v>
      </c>
    </row>
    <row r="637" spans="17:19" x14ac:dyDescent="0.25">
      <c r="Q637" t="s">
        <v>3065</v>
      </c>
      <c r="R637">
        <v>3.2112643257611801</v>
      </c>
      <c r="S637">
        <f>R637/3.21126432576118/64*100</f>
        <v>1.5625</v>
      </c>
    </row>
    <row r="638" spans="17:19" x14ac:dyDescent="0.25">
      <c r="Q638" t="s">
        <v>3066</v>
      </c>
      <c r="R638">
        <v>2.7617331062499888</v>
      </c>
      <c r="S638">
        <f t="shared" ref="S638:S645" si="64">R638/3.21126432576118/64*100</f>
        <v>1.3437722780708046</v>
      </c>
    </row>
    <row r="639" spans="17:19" x14ac:dyDescent="0.25">
      <c r="Q639" t="s">
        <v>3067</v>
      </c>
      <c r="R639">
        <v>2.759018712826752</v>
      </c>
      <c r="S639">
        <f t="shared" si="64"/>
        <v>1.3424515397903136</v>
      </c>
    </row>
    <row r="640" spans="17:19" x14ac:dyDescent="0.25">
      <c r="Q640" t="s">
        <v>3068</v>
      </c>
      <c r="R640">
        <v>2.7193037206500978</v>
      </c>
      <c r="S640">
        <f t="shared" si="64"/>
        <v>1.323127476436758</v>
      </c>
    </row>
    <row r="641" spans="13:19" x14ac:dyDescent="0.25">
      <c r="Q641" t="s">
        <v>3069</v>
      </c>
      <c r="R641">
        <v>2.7248006573285233</v>
      </c>
      <c r="S641">
        <f t="shared" si="64"/>
        <v>1.3258021125578454</v>
      </c>
    </row>
    <row r="642" spans="13:19" x14ac:dyDescent="0.25">
      <c r="M642" t="s">
        <v>3083</v>
      </c>
      <c r="Q642" t="s">
        <v>3070</v>
      </c>
      <c r="R642">
        <v>2.7466752644178056</v>
      </c>
      <c r="S642">
        <f t="shared" si="64"/>
        <v>1.3364456068671786</v>
      </c>
    </row>
    <row r="643" spans="13:19" x14ac:dyDescent="0.25">
      <c r="Q643" t="s">
        <v>3071</v>
      </c>
      <c r="R643">
        <v>2.7290935079814416</v>
      </c>
      <c r="S643">
        <f t="shared" si="64"/>
        <v>1.3278908783724113</v>
      </c>
    </row>
    <row r="644" spans="13:19" x14ac:dyDescent="0.25">
      <c r="Q644" t="s">
        <v>3072</v>
      </c>
      <c r="R644">
        <v>2.7758758951787597</v>
      </c>
      <c r="S644">
        <f t="shared" si="64"/>
        <v>1.3506537133746288</v>
      </c>
    </row>
    <row r="645" spans="13:19" x14ac:dyDescent="0.25">
      <c r="Q645" t="s">
        <v>3073</v>
      </c>
      <c r="R645">
        <v>2.8692086110370427</v>
      </c>
      <c r="S645">
        <f t="shared" si="64"/>
        <v>1.3960664710098947</v>
      </c>
    </row>
    <row r="646" spans="13:19" x14ac:dyDescent="0.25">
      <c r="R646">
        <f>SUM(R7:R645)</f>
        <v>899.99999999999989</v>
      </c>
      <c r="S646">
        <f>SUM(S7:S645)</f>
        <v>904.55920562017855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Z3"/>
  <sheetViews>
    <sheetView workbookViewId="0"/>
  </sheetViews>
  <sheetFormatPr defaultRowHeight="15" x14ac:dyDescent="0.25"/>
  <sheetData>
    <row r="1" spans="1:442" x14ac:dyDescent="0.25">
      <c r="B1" s="1" t="s">
        <v>143</v>
      </c>
      <c r="C1" s="1" t="s">
        <v>144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158</v>
      </c>
      <c r="O1" s="1" t="s">
        <v>159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180</v>
      </c>
      <c r="AI1" s="1" t="s">
        <v>1634</v>
      </c>
      <c r="AJ1" s="1" t="s">
        <v>1689</v>
      </c>
      <c r="AK1" s="1" t="s">
        <v>182</v>
      </c>
      <c r="AL1" s="1" t="s">
        <v>183</v>
      </c>
      <c r="AM1" s="1" t="s">
        <v>184</v>
      </c>
      <c r="AN1" s="1" t="s">
        <v>185</v>
      </c>
      <c r="AO1" s="1" t="s">
        <v>186</v>
      </c>
      <c r="AP1" s="1" t="s">
        <v>187</v>
      </c>
      <c r="AQ1" s="1" t="s">
        <v>188</v>
      </c>
      <c r="AR1" s="1" t="s">
        <v>189</v>
      </c>
      <c r="AS1" s="1" t="s">
        <v>190</v>
      </c>
      <c r="AT1" s="1" t="s">
        <v>192</v>
      </c>
      <c r="AU1" s="1" t="s">
        <v>193</v>
      </c>
      <c r="AV1" s="1" t="s">
        <v>194</v>
      </c>
      <c r="AW1" s="1" t="s">
        <v>195</v>
      </c>
      <c r="AX1" s="1" t="s">
        <v>1690</v>
      </c>
      <c r="AY1" s="1" t="s">
        <v>196</v>
      </c>
      <c r="AZ1" s="1" t="s">
        <v>1691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1692</v>
      </c>
      <c r="BG1" s="1" t="s">
        <v>1693</v>
      </c>
      <c r="BH1" s="1" t="s">
        <v>1694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206</v>
      </c>
      <c r="BN1" s="1" t="s">
        <v>1635</v>
      </c>
      <c r="BO1" s="1" t="s">
        <v>207</v>
      </c>
      <c r="BP1" s="1" t="s">
        <v>1695</v>
      </c>
      <c r="BQ1" s="1" t="s">
        <v>1696</v>
      </c>
      <c r="BR1" s="1" t="s">
        <v>209</v>
      </c>
      <c r="BS1" s="1" t="s">
        <v>1697</v>
      </c>
      <c r="BT1" s="1" t="s">
        <v>1698</v>
      </c>
      <c r="BU1" s="1" t="s">
        <v>1638</v>
      </c>
      <c r="BV1" s="1" t="s">
        <v>1699</v>
      </c>
      <c r="BW1" s="1" t="s">
        <v>210</v>
      </c>
      <c r="BX1" s="1" t="s">
        <v>1700</v>
      </c>
      <c r="BY1" s="1" t="s">
        <v>211</v>
      </c>
      <c r="BZ1" s="1" t="s">
        <v>212</v>
      </c>
      <c r="CA1" s="1" t="s">
        <v>213</v>
      </c>
      <c r="CB1" s="1" t="s">
        <v>215</v>
      </c>
      <c r="CC1" s="1" t="s">
        <v>216</v>
      </c>
      <c r="CD1" s="1" t="s">
        <v>217</v>
      </c>
      <c r="CE1" s="1" t="s">
        <v>218</v>
      </c>
      <c r="CF1" s="1" t="s">
        <v>220</v>
      </c>
      <c r="CG1" s="1" t="s">
        <v>221</v>
      </c>
      <c r="CH1" s="1" t="s">
        <v>222</v>
      </c>
      <c r="CI1" s="1" t="s">
        <v>223</v>
      </c>
      <c r="CJ1" s="1" t="s">
        <v>224</v>
      </c>
      <c r="CK1" s="1" t="s">
        <v>225</v>
      </c>
      <c r="CL1" s="1" t="s">
        <v>1701</v>
      </c>
      <c r="CM1" s="1" t="s">
        <v>227</v>
      </c>
      <c r="CN1" s="1" t="s">
        <v>1640</v>
      </c>
      <c r="CO1" s="1" t="s">
        <v>228</v>
      </c>
      <c r="CP1" s="1" t="s">
        <v>229</v>
      </c>
      <c r="CQ1" s="1" t="s">
        <v>230</v>
      </c>
      <c r="CR1" s="1" t="s">
        <v>231</v>
      </c>
      <c r="CS1" s="1" t="s">
        <v>232</v>
      </c>
      <c r="CT1" s="1" t="s">
        <v>233</v>
      </c>
      <c r="CU1" s="1" t="s">
        <v>234</v>
      </c>
      <c r="CV1" s="1" t="s">
        <v>235</v>
      </c>
      <c r="CW1" s="1" t="s">
        <v>236</v>
      </c>
      <c r="CX1" s="1" t="s">
        <v>237</v>
      </c>
      <c r="CY1" s="1" t="s">
        <v>238</v>
      </c>
      <c r="CZ1" s="1" t="s">
        <v>239</v>
      </c>
      <c r="DA1" s="1" t="s">
        <v>240</v>
      </c>
      <c r="DB1" s="1" t="s">
        <v>241</v>
      </c>
      <c r="DC1" s="1" t="s">
        <v>242</v>
      </c>
      <c r="DD1" s="1" t="s">
        <v>243</v>
      </c>
      <c r="DE1" s="1" t="s">
        <v>244</v>
      </c>
      <c r="DF1" s="1" t="s">
        <v>245</v>
      </c>
      <c r="DG1" s="1" t="s">
        <v>246</v>
      </c>
      <c r="DH1" s="1" t="s">
        <v>247</v>
      </c>
      <c r="DI1" s="1" t="s">
        <v>1642</v>
      </c>
      <c r="DJ1" s="1" t="s">
        <v>249</v>
      </c>
      <c r="DK1" s="1" t="s">
        <v>250</v>
      </c>
      <c r="DL1" s="1" t="s">
        <v>251</v>
      </c>
      <c r="DM1" s="1" t="s">
        <v>1702</v>
      </c>
      <c r="DN1" s="1" t="s">
        <v>252</v>
      </c>
      <c r="DO1" s="1" t="s">
        <v>253</v>
      </c>
      <c r="DP1" s="1" t="s">
        <v>254</v>
      </c>
      <c r="DQ1" s="1" t="s">
        <v>255</v>
      </c>
      <c r="DR1" s="1" t="s">
        <v>256</v>
      </c>
      <c r="DS1" s="1" t="s">
        <v>257</v>
      </c>
      <c r="DT1" s="1" t="s">
        <v>258</v>
      </c>
      <c r="DU1" s="1" t="s">
        <v>259</v>
      </c>
      <c r="DV1" s="1" t="s">
        <v>260</v>
      </c>
      <c r="DW1" s="1" t="s">
        <v>261</v>
      </c>
      <c r="DX1" s="1" t="s">
        <v>262</v>
      </c>
      <c r="DY1" s="1" t="s">
        <v>263</v>
      </c>
      <c r="DZ1" s="1" t="s">
        <v>264</v>
      </c>
      <c r="EA1" s="1" t="s">
        <v>266</v>
      </c>
      <c r="EB1" s="1" t="s">
        <v>267</v>
      </c>
      <c r="EC1" s="1" t="s">
        <v>268</v>
      </c>
      <c r="ED1" s="1" t="s">
        <v>1703</v>
      </c>
      <c r="EE1" s="1" t="s">
        <v>269</v>
      </c>
      <c r="EF1" s="1" t="s">
        <v>270</v>
      </c>
      <c r="EG1" s="1" t="s">
        <v>271</v>
      </c>
      <c r="EH1" s="1" t="s">
        <v>272</v>
      </c>
      <c r="EI1" s="1" t="s">
        <v>273</v>
      </c>
      <c r="EJ1" s="1" t="s">
        <v>274</v>
      </c>
      <c r="EK1" s="1" t="s">
        <v>275</v>
      </c>
      <c r="EL1" s="1" t="s">
        <v>276</v>
      </c>
      <c r="EM1" s="1" t="s">
        <v>277</v>
      </c>
      <c r="EN1" s="1" t="s">
        <v>278</v>
      </c>
      <c r="EO1" s="1" t="s">
        <v>279</v>
      </c>
      <c r="EP1" s="1" t="s">
        <v>280</v>
      </c>
      <c r="EQ1" s="1" t="s">
        <v>281</v>
      </c>
      <c r="ER1" s="1" t="s">
        <v>1704</v>
      </c>
      <c r="ES1" s="1" t="s">
        <v>282</v>
      </c>
      <c r="ET1" s="1" t="s">
        <v>283</v>
      </c>
      <c r="EU1" s="1" t="s">
        <v>284</v>
      </c>
      <c r="EV1" s="1" t="s">
        <v>285</v>
      </c>
      <c r="EW1" s="1" t="s">
        <v>286</v>
      </c>
      <c r="EX1" s="1" t="s">
        <v>287</v>
      </c>
      <c r="EY1" s="1" t="s">
        <v>289</v>
      </c>
      <c r="EZ1" s="1" t="s">
        <v>290</v>
      </c>
      <c r="FA1" s="1" t="s">
        <v>1643</v>
      </c>
      <c r="FB1" s="1" t="s">
        <v>1705</v>
      </c>
      <c r="FC1" s="1" t="s">
        <v>291</v>
      </c>
      <c r="FD1" s="1" t="s">
        <v>292</v>
      </c>
      <c r="FE1" s="1" t="s">
        <v>293</v>
      </c>
      <c r="FF1" s="1" t="s">
        <v>294</v>
      </c>
      <c r="FG1" s="1" t="s">
        <v>295</v>
      </c>
      <c r="FH1" s="1" t="s">
        <v>297</v>
      </c>
      <c r="FI1" s="1" t="s">
        <v>1644</v>
      </c>
      <c r="FJ1" s="1" t="s">
        <v>1706</v>
      </c>
      <c r="FK1" s="1" t="s">
        <v>1645</v>
      </c>
      <c r="FL1" s="1" t="s">
        <v>1707</v>
      </c>
      <c r="FM1" s="1" t="s">
        <v>1708</v>
      </c>
      <c r="FN1" s="1" t="s">
        <v>1709</v>
      </c>
      <c r="FO1" s="1" t="s">
        <v>1646</v>
      </c>
      <c r="FP1" s="1" t="s">
        <v>1710</v>
      </c>
      <c r="FQ1" s="1" t="s">
        <v>1711</v>
      </c>
      <c r="FR1" s="1" t="s">
        <v>1712</v>
      </c>
      <c r="FS1" s="1" t="s">
        <v>301</v>
      </c>
      <c r="FT1" s="1" t="s">
        <v>302</v>
      </c>
      <c r="FU1" s="1" t="s">
        <v>303</v>
      </c>
      <c r="FV1" s="1" t="s">
        <v>304</v>
      </c>
      <c r="FW1" s="1" t="s">
        <v>305</v>
      </c>
      <c r="FX1" s="1" t="s">
        <v>306</v>
      </c>
      <c r="FY1" s="1" t="s">
        <v>307</v>
      </c>
      <c r="FZ1" s="1" t="s">
        <v>308</v>
      </c>
      <c r="GA1" s="1" t="s">
        <v>310</v>
      </c>
      <c r="GB1" s="1" t="s">
        <v>311</v>
      </c>
      <c r="GC1" s="1" t="s">
        <v>312</v>
      </c>
      <c r="GD1" s="1" t="s">
        <v>313</v>
      </c>
      <c r="GE1" s="1" t="s">
        <v>314</v>
      </c>
      <c r="GF1" s="1" t="s">
        <v>315</v>
      </c>
      <c r="GG1" s="1" t="s">
        <v>317</v>
      </c>
      <c r="GH1" s="1" t="s">
        <v>1713</v>
      </c>
      <c r="GI1" s="1" t="s">
        <v>318</v>
      </c>
      <c r="GJ1" s="1" t="s">
        <v>319</v>
      </c>
      <c r="GK1" s="1" t="s">
        <v>320</v>
      </c>
      <c r="GL1" s="1" t="s">
        <v>321</v>
      </c>
      <c r="GM1" s="1" t="s">
        <v>322</v>
      </c>
      <c r="GN1" s="1" t="s">
        <v>323</v>
      </c>
      <c r="GO1" s="1" t="s">
        <v>324</v>
      </c>
      <c r="GP1" s="1" t="s">
        <v>325</v>
      </c>
      <c r="GQ1" s="1" t="s">
        <v>327</v>
      </c>
      <c r="GR1" s="1" t="s">
        <v>328</v>
      </c>
      <c r="GS1" s="1" t="s">
        <v>329</v>
      </c>
      <c r="GT1" s="1" t="s">
        <v>330</v>
      </c>
      <c r="GU1" s="1" t="s">
        <v>332</v>
      </c>
      <c r="GV1" s="1" t="s">
        <v>333</v>
      </c>
      <c r="GW1" s="1" t="s">
        <v>334</v>
      </c>
      <c r="GX1" s="1" t="s">
        <v>335</v>
      </c>
      <c r="GY1" s="1" t="s">
        <v>336</v>
      </c>
      <c r="GZ1" s="1" t="s">
        <v>337</v>
      </c>
      <c r="HA1" s="1" t="s">
        <v>341</v>
      </c>
      <c r="HB1" s="1" t="s">
        <v>342</v>
      </c>
      <c r="HC1" s="1" t="s">
        <v>343</v>
      </c>
      <c r="HD1" s="1" t="s">
        <v>344</v>
      </c>
      <c r="HE1" s="1" t="s">
        <v>345</v>
      </c>
      <c r="HF1" s="1" t="s">
        <v>346</v>
      </c>
      <c r="HG1" s="1" t="s">
        <v>347</v>
      </c>
      <c r="HH1" s="1" t="s">
        <v>348</v>
      </c>
      <c r="HI1" s="1" t="s">
        <v>350</v>
      </c>
      <c r="HJ1" s="1" t="s">
        <v>351</v>
      </c>
      <c r="HK1" s="1" t="s">
        <v>352</v>
      </c>
      <c r="HL1" s="1" t="s">
        <v>353</v>
      </c>
      <c r="HM1" s="1" t="s">
        <v>355</v>
      </c>
      <c r="HN1" s="1" t="s">
        <v>356</v>
      </c>
      <c r="HO1" s="1" t="s">
        <v>357</v>
      </c>
      <c r="HP1" s="1" t="s">
        <v>358</v>
      </c>
      <c r="HQ1" s="1" t="s">
        <v>360</v>
      </c>
      <c r="HR1" s="1" t="s">
        <v>1714</v>
      </c>
      <c r="HS1" s="1" t="s">
        <v>1648</v>
      </c>
      <c r="HT1" s="1" t="s">
        <v>362</v>
      </c>
      <c r="HU1" s="1" t="s">
        <v>363</v>
      </c>
      <c r="HV1" s="1" t="s">
        <v>364</v>
      </c>
      <c r="HW1" s="1" t="s">
        <v>366</v>
      </c>
      <c r="HX1" s="1" t="s">
        <v>367</v>
      </c>
      <c r="HY1" s="1" t="s">
        <v>368</v>
      </c>
      <c r="HZ1" s="1" t="s">
        <v>369</v>
      </c>
      <c r="IA1" s="1" t="s">
        <v>1715</v>
      </c>
      <c r="IB1" s="1" t="s">
        <v>370</v>
      </c>
      <c r="IC1" s="1" t="s">
        <v>371</v>
      </c>
      <c r="ID1" s="1" t="s">
        <v>372</v>
      </c>
      <c r="IE1" s="1" t="s">
        <v>373</v>
      </c>
      <c r="IF1" s="1" t="s">
        <v>1716</v>
      </c>
      <c r="IG1" s="1" t="s">
        <v>374</v>
      </c>
      <c r="IH1" s="1" t="s">
        <v>375</v>
      </c>
      <c r="II1" s="1" t="s">
        <v>376</v>
      </c>
      <c r="IJ1" s="1" t="s">
        <v>377</v>
      </c>
      <c r="IK1" s="1" t="s">
        <v>379</v>
      </c>
      <c r="IL1" s="1" t="s">
        <v>1717</v>
      </c>
      <c r="IM1" s="1" t="s">
        <v>381</v>
      </c>
      <c r="IN1" s="1" t="s">
        <v>1649</v>
      </c>
      <c r="IO1" s="1" t="s">
        <v>382</v>
      </c>
      <c r="IP1" s="1" t="s">
        <v>383</v>
      </c>
      <c r="IQ1" s="1" t="s">
        <v>384</v>
      </c>
      <c r="IR1" s="1" t="s">
        <v>385</v>
      </c>
      <c r="IS1" s="1" t="s">
        <v>386</v>
      </c>
      <c r="IT1" s="1" t="s">
        <v>1718</v>
      </c>
      <c r="IU1" s="1" t="s">
        <v>1719</v>
      </c>
      <c r="IV1" s="1" t="s">
        <v>1720</v>
      </c>
      <c r="IW1" s="1" t="s">
        <v>1721</v>
      </c>
      <c r="IX1" s="1" t="s">
        <v>1722</v>
      </c>
      <c r="IY1" s="1" t="s">
        <v>1723</v>
      </c>
      <c r="IZ1" s="1" t="s">
        <v>1724</v>
      </c>
      <c r="JA1" s="1" t="s">
        <v>1725</v>
      </c>
      <c r="JB1" s="1" t="s">
        <v>1726</v>
      </c>
      <c r="JC1" s="1" t="s">
        <v>387</v>
      </c>
      <c r="JD1" s="1" t="s">
        <v>1727</v>
      </c>
      <c r="JE1" s="1" t="s">
        <v>1728</v>
      </c>
      <c r="JF1" s="1" t="s">
        <v>1729</v>
      </c>
      <c r="JG1" s="1" t="s">
        <v>388</v>
      </c>
      <c r="JH1" s="1" t="s">
        <v>389</v>
      </c>
      <c r="JI1" s="1" t="s">
        <v>390</v>
      </c>
      <c r="JJ1" s="1" t="s">
        <v>391</v>
      </c>
      <c r="JK1" s="1" t="s">
        <v>1730</v>
      </c>
      <c r="JL1" s="1" t="s">
        <v>392</v>
      </c>
      <c r="JM1" s="1" t="s">
        <v>393</v>
      </c>
      <c r="JN1" s="1" t="s">
        <v>394</v>
      </c>
      <c r="JO1" s="1" t="s">
        <v>395</v>
      </c>
      <c r="JP1" s="1" t="s">
        <v>1731</v>
      </c>
      <c r="JQ1" s="1" t="s">
        <v>396</v>
      </c>
      <c r="JR1" s="1" t="s">
        <v>397</v>
      </c>
      <c r="JS1" s="1" t="s">
        <v>398</v>
      </c>
      <c r="JT1" s="1" t="s">
        <v>399</v>
      </c>
      <c r="JU1" s="1" t="s">
        <v>400</v>
      </c>
      <c r="JV1" s="1" t="s">
        <v>401</v>
      </c>
      <c r="JW1" s="1" t="s">
        <v>403</v>
      </c>
      <c r="JX1" s="1" t="s">
        <v>404</v>
      </c>
      <c r="JY1" s="1" t="s">
        <v>405</v>
      </c>
      <c r="JZ1" s="1" t="s">
        <v>406</v>
      </c>
      <c r="KA1" s="1" t="s">
        <v>407</v>
      </c>
      <c r="KB1" s="1" t="s">
        <v>408</v>
      </c>
      <c r="KC1" s="1" t="s">
        <v>409</v>
      </c>
      <c r="KD1" s="1" t="s">
        <v>410</v>
      </c>
      <c r="KE1" s="1" t="s">
        <v>411</v>
      </c>
      <c r="KF1" s="1" t="s">
        <v>1732</v>
      </c>
      <c r="KG1" s="1" t="s">
        <v>1733</v>
      </c>
      <c r="KH1" s="1" t="s">
        <v>1734</v>
      </c>
      <c r="KI1" s="1" t="s">
        <v>1735</v>
      </c>
      <c r="KJ1" s="1" t="s">
        <v>416</v>
      </c>
      <c r="KK1" s="1" t="s">
        <v>1736</v>
      </c>
      <c r="KL1" s="1" t="s">
        <v>1737</v>
      </c>
      <c r="KM1" s="1" t="s">
        <v>1654</v>
      </c>
      <c r="KN1" s="1" t="s">
        <v>1738</v>
      </c>
      <c r="KO1" s="1" t="s">
        <v>1739</v>
      </c>
      <c r="KP1" s="1" t="s">
        <v>1655</v>
      </c>
      <c r="KQ1" s="1" t="s">
        <v>1740</v>
      </c>
      <c r="KR1" s="1" t="s">
        <v>1741</v>
      </c>
      <c r="KS1" s="1" t="s">
        <v>1742</v>
      </c>
      <c r="KT1" s="1" t="s">
        <v>1657</v>
      </c>
      <c r="KU1" s="1" t="s">
        <v>1743</v>
      </c>
      <c r="KV1" s="1" t="s">
        <v>1744</v>
      </c>
      <c r="KW1" s="1" t="s">
        <v>1659</v>
      </c>
      <c r="KX1" s="1" t="s">
        <v>1745</v>
      </c>
      <c r="KY1" s="1" t="s">
        <v>1746</v>
      </c>
      <c r="KZ1" s="1" t="s">
        <v>1660</v>
      </c>
      <c r="LA1" s="1" t="s">
        <v>1747</v>
      </c>
      <c r="LB1" s="1" t="s">
        <v>1748</v>
      </c>
      <c r="LC1" s="1" t="s">
        <v>1749</v>
      </c>
      <c r="LD1" s="1" t="s">
        <v>1750</v>
      </c>
      <c r="LE1" s="1" t="s">
        <v>420</v>
      </c>
      <c r="LF1" s="1" t="s">
        <v>1661</v>
      </c>
      <c r="LG1" s="1" t="s">
        <v>1751</v>
      </c>
      <c r="LH1" s="1" t="s">
        <v>1752</v>
      </c>
      <c r="LI1" s="1" t="s">
        <v>1753</v>
      </c>
      <c r="LJ1" s="1" t="s">
        <v>1754</v>
      </c>
      <c r="LK1" s="1" t="s">
        <v>1755</v>
      </c>
      <c r="LL1" s="1" t="s">
        <v>1756</v>
      </c>
      <c r="LM1" s="1" t="s">
        <v>1757</v>
      </c>
      <c r="LN1" s="1" t="s">
        <v>1758</v>
      </c>
      <c r="LO1" s="1" t="s">
        <v>1662</v>
      </c>
      <c r="LP1" s="1" t="s">
        <v>1759</v>
      </c>
      <c r="LQ1" s="1" t="s">
        <v>1760</v>
      </c>
      <c r="LR1" s="1" t="s">
        <v>1761</v>
      </c>
      <c r="LS1" s="1" t="s">
        <v>1762</v>
      </c>
      <c r="LT1" s="1" t="s">
        <v>1663</v>
      </c>
      <c r="LU1" s="1" t="s">
        <v>1763</v>
      </c>
      <c r="LV1" s="1" t="s">
        <v>1764</v>
      </c>
      <c r="LW1" s="1" t="s">
        <v>1765</v>
      </c>
      <c r="LX1" s="1" t="s">
        <v>1766</v>
      </c>
      <c r="LY1" s="1" t="s">
        <v>1767</v>
      </c>
      <c r="LZ1" s="1" t="s">
        <v>1664</v>
      </c>
      <c r="MA1" s="1" t="s">
        <v>1768</v>
      </c>
      <c r="MB1" s="1" t="s">
        <v>1769</v>
      </c>
      <c r="MC1" s="1" t="s">
        <v>421</v>
      </c>
      <c r="MD1" s="1" t="s">
        <v>422</v>
      </c>
      <c r="ME1" s="1" t="s">
        <v>423</v>
      </c>
      <c r="MF1" s="1" t="s">
        <v>424</v>
      </c>
      <c r="MG1" s="1" t="s">
        <v>425</v>
      </c>
      <c r="MH1" s="1" t="s">
        <v>426</v>
      </c>
      <c r="MI1" s="1" t="s">
        <v>427</v>
      </c>
      <c r="MJ1" s="1" t="s">
        <v>428</v>
      </c>
      <c r="MK1" s="1" t="s">
        <v>429</v>
      </c>
      <c r="ML1" s="1" t="s">
        <v>430</v>
      </c>
      <c r="MM1" s="1" t="s">
        <v>431</v>
      </c>
      <c r="MN1" s="1" t="s">
        <v>432</v>
      </c>
      <c r="MO1" s="1" t="s">
        <v>433</v>
      </c>
      <c r="MP1" s="1" t="s">
        <v>434</v>
      </c>
      <c r="MQ1" s="1" t="s">
        <v>435</v>
      </c>
      <c r="MR1" s="1" t="s">
        <v>1770</v>
      </c>
      <c r="MS1" s="1" t="s">
        <v>436</v>
      </c>
      <c r="MT1" s="1" t="s">
        <v>1771</v>
      </c>
      <c r="MU1" s="1" t="s">
        <v>438</v>
      </c>
      <c r="MV1" s="1" t="s">
        <v>1772</v>
      </c>
      <c r="MW1" s="1" t="s">
        <v>439</v>
      </c>
      <c r="MX1" s="1" t="s">
        <v>440</v>
      </c>
      <c r="MY1" s="1" t="s">
        <v>441</v>
      </c>
      <c r="MZ1" s="1" t="s">
        <v>443</v>
      </c>
      <c r="NA1" s="1" t="s">
        <v>444</v>
      </c>
      <c r="NB1" s="1" t="s">
        <v>445</v>
      </c>
      <c r="NC1" s="1" t="s">
        <v>446</v>
      </c>
      <c r="ND1" s="1" t="s">
        <v>448</v>
      </c>
      <c r="NE1" s="1" t="s">
        <v>449</v>
      </c>
      <c r="NF1" s="1" t="s">
        <v>450</v>
      </c>
      <c r="NG1" s="1" t="s">
        <v>451</v>
      </c>
      <c r="NH1" s="1" t="s">
        <v>453</v>
      </c>
      <c r="NI1" s="1" t="s">
        <v>454</v>
      </c>
      <c r="NJ1" s="1" t="s">
        <v>455</v>
      </c>
      <c r="NK1" s="1" t="s">
        <v>456</v>
      </c>
      <c r="NL1" s="1" t="s">
        <v>1773</v>
      </c>
      <c r="NM1" s="1" t="s">
        <v>457</v>
      </c>
      <c r="NN1" s="1" t="s">
        <v>460</v>
      </c>
      <c r="NO1" s="1" t="s">
        <v>462</v>
      </c>
      <c r="NP1" s="1" t="s">
        <v>463</v>
      </c>
      <c r="NQ1" s="1" t="s">
        <v>464</v>
      </c>
      <c r="NR1" s="1" t="s">
        <v>465</v>
      </c>
      <c r="NS1" s="1" t="s">
        <v>466</v>
      </c>
      <c r="NT1" s="1" t="s">
        <v>467</v>
      </c>
      <c r="NU1" s="1" t="s">
        <v>468</v>
      </c>
      <c r="NV1" s="1" t="s">
        <v>469</v>
      </c>
      <c r="NW1" s="1" t="s">
        <v>470</v>
      </c>
      <c r="NX1" s="1" t="s">
        <v>471</v>
      </c>
      <c r="NY1" s="1" t="s">
        <v>472</v>
      </c>
      <c r="NZ1" s="1" t="s">
        <v>473</v>
      </c>
      <c r="OA1" s="1" t="s">
        <v>474</v>
      </c>
      <c r="OB1" s="1" t="s">
        <v>475</v>
      </c>
      <c r="OC1" s="1" t="s">
        <v>476</v>
      </c>
      <c r="OD1" s="1" t="s">
        <v>477</v>
      </c>
      <c r="OE1" s="1" t="s">
        <v>1667</v>
      </c>
      <c r="OF1" s="1" t="s">
        <v>478</v>
      </c>
      <c r="OG1" s="1" t="s">
        <v>480</v>
      </c>
      <c r="OH1" s="1" t="s">
        <v>481</v>
      </c>
      <c r="OI1" s="1" t="s">
        <v>482</v>
      </c>
      <c r="OJ1" s="1" t="s">
        <v>483</v>
      </c>
      <c r="OK1" s="1" t="s">
        <v>484</v>
      </c>
      <c r="OL1" s="1" t="s">
        <v>485</v>
      </c>
      <c r="OM1" s="1" t="s">
        <v>486</v>
      </c>
      <c r="ON1" s="1" t="s">
        <v>487</v>
      </c>
      <c r="OO1" s="1" t="s">
        <v>490</v>
      </c>
      <c r="OP1" s="1" t="s">
        <v>1774</v>
      </c>
      <c r="OQ1" s="1" t="s">
        <v>491</v>
      </c>
      <c r="OR1" s="1" t="s">
        <v>1775</v>
      </c>
      <c r="OS1" s="1" t="s">
        <v>1776</v>
      </c>
      <c r="OT1" s="1" t="s">
        <v>1669</v>
      </c>
      <c r="OU1" s="1" t="s">
        <v>1777</v>
      </c>
      <c r="OV1" s="1" t="s">
        <v>1778</v>
      </c>
      <c r="OW1" s="1" t="s">
        <v>1779</v>
      </c>
      <c r="OX1" s="1" t="s">
        <v>1780</v>
      </c>
      <c r="OY1" s="1" t="s">
        <v>1781</v>
      </c>
      <c r="OZ1" s="1" t="s">
        <v>494</v>
      </c>
      <c r="PA1" s="1" t="s">
        <v>1782</v>
      </c>
      <c r="PB1" s="1" t="s">
        <v>1783</v>
      </c>
      <c r="PC1" s="1" t="s">
        <v>495</v>
      </c>
      <c r="PD1" s="1" t="s">
        <v>1671</v>
      </c>
      <c r="PE1" s="1" t="s">
        <v>496</v>
      </c>
      <c r="PF1" s="1" t="s">
        <v>497</v>
      </c>
      <c r="PG1" s="1" t="s">
        <v>498</v>
      </c>
      <c r="PH1" s="1" t="s">
        <v>499</v>
      </c>
      <c r="PI1" s="1" t="s">
        <v>500</v>
      </c>
      <c r="PJ1" s="1" t="s">
        <v>501</v>
      </c>
      <c r="PK1" s="1" t="s">
        <v>502</v>
      </c>
      <c r="PL1" s="1" t="s">
        <v>503</v>
      </c>
      <c r="PM1" s="1" t="s">
        <v>504</v>
      </c>
      <c r="PN1" s="1" t="s">
        <v>505</v>
      </c>
      <c r="PO1" s="1" t="s">
        <v>506</v>
      </c>
      <c r="PP1" s="1" t="s">
        <v>507</v>
      </c>
      <c r="PQ1" s="1" t="s">
        <v>508</v>
      </c>
      <c r="PR1" s="1" t="s">
        <v>510</v>
      </c>
      <c r="PS1" s="1" t="s">
        <v>511</v>
      </c>
      <c r="PT1" s="1" t="s">
        <v>513</v>
      </c>
      <c r="PU1" s="1" t="s">
        <v>514</v>
      </c>
      <c r="PV1" s="1" t="s">
        <v>516</v>
      </c>
      <c r="PW1" s="1" t="s">
        <v>517</v>
      </c>
      <c r="PX1" s="1" t="s">
        <v>518</v>
      </c>
      <c r="PY1" s="1" t="s">
        <v>519</v>
      </c>
      <c r="PZ1" s="1" t="s">
        <v>520</v>
      </c>
    </row>
    <row r="2" spans="1:442" x14ac:dyDescent="0.25">
      <c r="A2" s="1">
        <v>0</v>
      </c>
      <c r="B2">
        <v>20330</v>
      </c>
      <c r="C2">
        <v>12951</v>
      </c>
      <c r="D2">
        <v>19437</v>
      </c>
      <c r="E2">
        <v>24072</v>
      </c>
      <c r="F2">
        <v>12821</v>
      </c>
      <c r="G2">
        <v>8500</v>
      </c>
      <c r="H2">
        <v>13210</v>
      </c>
      <c r="I2">
        <v>14861</v>
      </c>
      <c r="J2">
        <v>17130</v>
      </c>
      <c r="K2">
        <v>12599</v>
      </c>
      <c r="L2">
        <v>21966</v>
      </c>
      <c r="M2">
        <v>21969</v>
      </c>
      <c r="N2">
        <v>1</v>
      </c>
      <c r="O2">
        <v>1</v>
      </c>
      <c r="Q2">
        <v>22310</v>
      </c>
      <c r="R2">
        <v>15481</v>
      </c>
      <c r="S2">
        <v>22674</v>
      </c>
      <c r="T2">
        <v>1</v>
      </c>
      <c r="U2">
        <v>28611</v>
      </c>
      <c r="V2">
        <v>12405</v>
      </c>
      <c r="W2">
        <v>8360</v>
      </c>
      <c r="X2">
        <v>13159</v>
      </c>
      <c r="Y2">
        <v>15461</v>
      </c>
      <c r="Z2">
        <v>7997</v>
      </c>
      <c r="AA2">
        <v>6086</v>
      </c>
      <c r="AB2">
        <v>9436</v>
      </c>
      <c r="AD2">
        <v>10198</v>
      </c>
      <c r="AE2">
        <v>10922</v>
      </c>
      <c r="AF2">
        <v>8957</v>
      </c>
      <c r="AG2">
        <v>15302</v>
      </c>
      <c r="AH2">
        <v>14893</v>
      </c>
      <c r="AI2">
        <v>1</v>
      </c>
      <c r="AJ2">
        <v>2</v>
      </c>
      <c r="AL2">
        <v>2</v>
      </c>
      <c r="AM2">
        <v>13960</v>
      </c>
      <c r="AN2">
        <v>10325</v>
      </c>
      <c r="AO2">
        <v>15283</v>
      </c>
      <c r="AP2">
        <v>18224</v>
      </c>
      <c r="AQ2">
        <v>16941</v>
      </c>
      <c r="AR2">
        <v>11395</v>
      </c>
      <c r="AS2">
        <v>18626</v>
      </c>
      <c r="AT2">
        <v>20804</v>
      </c>
      <c r="AU2">
        <v>12738</v>
      </c>
      <c r="AV2">
        <v>9580</v>
      </c>
      <c r="AW2">
        <v>15149</v>
      </c>
      <c r="AY2">
        <v>14932</v>
      </c>
      <c r="BA2">
        <v>18887</v>
      </c>
      <c r="BB2">
        <v>15256</v>
      </c>
      <c r="BC2">
        <v>26394</v>
      </c>
      <c r="BD2">
        <v>1</v>
      </c>
      <c r="BE2">
        <v>25479</v>
      </c>
      <c r="BF2">
        <v>1</v>
      </c>
      <c r="BG2">
        <v>3</v>
      </c>
      <c r="BH2">
        <v>5</v>
      </c>
      <c r="BI2">
        <v>21457</v>
      </c>
      <c r="BJ2">
        <v>15348</v>
      </c>
      <c r="BK2">
        <v>23644</v>
      </c>
      <c r="BL2">
        <v>1</v>
      </c>
      <c r="BM2">
        <v>27002</v>
      </c>
      <c r="BP2">
        <v>1</v>
      </c>
      <c r="BR2">
        <v>1</v>
      </c>
      <c r="BT2">
        <v>2</v>
      </c>
      <c r="BU2">
        <v>1</v>
      </c>
      <c r="BV2">
        <v>2</v>
      </c>
      <c r="BW2">
        <v>1</v>
      </c>
      <c r="BY2">
        <v>24249</v>
      </c>
      <c r="BZ2">
        <v>24307</v>
      </c>
      <c r="CA2">
        <v>23400</v>
      </c>
      <c r="CB2">
        <v>28847</v>
      </c>
      <c r="CC2">
        <v>16105</v>
      </c>
      <c r="CD2">
        <v>10482</v>
      </c>
      <c r="CE2">
        <v>16986</v>
      </c>
      <c r="CF2">
        <v>18982</v>
      </c>
      <c r="CG2">
        <v>20063</v>
      </c>
      <c r="CH2">
        <v>15781</v>
      </c>
      <c r="CI2">
        <v>26060</v>
      </c>
      <c r="CK2">
        <v>26418</v>
      </c>
      <c r="CL2">
        <v>1</v>
      </c>
      <c r="CN2">
        <v>2</v>
      </c>
      <c r="CO2">
        <v>1</v>
      </c>
      <c r="CP2">
        <v>28433</v>
      </c>
      <c r="CQ2">
        <v>18870</v>
      </c>
      <c r="CR2">
        <v>28454</v>
      </c>
      <c r="CS2">
        <v>2</v>
      </c>
      <c r="CT2">
        <v>36733</v>
      </c>
      <c r="CU2">
        <v>13214</v>
      </c>
      <c r="CV2">
        <v>8448</v>
      </c>
      <c r="CW2">
        <v>13293</v>
      </c>
      <c r="CY2">
        <v>15671</v>
      </c>
      <c r="CZ2">
        <v>8946</v>
      </c>
      <c r="DA2">
        <v>6155</v>
      </c>
      <c r="DB2">
        <v>9761</v>
      </c>
      <c r="DD2">
        <v>10498</v>
      </c>
      <c r="DE2">
        <v>11845</v>
      </c>
      <c r="DF2">
        <v>9282</v>
      </c>
      <c r="DG2">
        <v>16079</v>
      </c>
      <c r="DH2">
        <v>15202</v>
      </c>
      <c r="DI2">
        <v>1</v>
      </c>
      <c r="DJ2">
        <v>14827</v>
      </c>
      <c r="DK2">
        <v>10645</v>
      </c>
      <c r="DL2">
        <v>15825</v>
      </c>
      <c r="DM2">
        <v>1</v>
      </c>
      <c r="DN2">
        <v>19271</v>
      </c>
      <c r="DO2">
        <v>8318</v>
      </c>
      <c r="DP2">
        <v>5882</v>
      </c>
      <c r="DQ2">
        <v>9422</v>
      </c>
      <c r="DR2">
        <v>10121</v>
      </c>
      <c r="DS2">
        <v>6003</v>
      </c>
      <c r="DT2">
        <v>4795</v>
      </c>
      <c r="DU2">
        <v>7619</v>
      </c>
      <c r="DV2">
        <v>2</v>
      </c>
      <c r="DW2">
        <v>7524</v>
      </c>
      <c r="DX2">
        <v>8351</v>
      </c>
      <c r="DY2">
        <v>7100</v>
      </c>
      <c r="DZ2">
        <v>12197</v>
      </c>
      <c r="EA2">
        <v>11295</v>
      </c>
      <c r="EC2">
        <v>1</v>
      </c>
      <c r="ED2">
        <v>1</v>
      </c>
      <c r="EE2">
        <v>1</v>
      </c>
      <c r="EF2">
        <v>9602</v>
      </c>
      <c r="EG2">
        <v>7544</v>
      </c>
      <c r="EH2">
        <v>11796</v>
      </c>
      <c r="EJ2">
        <v>12714</v>
      </c>
      <c r="EK2">
        <v>11532</v>
      </c>
      <c r="EL2">
        <v>7959</v>
      </c>
      <c r="EM2">
        <v>13312</v>
      </c>
      <c r="EN2">
        <v>14089</v>
      </c>
      <c r="EO2">
        <v>9073</v>
      </c>
      <c r="EP2">
        <v>7385</v>
      </c>
      <c r="EQ2">
        <v>11433</v>
      </c>
      <c r="ES2">
        <v>11347</v>
      </c>
      <c r="ET2">
        <v>13966</v>
      </c>
      <c r="EU2">
        <v>11611</v>
      </c>
      <c r="EV2">
        <v>20394</v>
      </c>
      <c r="EW2">
        <v>1</v>
      </c>
      <c r="EX2">
        <v>18821</v>
      </c>
      <c r="EY2">
        <v>1</v>
      </c>
      <c r="FA2">
        <v>1</v>
      </c>
      <c r="FB2">
        <v>2</v>
      </c>
      <c r="FC2">
        <v>15227</v>
      </c>
      <c r="FD2">
        <v>11267</v>
      </c>
      <c r="FE2">
        <v>17980</v>
      </c>
      <c r="FG2">
        <v>19329</v>
      </c>
      <c r="FK2">
        <v>1</v>
      </c>
      <c r="FL2">
        <v>1</v>
      </c>
      <c r="FM2">
        <v>1</v>
      </c>
      <c r="FN2">
        <v>2</v>
      </c>
      <c r="FO2">
        <v>1</v>
      </c>
      <c r="FP2">
        <v>5</v>
      </c>
      <c r="FS2">
        <v>14380</v>
      </c>
      <c r="FT2">
        <v>9832</v>
      </c>
      <c r="FU2">
        <v>15609</v>
      </c>
      <c r="FV2">
        <v>1</v>
      </c>
      <c r="FW2">
        <v>18182</v>
      </c>
      <c r="FX2">
        <v>10924</v>
      </c>
      <c r="FY2">
        <v>7626</v>
      </c>
      <c r="FZ2">
        <v>12535</v>
      </c>
      <c r="GA2">
        <v>13031</v>
      </c>
      <c r="GB2">
        <v>13655</v>
      </c>
      <c r="GC2">
        <v>11261</v>
      </c>
      <c r="GD2">
        <v>19135</v>
      </c>
      <c r="GF2">
        <v>18884</v>
      </c>
      <c r="GG2">
        <v>2</v>
      </c>
      <c r="GH2">
        <v>1</v>
      </c>
      <c r="GI2">
        <v>18358</v>
      </c>
      <c r="GJ2">
        <v>12663</v>
      </c>
      <c r="GK2">
        <v>20038</v>
      </c>
      <c r="GL2">
        <v>1</v>
      </c>
      <c r="GM2">
        <v>23805</v>
      </c>
      <c r="GN2">
        <v>18541</v>
      </c>
      <c r="GO2">
        <v>12270</v>
      </c>
      <c r="GP2">
        <v>19147</v>
      </c>
      <c r="GQ2">
        <v>22327</v>
      </c>
      <c r="GR2">
        <v>12631</v>
      </c>
      <c r="GS2">
        <v>8746</v>
      </c>
      <c r="GT2">
        <v>14114</v>
      </c>
      <c r="GU2">
        <v>15187</v>
      </c>
      <c r="GV2">
        <v>17077</v>
      </c>
      <c r="GW2">
        <v>13554</v>
      </c>
      <c r="GX2">
        <v>24058</v>
      </c>
      <c r="GY2">
        <v>1</v>
      </c>
      <c r="GZ2">
        <v>21580</v>
      </c>
      <c r="HA2">
        <v>21385</v>
      </c>
      <c r="HB2">
        <v>15121</v>
      </c>
      <c r="HC2">
        <v>22448</v>
      </c>
      <c r="HD2">
        <v>1</v>
      </c>
      <c r="HE2">
        <v>27203</v>
      </c>
      <c r="HF2">
        <v>12316</v>
      </c>
      <c r="HG2">
        <v>9362</v>
      </c>
      <c r="HH2">
        <v>14044</v>
      </c>
      <c r="HI2">
        <v>15612</v>
      </c>
      <c r="HJ2">
        <v>9691</v>
      </c>
      <c r="HK2">
        <v>7976</v>
      </c>
      <c r="HL2">
        <v>11894</v>
      </c>
      <c r="HM2">
        <v>12036</v>
      </c>
      <c r="HN2">
        <v>12385</v>
      </c>
      <c r="HO2">
        <v>10975</v>
      </c>
      <c r="HP2">
        <v>18460</v>
      </c>
      <c r="HQ2">
        <v>16581</v>
      </c>
      <c r="HS2">
        <v>1</v>
      </c>
      <c r="HT2">
        <v>14509</v>
      </c>
      <c r="HU2">
        <v>11457</v>
      </c>
      <c r="HV2">
        <v>16750</v>
      </c>
      <c r="HW2">
        <v>18928</v>
      </c>
      <c r="HX2">
        <v>20126</v>
      </c>
      <c r="HY2">
        <v>14459</v>
      </c>
      <c r="HZ2">
        <v>23414</v>
      </c>
      <c r="IB2">
        <v>25020</v>
      </c>
      <c r="IC2">
        <v>16001</v>
      </c>
      <c r="ID2">
        <v>12738</v>
      </c>
      <c r="IE2">
        <v>19600</v>
      </c>
      <c r="IF2">
        <v>1</v>
      </c>
      <c r="IG2">
        <v>19448</v>
      </c>
      <c r="IH2">
        <v>23905</v>
      </c>
      <c r="II2">
        <v>20383</v>
      </c>
      <c r="IJ2">
        <v>36011</v>
      </c>
      <c r="IK2">
        <v>31145</v>
      </c>
      <c r="IL2">
        <v>1</v>
      </c>
      <c r="IM2">
        <v>1</v>
      </c>
      <c r="IN2">
        <v>2</v>
      </c>
      <c r="IO2">
        <v>26269</v>
      </c>
      <c r="IP2">
        <v>19877</v>
      </c>
      <c r="IQ2">
        <v>31724</v>
      </c>
      <c r="IS2">
        <v>34525</v>
      </c>
      <c r="IT2">
        <v>2</v>
      </c>
      <c r="IX2">
        <v>2</v>
      </c>
      <c r="IY2">
        <v>1</v>
      </c>
      <c r="IZ2">
        <v>2</v>
      </c>
      <c r="JA2">
        <v>2</v>
      </c>
      <c r="JB2">
        <v>6</v>
      </c>
      <c r="JC2">
        <v>2</v>
      </c>
      <c r="JD2">
        <v>6</v>
      </c>
      <c r="JE2">
        <v>1</v>
      </c>
      <c r="JH2">
        <v>22842</v>
      </c>
      <c r="JI2">
        <v>15944</v>
      </c>
      <c r="JJ2">
        <v>24153</v>
      </c>
      <c r="JL2">
        <v>29606</v>
      </c>
      <c r="JM2">
        <v>17190</v>
      </c>
      <c r="JN2">
        <v>12003</v>
      </c>
      <c r="JO2">
        <v>18137</v>
      </c>
      <c r="JQ2">
        <v>20367</v>
      </c>
      <c r="JR2">
        <v>20414</v>
      </c>
      <c r="JS2">
        <v>17184</v>
      </c>
      <c r="JT2">
        <v>29171</v>
      </c>
      <c r="JU2">
        <v>2</v>
      </c>
      <c r="JV2">
        <v>27535</v>
      </c>
      <c r="JW2">
        <v>2</v>
      </c>
      <c r="JY2">
        <v>3</v>
      </c>
      <c r="JZ2">
        <v>2</v>
      </c>
      <c r="KA2">
        <v>28439</v>
      </c>
      <c r="KB2">
        <v>20140</v>
      </c>
      <c r="KC2">
        <v>29703</v>
      </c>
      <c r="KE2">
        <v>36998</v>
      </c>
      <c r="KI2">
        <v>1</v>
      </c>
      <c r="KJ2">
        <v>2</v>
      </c>
      <c r="KN2">
        <v>1</v>
      </c>
      <c r="KT2">
        <v>1</v>
      </c>
      <c r="KW2">
        <v>1</v>
      </c>
      <c r="KZ2">
        <v>1</v>
      </c>
      <c r="LE2">
        <v>2</v>
      </c>
      <c r="LF2">
        <v>1</v>
      </c>
      <c r="LJ2">
        <v>1</v>
      </c>
      <c r="LK2">
        <v>1</v>
      </c>
      <c r="LM2">
        <v>1</v>
      </c>
      <c r="LO2">
        <v>2</v>
      </c>
      <c r="LQ2">
        <v>12</v>
      </c>
      <c r="LR2">
        <v>4</v>
      </c>
      <c r="LS2">
        <v>7</v>
      </c>
      <c r="LT2">
        <v>11</v>
      </c>
      <c r="LU2">
        <v>10</v>
      </c>
      <c r="LY2">
        <v>2</v>
      </c>
      <c r="MA2">
        <v>1</v>
      </c>
      <c r="MC2">
        <v>3</v>
      </c>
      <c r="MD2">
        <v>1</v>
      </c>
      <c r="ME2">
        <v>23450</v>
      </c>
      <c r="MF2">
        <v>15329</v>
      </c>
      <c r="MG2">
        <v>23541</v>
      </c>
      <c r="MH2">
        <v>1</v>
      </c>
      <c r="MI2">
        <v>28829</v>
      </c>
      <c r="MJ2">
        <v>15524</v>
      </c>
      <c r="MK2">
        <v>10273</v>
      </c>
      <c r="ML2">
        <v>16590</v>
      </c>
      <c r="MM2">
        <v>1</v>
      </c>
      <c r="MN2">
        <v>18536</v>
      </c>
      <c r="MO2">
        <v>20711</v>
      </c>
      <c r="MP2">
        <v>15556</v>
      </c>
      <c r="MQ2">
        <v>26834</v>
      </c>
      <c r="MS2">
        <v>26938</v>
      </c>
      <c r="MU2">
        <v>1</v>
      </c>
      <c r="MV2">
        <v>1</v>
      </c>
      <c r="MW2">
        <v>28267</v>
      </c>
      <c r="MX2">
        <v>19004</v>
      </c>
      <c r="MY2">
        <v>28875</v>
      </c>
      <c r="MZ2">
        <v>36588</v>
      </c>
      <c r="NA2">
        <v>15689</v>
      </c>
      <c r="NB2">
        <v>10654</v>
      </c>
      <c r="NC2">
        <v>17016</v>
      </c>
      <c r="ND2">
        <v>20165</v>
      </c>
      <c r="NE2">
        <v>10508</v>
      </c>
      <c r="NF2">
        <v>7802</v>
      </c>
      <c r="NG2">
        <v>12377</v>
      </c>
      <c r="NH2">
        <v>12917</v>
      </c>
      <c r="NI2">
        <v>14135</v>
      </c>
      <c r="NJ2">
        <v>11716</v>
      </c>
      <c r="NK2">
        <v>19662</v>
      </c>
      <c r="NL2">
        <v>1</v>
      </c>
      <c r="NM2">
        <v>19706</v>
      </c>
      <c r="NN2">
        <v>1</v>
      </c>
      <c r="NO2">
        <v>18305</v>
      </c>
      <c r="NP2">
        <v>13075</v>
      </c>
      <c r="NQ2">
        <v>20336</v>
      </c>
      <c r="NR2">
        <v>23812</v>
      </c>
      <c r="NS2">
        <v>20147</v>
      </c>
      <c r="NT2">
        <v>14048</v>
      </c>
      <c r="NU2">
        <v>22034</v>
      </c>
      <c r="NW2">
        <v>25064</v>
      </c>
      <c r="NX2">
        <v>15551</v>
      </c>
      <c r="NY2">
        <v>11903</v>
      </c>
      <c r="NZ2">
        <v>18357</v>
      </c>
      <c r="OA2">
        <v>18792</v>
      </c>
      <c r="OB2">
        <v>22184</v>
      </c>
      <c r="OC2">
        <v>17990</v>
      </c>
      <c r="OD2">
        <v>30615</v>
      </c>
      <c r="OF2">
        <v>31173</v>
      </c>
      <c r="OG2">
        <v>3</v>
      </c>
      <c r="OH2">
        <v>1</v>
      </c>
      <c r="OI2">
        <v>1</v>
      </c>
      <c r="OJ2">
        <v>25660</v>
      </c>
      <c r="OK2">
        <v>18913</v>
      </c>
      <c r="OL2">
        <v>29162</v>
      </c>
      <c r="ON2">
        <v>33678</v>
      </c>
      <c r="OO2">
        <v>1</v>
      </c>
      <c r="OP2">
        <v>1</v>
      </c>
      <c r="OT2">
        <v>1</v>
      </c>
      <c r="OU2">
        <v>1</v>
      </c>
      <c r="OV2">
        <v>1</v>
      </c>
      <c r="OW2">
        <v>8</v>
      </c>
      <c r="OX2">
        <v>2</v>
      </c>
      <c r="OY2">
        <v>3</v>
      </c>
      <c r="OZ2">
        <v>1</v>
      </c>
      <c r="PA2">
        <v>8</v>
      </c>
      <c r="PE2">
        <v>29240</v>
      </c>
      <c r="PF2">
        <v>18733</v>
      </c>
      <c r="PG2">
        <v>29719</v>
      </c>
      <c r="PH2">
        <v>1</v>
      </c>
      <c r="PI2">
        <v>37129</v>
      </c>
      <c r="PJ2">
        <v>20109</v>
      </c>
      <c r="PK2">
        <v>13256</v>
      </c>
      <c r="PL2">
        <v>21531</v>
      </c>
      <c r="PN2">
        <v>24375</v>
      </c>
      <c r="PO2">
        <v>25367</v>
      </c>
      <c r="PP2">
        <v>19926</v>
      </c>
      <c r="PQ2">
        <v>33026</v>
      </c>
      <c r="PR2">
        <v>34117</v>
      </c>
      <c r="PU2">
        <v>2</v>
      </c>
      <c r="PV2">
        <v>37207</v>
      </c>
      <c r="PW2">
        <v>24436</v>
      </c>
      <c r="PX2">
        <v>37088</v>
      </c>
      <c r="PZ2">
        <v>48545</v>
      </c>
    </row>
    <row r="3" spans="1:442" x14ac:dyDescent="0.25">
      <c r="A3" s="1">
        <v>1</v>
      </c>
      <c r="B3">
        <v>18375</v>
      </c>
      <c r="C3">
        <v>12971</v>
      </c>
      <c r="D3">
        <v>20757</v>
      </c>
      <c r="E3">
        <v>23432</v>
      </c>
      <c r="F3">
        <v>11667</v>
      </c>
      <c r="G3">
        <v>8595</v>
      </c>
      <c r="H3">
        <v>14000</v>
      </c>
      <c r="I3">
        <v>14736</v>
      </c>
      <c r="J3">
        <v>16546</v>
      </c>
      <c r="K3">
        <v>13391</v>
      </c>
      <c r="L3">
        <v>23438</v>
      </c>
      <c r="M3">
        <v>22043</v>
      </c>
      <c r="P3">
        <v>1</v>
      </c>
      <c r="Q3">
        <v>21695</v>
      </c>
      <c r="R3">
        <v>15770</v>
      </c>
      <c r="S3">
        <v>24509</v>
      </c>
      <c r="T3">
        <v>1</v>
      </c>
      <c r="U3">
        <v>28924</v>
      </c>
      <c r="V3">
        <v>11356</v>
      </c>
      <c r="W3">
        <v>9174</v>
      </c>
      <c r="X3">
        <v>13967</v>
      </c>
      <c r="Y3">
        <v>15425</v>
      </c>
      <c r="Z3">
        <v>7715</v>
      </c>
      <c r="AA3">
        <v>5949</v>
      </c>
      <c r="AB3">
        <v>9918</v>
      </c>
      <c r="AC3">
        <v>1</v>
      </c>
      <c r="AD3">
        <v>10091</v>
      </c>
      <c r="AE3">
        <v>11130</v>
      </c>
      <c r="AF3">
        <v>9452</v>
      </c>
      <c r="AG3">
        <v>16832</v>
      </c>
      <c r="AH3">
        <v>16261</v>
      </c>
      <c r="AK3">
        <v>1</v>
      </c>
      <c r="AM3">
        <v>13624</v>
      </c>
      <c r="AN3">
        <v>10251</v>
      </c>
      <c r="AO3">
        <v>16481</v>
      </c>
      <c r="AP3">
        <v>18726</v>
      </c>
      <c r="AQ3">
        <v>15575</v>
      </c>
      <c r="AR3">
        <v>11124</v>
      </c>
      <c r="AS3">
        <v>20013</v>
      </c>
      <c r="AT3">
        <v>20051</v>
      </c>
      <c r="AU3">
        <v>11910</v>
      </c>
      <c r="AV3">
        <v>8753</v>
      </c>
      <c r="AW3">
        <v>15957</v>
      </c>
      <c r="AX3">
        <v>1</v>
      </c>
      <c r="AY3">
        <v>14370</v>
      </c>
      <c r="AZ3">
        <v>1</v>
      </c>
      <c r="BA3">
        <v>18255</v>
      </c>
      <c r="BB3">
        <v>15410</v>
      </c>
      <c r="BC3">
        <v>29022</v>
      </c>
      <c r="BD3">
        <v>1</v>
      </c>
      <c r="BE3">
        <v>26248</v>
      </c>
      <c r="BG3">
        <v>1</v>
      </c>
      <c r="BI3">
        <v>20082</v>
      </c>
      <c r="BJ3">
        <v>14707</v>
      </c>
      <c r="BK3">
        <v>24026</v>
      </c>
      <c r="BM3">
        <v>26874</v>
      </c>
      <c r="BN3">
        <v>1</v>
      </c>
      <c r="BO3">
        <v>1</v>
      </c>
      <c r="BQ3">
        <v>1</v>
      </c>
      <c r="BS3">
        <v>2</v>
      </c>
      <c r="BT3">
        <v>1</v>
      </c>
      <c r="BU3">
        <v>1</v>
      </c>
      <c r="BX3">
        <v>1</v>
      </c>
      <c r="BY3">
        <v>21064</v>
      </c>
      <c r="BZ3">
        <v>14307</v>
      </c>
      <c r="CA3">
        <v>24083</v>
      </c>
      <c r="CB3">
        <v>27335</v>
      </c>
      <c r="CC3">
        <v>14784</v>
      </c>
      <c r="CD3">
        <v>9986</v>
      </c>
      <c r="CE3">
        <v>17331</v>
      </c>
      <c r="CF3">
        <v>18150</v>
      </c>
      <c r="CG3">
        <v>19166</v>
      </c>
      <c r="CH3">
        <v>16235</v>
      </c>
      <c r="CI3">
        <v>26922</v>
      </c>
      <c r="CJ3">
        <v>3</v>
      </c>
      <c r="CK3">
        <v>27496</v>
      </c>
      <c r="CL3">
        <v>1</v>
      </c>
      <c r="CM3">
        <v>2</v>
      </c>
      <c r="CP3">
        <v>26836</v>
      </c>
      <c r="CQ3">
        <v>18469</v>
      </c>
      <c r="CR3">
        <v>29819</v>
      </c>
      <c r="CT3">
        <v>36549</v>
      </c>
      <c r="CU3">
        <v>11565</v>
      </c>
      <c r="CV3">
        <v>8090</v>
      </c>
      <c r="CW3">
        <v>13963</v>
      </c>
      <c r="CX3">
        <v>2</v>
      </c>
      <c r="CY3">
        <v>15108</v>
      </c>
      <c r="CZ3">
        <v>8036</v>
      </c>
      <c r="DA3">
        <v>5907</v>
      </c>
      <c r="DB3">
        <v>10034</v>
      </c>
      <c r="DC3">
        <v>1</v>
      </c>
      <c r="DD3">
        <v>10280</v>
      </c>
      <c r="DE3">
        <v>10952</v>
      </c>
      <c r="DF3">
        <v>9592</v>
      </c>
      <c r="DG3">
        <v>17194</v>
      </c>
      <c r="DH3">
        <v>15903</v>
      </c>
      <c r="DJ3">
        <v>14019</v>
      </c>
      <c r="DK3">
        <v>10670</v>
      </c>
      <c r="DL3">
        <v>17031</v>
      </c>
      <c r="DN3">
        <v>19639</v>
      </c>
      <c r="DO3">
        <v>7776</v>
      </c>
      <c r="DP3">
        <v>5887</v>
      </c>
      <c r="DQ3">
        <v>10190</v>
      </c>
      <c r="DR3">
        <v>10346</v>
      </c>
      <c r="DS3">
        <v>5753</v>
      </c>
      <c r="DT3">
        <v>4914</v>
      </c>
      <c r="DU3">
        <v>8351</v>
      </c>
      <c r="DW3">
        <v>7641</v>
      </c>
      <c r="DX3">
        <v>8220</v>
      </c>
      <c r="DY3">
        <v>7386</v>
      </c>
      <c r="DZ3">
        <v>13678</v>
      </c>
      <c r="EA3">
        <v>12042</v>
      </c>
      <c r="EB3">
        <v>1</v>
      </c>
      <c r="EC3">
        <v>1</v>
      </c>
      <c r="EF3">
        <v>9307</v>
      </c>
      <c r="EG3">
        <v>7671</v>
      </c>
      <c r="EH3">
        <v>12652</v>
      </c>
      <c r="EI3">
        <v>1</v>
      </c>
      <c r="EJ3">
        <v>13044</v>
      </c>
      <c r="EK3">
        <v>9858</v>
      </c>
      <c r="EL3">
        <v>7714</v>
      </c>
      <c r="EM3">
        <v>14384</v>
      </c>
      <c r="EN3">
        <v>13837</v>
      </c>
      <c r="EO3">
        <v>8044</v>
      </c>
      <c r="EP3">
        <v>6979</v>
      </c>
      <c r="EQ3">
        <v>12390</v>
      </c>
      <c r="ER3">
        <v>1</v>
      </c>
      <c r="ES3">
        <v>11334</v>
      </c>
      <c r="ET3">
        <v>12255</v>
      </c>
      <c r="EU3">
        <v>11694</v>
      </c>
      <c r="EV3">
        <v>22486</v>
      </c>
      <c r="EW3">
        <v>1</v>
      </c>
      <c r="EX3">
        <v>19185</v>
      </c>
      <c r="EZ3">
        <v>1</v>
      </c>
      <c r="FC3">
        <v>13368</v>
      </c>
      <c r="FD3">
        <v>11056</v>
      </c>
      <c r="FE3">
        <v>18735</v>
      </c>
      <c r="FF3">
        <v>1</v>
      </c>
      <c r="FG3">
        <v>19315</v>
      </c>
      <c r="FH3">
        <v>1</v>
      </c>
      <c r="FI3">
        <v>2</v>
      </c>
      <c r="FJ3">
        <v>2</v>
      </c>
      <c r="FK3">
        <v>1</v>
      </c>
      <c r="FO3">
        <v>1</v>
      </c>
      <c r="FP3">
        <v>1</v>
      </c>
      <c r="FQ3">
        <v>1</v>
      </c>
      <c r="FR3">
        <v>2</v>
      </c>
      <c r="FS3">
        <v>13264</v>
      </c>
      <c r="FT3">
        <v>9261</v>
      </c>
      <c r="FU3">
        <v>16328</v>
      </c>
      <c r="FV3">
        <v>1</v>
      </c>
      <c r="FW3">
        <v>17522</v>
      </c>
      <c r="FX3">
        <v>10106</v>
      </c>
      <c r="FY3">
        <v>7232</v>
      </c>
      <c r="FZ3">
        <v>12561</v>
      </c>
      <c r="GA3">
        <v>12502</v>
      </c>
      <c r="GB3">
        <v>13287</v>
      </c>
      <c r="GC3">
        <v>11511</v>
      </c>
      <c r="GD3">
        <v>19970</v>
      </c>
      <c r="GE3">
        <v>1</v>
      </c>
      <c r="GF3">
        <v>19396</v>
      </c>
      <c r="GI3">
        <v>17107</v>
      </c>
      <c r="GJ3">
        <v>12195</v>
      </c>
      <c r="GK3">
        <v>20940</v>
      </c>
      <c r="GM3">
        <v>23436</v>
      </c>
      <c r="GN3">
        <v>16512</v>
      </c>
      <c r="GO3">
        <v>11517</v>
      </c>
      <c r="GP3">
        <v>19980</v>
      </c>
      <c r="GQ3">
        <v>20737</v>
      </c>
      <c r="GR3">
        <v>11355</v>
      </c>
      <c r="GS3">
        <v>8210</v>
      </c>
      <c r="GT3">
        <v>14135</v>
      </c>
      <c r="GU3">
        <v>14161</v>
      </c>
      <c r="GV3">
        <v>16230</v>
      </c>
      <c r="GW3">
        <v>14056</v>
      </c>
      <c r="GX3">
        <v>25353</v>
      </c>
      <c r="GY3">
        <v>1</v>
      </c>
      <c r="GZ3">
        <v>21746</v>
      </c>
      <c r="HA3">
        <v>20264</v>
      </c>
      <c r="HB3">
        <v>14987</v>
      </c>
      <c r="HC3">
        <v>23458</v>
      </c>
      <c r="HD3">
        <v>3</v>
      </c>
      <c r="HE3">
        <v>26265</v>
      </c>
      <c r="HF3">
        <v>12440</v>
      </c>
      <c r="HG3">
        <v>9147</v>
      </c>
      <c r="HH3">
        <v>15777</v>
      </c>
      <c r="HI3">
        <v>15999</v>
      </c>
      <c r="HJ3">
        <v>9241</v>
      </c>
      <c r="HK3">
        <v>7642</v>
      </c>
      <c r="HL3">
        <v>12752</v>
      </c>
      <c r="HM3">
        <v>11971</v>
      </c>
      <c r="HN3">
        <v>12810</v>
      </c>
      <c r="HO3">
        <v>11580</v>
      </c>
      <c r="HP3">
        <v>21549</v>
      </c>
      <c r="HQ3">
        <v>18600</v>
      </c>
      <c r="HR3">
        <v>1</v>
      </c>
      <c r="HS3">
        <v>1</v>
      </c>
      <c r="HT3">
        <v>14575</v>
      </c>
      <c r="HU3">
        <v>11658</v>
      </c>
      <c r="HV3">
        <v>18694</v>
      </c>
      <c r="HW3">
        <v>19592</v>
      </c>
      <c r="HX3">
        <v>17911</v>
      </c>
      <c r="HY3">
        <v>13472</v>
      </c>
      <c r="HZ3">
        <v>24484</v>
      </c>
      <c r="IA3">
        <v>1</v>
      </c>
      <c r="IB3">
        <v>23074</v>
      </c>
      <c r="IC3">
        <v>14535</v>
      </c>
      <c r="ID3">
        <v>11666</v>
      </c>
      <c r="IE3">
        <v>20669</v>
      </c>
      <c r="IF3">
        <v>1</v>
      </c>
      <c r="IG3">
        <v>18369</v>
      </c>
      <c r="IH3">
        <v>22706</v>
      </c>
      <c r="II3">
        <v>20629</v>
      </c>
      <c r="IJ3">
        <v>37697</v>
      </c>
      <c r="IK3">
        <v>32382</v>
      </c>
      <c r="IM3">
        <v>2</v>
      </c>
      <c r="IO3">
        <v>23723</v>
      </c>
      <c r="IP3">
        <v>18895</v>
      </c>
      <c r="IQ3">
        <v>31345</v>
      </c>
      <c r="IR3">
        <v>1</v>
      </c>
      <c r="IS3">
        <v>32654</v>
      </c>
      <c r="IT3">
        <v>1</v>
      </c>
      <c r="IU3">
        <v>1</v>
      </c>
      <c r="IV3">
        <v>1</v>
      </c>
      <c r="IW3">
        <v>3</v>
      </c>
      <c r="IX3">
        <v>2</v>
      </c>
      <c r="IY3">
        <v>1</v>
      </c>
      <c r="IZ3">
        <v>1</v>
      </c>
      <c r="JB3">
        <v>2</v>
      </c>
      <c r="JC3">
        <v>3</v>
      </c>
      <c r="JD3">
        <v>3</v>
      </c>
      <c r="JE3">
        <v>3</v>
      </c>
      <c r="JF3">
        <v>1</v>
      </c>
      <c r="JG3">
        <v>1</v>
      </c>
      <c r="JH3">
        <v>20954</v>
      </c>
      <c r="JI3">
        <v>14778</v>
      </c>
      <c r="JJ3">
        <v>24958</v>
      </c>
      <c r="JK3">
        <v>3</v>
      </c>
      <c r="JL3">
        <v>27920</v>
      </c>
      <c r="JM3">
        <v>15562</v>
      </c>
      <c r="JN3">
        <v>11424</v>
      </c>
      <c r="JO3">
        <v>18916</v>
      </c>
      <c r="JP3">
        <v>2</v>
      </c>
      <c r="JQ3">
        <v>19501</v>
      </c>
      <c r="JR3">
        <v>20113</v>
      </c>
      <c r="JS3">
        <v>18985</v>
      </c>
      <c r="JT3">
        <v>31607</v>
      </c>
      <c r="JU3">
        <v>1</v>
      </c>
      <c r="JV3">
        <v>31804</v>
      </c>
      <c r="JX3">
        <v>1</v>
      </c>
      <c r="JY3">
        <v>1</v>
      </c>
      <c r="KA3">
        <v>26583</v>
      </c>
      <c r="KB3">
        <v>19775</v>
      </c>
      <c r="KC3">
        <v>31550</v>
      </c>
      <c r="KD3">
        <v>3</v>
      </c>
      <c r="KE3">
        <v>36623</v>
      </c>
      <c r="KF3">
        <v>1</v>
      </c>
      <c r="KG3">
        <v>1</v>
      </c>
      <c r="KH3">
        <v>1</v>
      </c>
      <c r="KJ3">
        <v>1</v>
      </c>
      <c r="KK3">
        <v>1</v>
      </c>
      <c r="KL3">
        <v>1</v>
      </c>
      <c r="KM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2</v>
      </c>
      <c r="KV3">
        <v>2</v>
      </c>
      <c r="KX3">
        <v>1</v>
      </c>
      <c r="KY3">
        <v>1</v>
      </c>
      <c r="LA3">
        <v>1</v>
      </c>
      <c r="LB3">
        <v>4</v>
      </c>
      <c r="LC3">
        <v>4</v>
      </c>
      <c r="LD3">
        <v>6</v>
      </c>
      <c r="LE3">
        <v>3</v>
      </c>
      <c r="LF3">
        <v>7</v>
      </c>
      <c r="LG3">
        <v>2</v>
      </c>
      <c r="LH3">
        <v>2</v>
      </c>
      <c r="LI3">
        <v>3</v>
      </c>
      <c r="LJ3">
        <v>1</v>
      </c>
      <c r="LK3">
        <v>1</v>
      </c>
      <c r="LL3">
        <v>7</v>
      </c>
      <c r="LM3">
        <v>3</v>
      </c>
      <c r="LN3">
        <v>4</v>
      </c>
      <c r="LO3">
        <v>3</v>
      </c>
      <c r="LP3">
        <v>3</v>
      </c>
      <c r="LQ3">
        <v>1</v>
      </c>
      <c r="LR3">
        <v>2</v>
      </c>
      <c r="LT3">
        <v>10</v>
      </c>
      <c r="LU3">
        <v>3</v>
      </c>
      <c r="LV3">
        <v>6</v>
      </c>
      <c r="LW3">
        <v>5</v>
      </c>
      <c r="LX3">
        <v>12</v>
      </c>
      <c r="LY3">
        <v>3</v>
      </c>
      <c r="LZ3">
        <v>5</v>
      </c>
      <c r="MA3">
        <v>1</v>
      </c>
      <c r="MB3">
        <v>1</v>
      </c>
      <c r="MC3">
        <v>2</v>
      </c>
      <c r="ME3">
        <v>21860</v>
      </c>
      <c r="MF3">
        <v>16348</v>
      </c>
      <c r="MG3">
        <v>24286</v>
      </c>
      <c r="MH3">
        <v>1</v>
      </c>
      <c r="MI3">
        <v>28217</v>
      </c>
      <c r="MJ3">
        <v>14410</v>
      </c>
      <c r="MK3">
        <v>12628</v>
      </c>
      <c r="ML3">
        <v>23156</v>
      </c>
      <c r="MM3">
        <v>5</v>
      </c>
      <c r="MN3">
        <v>18617</v>
      </c>
      <c r="MO3">
        <v>20143</v>
      </c>
      <c r="MP3">
        <v>16481</v>
      </c>
      <c r="MQ3">
        <v>28126</v>
      </c>
      <c r="MR3">
        <v>2</v>
      </c>
      <c r="MS3">
        <v>28129</v>
      </c>
      <c r="MT3">
        <v>1</v>
      </c>
      <c r="MU3">
        <v>1</v>
      </c>
      <c r="MW3">
        <v>27644</v>
      </c>
      <c r="MX3">
        <v>19371</v>
      </c>
      <c r="MY3">
        <v>29994</v>
      </c>
      <c r="MZ3">
        <v>36755</v>
      </c>
      <c r="NA3">
        <v>14975</v>
      </c>
      <c r="NB3">
        <v>11317</v>
      </c>
      <c r="NC3">
        <v>17968</v>
      </c>
      <c r="ND3">
        <v>20068</v>
      </c>
      <c r="NE3">
        <v>10075</v>
      </c>
      <c r="NF3">
        <v>7620</v>
      </c>
      <c r="NG3">
        <v>12806</v>
      </c>
      <c r="NH3">
        <v>12866</v>
      </c>
      <c r="NI3">
        <v>14234</v>
      </c>
      <c r="NJ3">
        <v>12238</v>
      </c>
      <c r="NK3">
        <v>21567</v>
      </c>
      <c r="NL3">
        <v>2</v>
      </c>
      <c r="NM3">
        <v>21148</v>
      </c>
      <c r="NO3">
        <v>17746</v>
      </c>
      <c r="NP3">
        <v>13176</v>
      </c>
      <c r="NQ3">
        <v>21651</v>
      </c>
      <c r="NR3">
        <v>24182</v>
      </c>
      <c r="NS3">
        <v>18722</v>
      </c>
      <c r="NT3">
        <v>13473</v>
      </c>
      <c r="NU3">
        <v>23034</v>
      </c>
      <c r="NV3">
        <v>1</v>
      </c>
      <c r="NW3">
        <v>24269</v>
      </c>
      <c r="NX3">
        <v>14865</v>
      </c>
      <c r="NY3">
        <v>11323</v>
      </c>
      <c r="NZ3">
        <v>19605</v>
      </c>
      <c r="OA3">
        <v>18359</v>
      </c>
      <c r="OB3">
        <v>21729</v>
      </c>
      <c r="OC3">
        <v>18512</v>
      </c>
      <c r="OD3">
        <v>34388</v>
      </c>
      <c r="OE3">
        <v>2</v>
      </c>
      <c r="OF3">
        <v>32761</v>
      </c>
      <c r="OG3">
        <v>2</v>
      </c>
      <c r="OJ3">
        <v>24670</v>
      </c>
      <c r="OK3">
        <v>18269</v>
      </c>
      <c r="OL3">
        <v>30476</v>
      </c>
      <c r="OM3">
        <v>2</v>
      </c>
      <c r="ON3">
        <v>33537</v>
      </c>
      <c r="OQ3">
        <v>1</v>
      </c>
      <c r="OR3">
        <v>1</v>
      </c>
      <c r="OS3">
        <v>1</v>
      </c>
      <c r="OW3">
        <v>3</v>
      </c>
      <c r="OX3">
        <v>2</v>
      </c>
      <c r="OY3">
        <v>1</v>
      </c>
      <c r="OZ3">
        <v>3</v>
      </c>
      <c r="PA3">
        <v>3</v>
      </c>
      <c r="PB3">
        <v>1</v>
      </c>
      <c r="PC3">
        <v>1</v>
      </c>
      <c r="PD3">
        <v>2</v>
      </c>
      <c r="PE3">
        <v>26851</v>
      </c>
      <c r="PF3">
        <v>18424</v>
      </c>
      <c r="PG3">
        <v>30928</v>
      </c>
      <c r="PH3">
        <v>1</v>
      </c>
      <c r="PI3">
        <v>36233</v>
      </c>
      <c r="PJ3">
        <v>18695</v>
      </c>
      <c r="PK3">
        <v>12444</v>
      </c>
      <c r="PL3">
        <v>21667</v>
      </c>
      <c r="PM3">
        <v>4</v>
      </c>
      <c r="PN3">
        <v>23299</v>
      </c>
      <c r="PO3">
        <v>24124</v>
      </c>
      <c r="PP3">
        <v>20991</v>
      </c>
      <c r="PQ3">
        <v>34431</v>
      </c>
      <c r="PR3">
        <v>35737</v>
      </c>
      <c r="PS3">
        <v>2</v>
      </c>
      <c r="PT3">
        <v>1</v>
      </c>
      <c r="PV3">
        <v>34936</v>
      </c>
      <c r="PW3">
        <v>24381</v>
      </c>
      <c r="PX3">
        <v>39003</v>
      </c>
      <c r="PY3">
        <v>1</v>
      </c>
      <c r="PZ3">
        <v>47761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G2"/>
  <sheetViews>
    <sheetView workbookViewId="0"/>
  </sheetViews>
  <sheetFormatPr defaultRowHeight="15" x14ac:dyDescent="0.25"/>
  <sheetData>
    <row r="1" spans="1:1229" x14ac:dyDescent="0.25">
      <c r="B1" s="1" t="s">
        <v>521</v>
      </c>
      <c r="C1" s="1" t="s">
        <v>522</v>
      </c>
      <c r="D1" s="1" t="s">
        <v>523</v>
      </c>
      <c r="E1" s="1" t="s">
        <v>524</v>
      </c>
      <c r="F1" s="1" t="s">
        <v>525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530</v>
      </c>
      <c r="L1" s="1" t="s">
        <v>531</v>
      </c>
      <c r="M1" s="1" t="s">
        <v>532</v>
      </c>
      <c r="N1" s="1" t="s">
        <v>534</v>
      </c>
      <c r="O1" s="1" t="s">
        <v>535</v>
      </c>
      <c r="P1" s="1" t="s">
        <v>536</v>
      </c>
      <c r="Q1" s="1" t="s">
        <v>1784</v>
      </c>
      <c r="R1" s="1" t="s">
        <v>537</v>
      </c>
      <c r="S1" s="1" t="s">
        <v>538</v>
      </c>
      <c r="T1" s="1" t="s">
        <v>539</v>
      </c>
      <c r="U1" s="1" t="s">
        <v>540</v>
      </c>
      <c r="V1" s="1" t="s">
        <v>541</v>
      </c>
      <c r="W1" s="1" t="s">
        <v>542</v>
      </c>
      <c r="X1" s="1" t="s">
        <v>543</v>
      </c>
      <c r="Y1" s="1" t="s">
        <v>544</v>
      </c>
      <c r="Z1" s="1" t="s">
        <v>1785</v>
      </c>
      <c r="AA1" s="1" t="s">
        <v>545</v>
      </c>
      <c r="AB1" s="1" t="s">
        <v>546</v>
      </c>
      <c r="AC1" s="1" t="s">
        <v>547</v>
      </c>
      <c r="AD1" s="1" t="s">
        <v>548</v>
      </c>
      <c r="AE1" s="1" t="s">
        <v>549</v>
      </c>
      <c r="AF1" s="1" t="s">
        <v>551</v>
      </c>
      <c r="AG1" s="1" t="s">
        <v>552</v>
      </c>
      <c r="AH1" s="1" t="s">
        <v>553</v>
      </c>
      <c r="AI1" s="1" t="s">
        <v>554</v>
      </c>
      <c r="AJ1" s="1" t="s">
        <v>555</v>
      </c>
      <c r="AK1" s="1" t="s">
        <v>556</v>
      </c>
      <c r="AL1" s="1" t="s">
        <v>557</v>
      </c>
      <c r="AM1" s="1" t="s">
        <v>558</v>
      </c>
      <c r="AN1" s="1" t="s">
        <v>559</v>
      </c>
      <c r="AO1" s="1" t="s">
        <v>560</v>
      </c>
      <c r="AP1" s="1" t="s">
        <v>561</v>
      </c>
      <c r="AQ1" s="1" t="s">
        <v>562</v>
      </c>
      <c r="AR1" s="1" t="s">
        <v>563</v>
      </c>
      <c r="AS1" s="1" t="s">
        <v>564</v>
      </c>
      <c r="AT1" s="1" t="s">
        <v>565</v>
      </c>
      <c r="AU1" s="1" t="s">
        <v>566</v>
      </c>
      <c r="AV1" s="1" t="s">
        <v>567</v>
      </c>
      <c r="AW1" s="1" t="s">
        <v>568</v>
      </c>
      <c r="AX1" s="1" t="s">
        <v>569</v>
      </c>
      <c r="AY1" s="1" t="s">
        <v>570</v>
      </c>
      <c r="AZ1" s="1" t="s">
        <v>1786</v>
      </c>
      <c r="BA1" s="1" t="s">
        <v>1787</v>
      </c>
      <c r="BB1" s="1" t="s">
        <v>571</v>
      </c>
      <c r="BC1" s="1" t="s">
        <v>572</v>
      </c>
      <c r="BD1" s="1" t="s">
        <v>573</v>
      </c>
      <c r="BE1" s="1" t="s">
        <v>574</v>
      </c>
      <c r="BF1" s="1" t="s">
        <v>575</v>
      </c>
      <c r="BG1" s="1" t="s">
        <v>576</v>
      </c>
      <c r="BH1" s="1" t="s">
        <v>577</v>
      </c>
      <c r="BI1" s="1" t="s">
        <v>578</v>
      </c>
      <c r="BJ1" s="1" t="s">
        <v>579</v>
      </c>
      <c r="BK1" s="1" t="s">
        <v>580</v>
      </c>
      <c r="BL1" s="1" t="s">
        <v>581</v>
      </c>
      <c r="BM1" s="1" t="s">
        <v>1788</v>
      </c>
      <c r="BN1" s="1" t="s">
        <v>582</v>
      </c>
      <c r="BO1" s="1" t="s">
        <v>1789</v>
      </c>
      <c r="BP1" s="1" t="s">
        <v>583</v>
      </c>
      <c r="BQ1" s="1" t="s">
        <v>584</v>
      </c>
      <c r="BR1" s="1" t="s">
        <v>585</v>
      </c>
      <c r="BS1" s="1" t="s">
        <v>586</v>
      </c>
      <c r="BT1" s="1" t="s">
        <v>587</v>
      </c>
      <c r="BU1" s="1" t="s">
        <v>588</v>
      </c>
      <c r="BV1" s="1" t="s">
        <v>589</v>
      </c>
      <c r="BW1" s="1" t="s">
        <v>590</v>
      </c>
      <c r="BX1" s="1" t="s">
        <v>591</v>
      </c>
      <c r="BY1" s="1" t="s">
        <v>592</v>
      </c>
      <c r="BZ1" s="1" t="s">
        <v>593</v>
      </c>
      <c r="CA1" s="1" t="s">
        <v>594</v>
      </c>
      <c r="CB1" s="1" t="s">
        <v>595</v>
      </c>
      <c r="CC1" s="1" t="s">
        <v>596</v>
      </c>
      <c r="CD1" s="1" t="s">
        <v>597</v>
      </c>
      <c r="CE1" s="1" t="s">
        <v>598</v>
      </c>
      <c r="CF1" s="1" t="s">
        <v>600</v>
      </c>
      <c r="CG1" s="1" t="s">
        <v>601</v>
      </c>
      <c r="CH1" s="1" t="s">
        <v>602</v>
      </c>
      <c r="CI1" s="1" t="s">
        <v>603</v>
      </c>
      <c r="CJ1" s="1" t="s">
        <v>604</v>
      </c>
      <c r="CK1" s="1" t="s">
        <v>605</v>
      </c>
      <c r="CL1" s="1" t="s">
        <v>606</v>
      </c>
      <c r="CM1" s="1" t="s">
        <v>607</v>
      </c>
      <c r="CN1" s="1" t="s">
        <v>608</v>
      </c>
      <c r="CO1" s="1" t="s">
        <v>609</v>
      </c>
      <c r="CP1" s="1" t="s">
        <v>610</v>
      </c>
      <c r="CQ1" s="1" t="s">
        <v>611</v>
      </c>
      <c r="CR1" s="1" t="s">
        <v>612</v>
      </c>
      <c r="CS1" s="1" t="s">
        <v>613</v>
      </c>
      <c r="CT1" s="1" t="s">
        <v>614</v>
      </c>
      <c r="CU1" s="1" t="s">
        <v>615</v>
      </c>
      <c r="CV1" s="1" t="s">
        <v>616</v>
      </c>
      <c r="CW1" s="1" t="s">
        <v>617</v>
      </c>
      <c r="CX1" s="1" t="s">
        <v>618</v>
      </c>
      <c r="CY1" s="1" t="s">
        <v>619</v>
      </c>
      <c r="CZ1" s="1" t="s">
        <v>620</v>
      </c>
      <c r="DA1" s="1" t="s">
        <v>621</v>
      </c>
      <c r="DB1" s="1" t="s">
        <v>622</v>
      </c>
      <c r="DC1" s="1" t="s">
        <v>623</v>
      </c>
      <c r="DD1" s="1" t="s">
        <v>624</v>
      </c>
      <c r="DE1" s="1" t="s">
        <v>625</v>
      </c>
      <c r="DF1" s="1" t="s">
        <v>626</v>
      </c>
      <c r="DG1" s="1" t="s">
        <v>627</v>
      </c>
      <c r="DH1" s="1" t="s">
        <v>628</v>
      </c>
      <c r="DI1" s="1" t="s">
        <v>629</v>
      </c>
      <c r="DJ1" s="1" t="s">
        <v>630</v>
      </c>
      <c r="DK1" s="1" t="s">
        <v>631</v>
      </c>
      <c r="DL1" s="1" t="s">
        <v>633</v>
      </c>
      <c r="DM1" s="1" t="s">
        <v>634</v>
      </c>
      <c r="DN1" s="1" t="s">
        <v>635</v>
      </c>
      <c r="DO1" s="1" t="s">
        <v>636</v>
      </c>
      <c r="DP1" s="1" t="s">
        <v>1790</v>
      </c>
      <c r="DQ1" s="1" t="s">
        <v>1791</v>
      </c>
      <c r="DR1" s="1" t="s">
        <v>1792</v>
      </c>
      <c r="DS1" s="1" t="s">
        <v>1793</v>
      </c>
      <c r="DT1" s="1" t="s">
        <v>1794</v>
      </c>
      <c r="DU1" s="1" t="s">
        <v>637</v>
      </c>
      <c r="DV1" s="1" t="s">
        <v>638</v>
      </c>
      <c r="DW1" s="1" t="s">
        <v>639</v>
      </c>
      <c r="DX1" s="1" t="s">
        <v>1795</v>
      </c>
      <c r="DY1" s="1" t="s">
        <v>640</v>
      </c>
      <c r="DZ1" s="1" t="s">
        <v>641</v>
      </c>
      <c r="EA1" s="1" t="s">
        <v>642</v>
      </c>
      <c r="EB1" s="1" t="s">
        <v>643</v>
      </c>
      <c r="EC1" s="1" t="s">
        <v>644</v>
      </c>
      <c r="ED1" s="1" t="s">
        <v>645</v>
      </c>
      <c r="EE1" s="1" t="s">
        <v>646</v>
      </c>
      <c r="EF1" s="1" t="s">
        <v>647</v>
      </c>
      <c r="EG1" s="1" t="s">
        <v>648</v>
      </c>
      <c r="EH1" s="1" t="s">
        <v>649</v>
      </c>
      <c r="EI1" s="1" t="s">
        <v>650</v>
      </c>
      <c r="EJ1" s="1" t="s">
        <v>651</v>
      </c>
      <c r="EK1" s="1" t="s">
        <v>652</v>
      </c>
      <c r="EL1" s="1" t="s">
        <v>653</v>
      </c>
      <c r="EM1" s="1" t="s">
        <v>654</v>
      </c>
      <c r="EN1" s="1" t="s">
        <v>655</v>
      </c>
      <c r="EO1" s="1" t="s">
        <v>656</v>
      </c>
      <c r="EP1" s="1" t="s">
        <v>657</v>
      </c>
      <c r="EQ1" s="1" t="s">
        <v>658</v>
      </c>
      <c r="ER1" s="1" t="s">
        <v>659</v>
      </c>
      <c r="ES1" s="1" t="s">
        <v>661</v>
      </c>
      <c r="ET1" s="1" t="s">
        <v>662</v>
      </c>
      <c r="EU1" s="1" t="s">
        <v>663</v>
      </c>
      <c r="EV1" s="1" t="s">
        <v>664</v>
      </c>
      <c r="EW1" s="1" t="s">
        <v>1796</v>
      </c>
      <c r="EX1" s="1" t="s">
        <v>665</v>
      </c>
      <c r="EY1" s="1" t="s">
        <v>668</v>
      </c>
      <c r="EZ1" s="1" t="s">
        <v>669</v>
      </c>
      <c r="FA1" s="1" t="s">
        <v>670</v>
      </c>
      <c r="FB1" s="1" t="s">
        <v>671</v>
      </c>
      <c r="FC1" s="1" t="s">
        <v>672</v>
      </c>
      <c r="FD1" s="1" t="s">
        <v>673</v>
      </c>
      <c r="FE1" s="1" t="s">
        <v>674</v>
      </c>
      <c r="FF1" s="1" t="s">
        <v>675</v>
      </c>
      <c r="FG1" s="1" t="s">
        <v>676</v>
      </c>
      <c r="FH1" s="1" t="s">
        <v>677</v>
      </c>
      <c r="FI1" s="1" t="s">
        <v>678</v>
      </c>
      <c r="FJ1" s="1" t="s">
        <v>679</v>
      </c>
      <c r="FK1" s="1" t="s">
        <v>680</v>
      </c>
      <c r="FL1" s="1" t="s">
        <v>681</v>
      </c>
      <c r="FM1" s="1" t="s">
        <v>682</v>
      </c>
      <c r="FN1" s="1" t="s">
        <v>683</v>
      </c>
      <c r="FO1" s="1" t="s">
        <v>684</v>
      </c>
      <c r="FP1" s="1" t="s">
        <v>685</v>
      </c>
      <c r="FQ1" s="1" t="s">
        <v>686</v>
      </c>
      <c r="FR1" s="1" t="s">
        <v>687</v>
      </c>
      <c r="FS1" s="1" t="s">
        <v>688</v>
      </c>
      <c r="FT1" s="1" t="s">
        <v>689</v>
      </c>
      <c r="FU1" s="1" t="s">
        <v>690</v>
      </c>
      <c r="FV1" s="1" t="s">
        <v>691</v>
      </c>
      <c r="FW1" s="1" t="s">
        <v>692</v>
      </c>
      <c r="FX1" s="1" t="s">
        <v>693</v>
      </c>
      <c r="FY1" s="1" t="s">
        <v>694</v>
      </c>
      <c r="FZ1" s="1" t="s">
        <v>695</v>
      </c>
      <c r="GA1" s="1" t="s">
        <v>696</v>
      </c>
      <c r="GB1" s="1" t="s">
        <v>697</v>
      </c>
      <c r="GC1" s="1" t="s">
        <v>698</v>
      </c>
      <c r="GD1" s="1" t="s">
        <v>699</v>
      </c>
      <c r="GE1" s="1" t="s">
        <v>700</v>
      </c>
      <c r="GF1" s="1" t="s">
        <v>701</v>
      </c>
      <c r="GG1" s="1" t="s">
        <v>702</v>
      </c>
      <c r="GH1" s="1" t="s">
        <v>703</v>
      </c>
      <c r="GI1" s="1" t="s">
        <v>704</v>
      </c>
      <c r="GJ1" s="1" t="s">
        <v>1797</v>
      </c>
      <c r="GK1" s="1" t="s">
        <v>1798</v>
      </c>
      <c r="GL1" s="1" t="s">
        <v>1799</v>
      </c>
      <c r="GM1" s="1" t="s">
        <v>1800</v>
      </c>
      <c r="GN1" s="1" t="s">
        <v>1801</v>
      </c>
      <c r="GO1" s="1" t="s">
        <v>1802</v>
      </c>
      <c r="GP1" s="1" t="s">
        <v>705</v>
      </c>
      <c r="GQ1" s="1" t="s">
        <v>706</v>
      </c>
      <c r="GR1" s="1" t="s">
        <v>707</v>
      </c>
      <c r="GS1" s="1" t="s">
        <v>708</v>
      </c>
      <c r="GT1" s="1" t="s">
        <v>709</v>
      </c>
      <c r="GU1" s="1" t="s">
        <v>710</v>
      </c>
      <c r="GV1" s="1" t="s">
        <v>711</v>
      </c>
      <c r="GW1" s="1" t="s">
        <v>712</v>
      </c>
      <c r="GX1" s="1" t="s">
        <v>713</v>
      </c>
      <c r="GY1" s="1" t="s">
        <v>714</v>
      </c>
      <c r="GZ1" s="1" t="s">
        <v>715</v>
      </c>
      <c r="HA1" s="1" t="s">
        <v>716</v>
      </c>
      <c r="HB1" s="1" t="s">
        <v>717</v>
      </c>
      <c r="HC1" s="1" t="s">
        <v>1803</v>
      </c>
      <c r="HD1" s="1" t="s">
        <v>720</v>
      </c>
      <c r="HE1" s="1" t="s">
        <v>721</v>
      </c>
      <c r="HF1" s="1" t="s">
        <v>722</v>
      </c>
      <c r="HG1" s="1" t="s">
        <v>1804</v>
      </c>
      <c r="HH1" s="1" t="s">
        <v>723</v>
      </c>
      <c r="HI1" s="1" t="s">
        <v>1805</v>
      </c>
      <c r="HJ1" s="1" t="s">
        <v>1806</v>
      </c>
      <c r="HK1" s="1" t="s">
        <v>1807</v>
      </c>
      <c r="HL1" s="1" t="s">
        <v>1808</v>
      </c>
      <c r="HM1" s="1" t="s">
        <v>1809</v>
      </c>
      <c r="HN1" s="1" t="s">
        <v>1810</v>
      </c>
      <c r="HO1" s="1" t="s">
        <v>725</v>
      </c>
      <c r="HP1" s="1" t="s">
        <v>726</v>
      </c>
      <c r="HQ1" s="1" t="s">
        <v>727</v>
      </c>
      <c r="HR1" s="1" t="s">
        <v>728</v>
      </c>
      <c r="HS1" s="1" t="s">
        <v>729</v>
      </c>
      <c r="HT1" s="1" t="s">
        <v>730</v>
      </c>
      <c r="HU1" s="1" t="s">
        <v>731</v>
      </c>
      <c r="HV1" s="1" t="s">
        <v>732</v>
      </c>
      <c r="HW1" s="1" t="s">
        <v>1811</v>
      </c>
      <c r="HX1" s="1" t="s">
        <v>733</v>
      </c>
      <c r="HY1" s="1" t="s">
        <v>734</v>
      </c>
      <c r="HZ1" s="1" t="s">
        <v>735</v>
      </c>
      <c r="IA1" s="1" t="s">
        <v>736</v>
      </c>
      <c r="IB1" s="1" t="s">
        <v>1812</v>
      </c>
      <c r="IC1" s="1" t="s">
        <v>737</v>
      </c>
      <c r="ID1" s="1" t="s">
        <v>739</v>
      </c>
      <c r="IE1" s="1" t="s">
        <v>740</v>
      </c>
      <c r="IF1" s="1" t="s">
        <v>741</v>
      </c>
      <c r="IG1" s="1" t="s">
        <v>742</v>
      </c>
      <c r="IH1" s="1" t="s">
        <v>743</v>
      </c>
      <c r="II1" s="1" t="s">
        <v>744</v>
      </c>
      <c r="IJ1" s="1" t="s">
        <v>745</v>
      </c>
      <c r="IK1" s="1" t="s">
        <v>746</v>
      </c>
      <c r="IL1" s="1" t="s">
        <v>747</v>
      </c>
      <c r="IM1" s="1" t="s">
        <v>748</v>
      </c>
      <c r="IN1" s="1" t="s">
        <v>749</v>
      </c>
      <c r="IO1" s="1" t="s">
        <v>750</v>
      </c>
      <c r="IP1" s="1" t="s">
        <v>751</v>
      </c>
      <c r="IQ1" s="1" t="s">
        <v>752</v>
      </c>
      <c r="IR1" s="1" t="s">
        <v>753</v>
      </c>
      <c r="IS1" s="1" t="s">
        <v>754</v>
      </c>
      <c r="IT1" s="1" t="s">
        <v>757</v>
      </c>
      <c r="IU1" s="1" t="s">
        <v>758</v>
      </c>
      <c r="IV1" s="1" t="s">
        <v>759</v>
      </c>
      <c r="IW1" s="1" t="s">
        <v>760</v>
      </c>
      <c r="IX1" s="1" t="s">
        <v>761</v>
      </c>
      <c r="IY1" s="1" t="s">
        <v>762</v>
      </c>
      <c r="IZ1" s="1" t="s">
        <v>763</v>
      </c>
      <c r="JA1" s="1" t="s">
        <v>765</v>
      </c>
      <c r="JB1" s="1" t="s">
        <v>766</v>
      </c>
      <c r="JC1" s="1" t="s">
        <v>767</v>
      </c>
      <c r="JD1" s="1" t="s">
        <v>768</v>
      </c>
      <c r="JE1" s="1" t="s">
        <v>769</v>
      </c>
      <c r="JF1" s="1" t="s">
        <v>770</v>
      </c>
      <c r="JG1" s="1" t="s">
        <v>771</v>
      </c>
      <c r="JH1" s="1" t="s">
        <v>772</v>
      </c>
      <c r="JI1" s="1" t="s">
        <v>773</v>
      </c>
      <c r="JJ1" s="1" t="s">
        <v>775</v>
      </c>
      <c r="JK1" s="1" t="s">
        <v>776</v>
      </c>
      <c r="JL1" s="1" t="s">
        <v>777</v>
      </c>
      <c r="JM1" s="1" t="s">
        <v>1813</v>
      </c>
      <c r="JN1" s="1" t="s">
        <v>778</v>
      </c>
      <c r="JO1" s="1" t="s">
        <v>1814</v>
      </c>
      <c r="JP1" s="1" t="s">
        <v>1815</v>
      </c>
      <c r="JQ1" s="1" t="s">
        <v>1816</v>
      </c>
      <c r="JR1" s="1" t="s">
        <v>779</v>
      </c>
      <c r="JS1" s="1" t="s">
        <v>780</v>
      </c>
      <c r="JT1" s="1" t="s">
        <v>781</v>
      </c>
      <c r="JU1" s="1" t="s">
        <v>782</v>
      </c>
      <c r="JV1" s="1" t="s">
        <v>783</v>
      </c>
      <c r="JW1" s="1" t="s">
        <v>784</v>
      </c>
      <c r="JX1" s="1" t="s">
        <v>785</v>
      </c>
      <c r="JY1" s="1" t="s">
        <v>1817</v>
      </c>
      <c r="JZ1" s="1" t="s">
        <v>786</v>
      </c>
      <c r="KA1" s="1" t="s">
        <v>787</v>
      </c>
      <c r="KB1" s="1" t="s">
        <v>788</v>
      </c>
      <c r="KC1" s="1" t="s">
        <v>789</v>
      </c>
      <c r="KD1" s="1" t="s">
        <v>790</v>
      </c>
      <c r="KE1" s="1" t="s">
        <v>791</v>
      </c>
      <c r="KF1" s="1" t="s">
        <v>792</v>
      </c>
      <c r="KG1" s="1" t="s">
        <v>793</v>
      </c>
      <c r="KH1" s="1" t="s">
        <v>794</v>
      </c>
      <c r="KI1" s="1" t="s">
        <v>1818</v>
      </c>
      <c r="KJ1" s="1" t="s">
        <v>795</v>
      </c>
      <c r="KK1" s="1" t="s">
        <v>796</v>
      </c>
      <c r="KL1" s="1" t="s">
        <v>797</v>
      </c>
      <c r="KM1" s="1" t="s">
        <v>798</v>
      </c>
      <c r="KN1" s="1" t="s">
        <v>799</v>
      </c>
      <c r="KO1" s="1" t="s">
        <v>800</v>
      </c>
      <c r="KP1" s="1" t="s">
        <v>801</v>
      </c>
      <c r="KQ1" s="1" t="s">
        <v>802</v>
      </c>
      <c r="KR1" s="1" t="s">
        <v>803</v>
      </c>
      <c r="KS1" s="1" t="s">
        <v>804</v>
      </c>
      <c r="KT1" s="1" t="s">
        <v>805</v>
      </c>
      <c r="KU1" s="1" t="s">
        <v>806</v>
      </c>
      <c r="KV1" s="1" t="s">
        <v>807</v>
      </c>
      <c r="KW1" s="1" t="s">
        <v>809</v>
      </c>
      <c r="KX1" s="1" t="s">
        <v>810</v>
      </c>
      <c r="KY1" s="1" t="s">
        <v>811</v>
      </c>
      <c r="KZ1" s="1" t="s">
        <v>812</v>
      </c>
      <c r="LA1" s="1" t="s">
        <v>813</v>
      </c>
      <c r="LB1" s="1" t="s">
        <v>814</v>
      </c>
      <c r="LC1" s="1" t="s">
        <v>815</v>
      </c>
      <c r="LD1" s="1" t="s">
        <v>816</v>
      </c>
      <c r="LE1" s="1" t="s">
        <v>817</v>
      </c>
      <c r="LF1" s="1" t="s">
        <v>818</v>
      </c>
      <c r="LG1" s="1" t="s">
        <v>819</v>
      </c>
      <c r="LH1" s="1" t="s">
        <v>820</v>
      </c>
      <c r="LI1" s="1" t="s">
        <v>821</v>
      </c>
      <c r="LJ1" s="1" t="s">
        <v>822</v>
      </c>
      <c r="LK1" s="1" t="s">
        <v>823</v>
      </c>
      <c r="LL1" s="1" t="s">
        <v>824</v>
      </c>
      <c r="LM1" s="1" t="s">
        <v>826</v>
      </c>
      <c r="LN1" s="1" t="s">
        <v>827</v>
      </c>
      <c r="LO1" s="1" t="s">
        <v>828</v>
      </c>
      <c r="LP1" s="1" t="s">
        <v>829</v>
      </c>
      <c r="LQ1" s="1" t="s">
        <v>830</v>
      </c>
      <c r="LR1" s="1" t="s">
        <v>831</v>
      </c>
      <c r="LS1" s="1" t="s">
        <v>832</v>
      </c>
      <c r="LT1" s="1" t="s">
        <v>833</v>
      </c>
      <c r="LU1" s="1" t="s">
        <v>834</v>
      </c>
      <c r="LV1" s="1" t="s">
        <v>835</v>
      </c>
      <c r="LW1" s="1" t="s">
        <v>836</v>
      </c>
      <c r="LX1" s="1" t="s">
        <v>1819</v>
      </c>
      <c r="LY1" s="1" t="s">
        <v>837</v>
      </c>
      <c r="LZ1" s="1" t="s">
        <v>1820</v>
      </c>
      <c r="MA1" s="1" t="s">
        <v>838</v>
      </c>
      <c r="MB1" s="1" t="s">
        <v>839</v>
      </c>
      <c r="MC1" s="1" t="s">
        <v>840</v>
      </c>
      <c r="MD1" s="1" t="s">
        <v>841</v>
      </c>
      <c r="ME1" s="1" t="s">
        <v>842</v>
      </c>
      <c r="MF1" s="1" t="s">
        <v>843</v>
      </c>
      <c r="MG1" s="1" t="s">
        <v>844</v>
      </c>
      <c r="MH1" s="1" t="s">
        <v>845</v>
      </c>
      <c r="MI1" s="1" t="s">
        <v>1821</v>
      </c>
      <c r="MJ1" s="1" t="s">
        <v>846</v>
      </c>
      <c r="MK1" s="1" t="s">
        <v>847</v>
      </c>
      <c r="ML1" s="1" t="s">
        <v>848</v>
      </c>
      <c r="MM1" s="1" t="s">
        <v>849</v>
      </c>
      <c r="MN1" s="1" t="s">
        <v>850</v>
      </c>
      <c r="MO1" s="1" t="s">
        <v>851</v>
      </c>
      <c r="MP1" s="1" t="s">
        <v>852</v>
      </c>
      <c r="MQ1" s="1" t="s">
        <v>853</v>
      </c>
      <c r="MR1" s="1" t="s">
        <v>854</v>
      </c>
      <c r="MS1" s="1" t="s">
        <v>855</v>
      </c>
      <c r="MT1" s="1" t="s">
        <v>856</v>
      </c>
      <c r="MU1" s="1" t="s">
        <v>1822</v>
      </c>
      <c r="MV1" s="1" t="s">
        <v>857</v>
      </c>
      <c r="MW1" s="1" t="s">
        <v>1823</v>
      </c>
      <c r="MX1" s="1" t="s">
        <v>858</v>
      </c>
      <c r="MY1" s="1" t="s">
        <v>859</v>
      </c>
      <c r="MZ1" s="1" t="s">
        <v>860</v>
      </c>
      <c r="NA1" s="1" t="s">
        <v>861</v>
      </c>
      <c r="NB1" s="1" t="s">
        <v>862</v>
      </c>
      <c r="NC1" s="1" t="s">
        <v>863</v>
      </c>
      <c r="ND1" s="1" t="s">
        <v>864</v>
      </c>
      <c r="NE1" s="1" t="s">
        <v>865</v>
      </c>
      <c r="NF1" s="1" t="s">
        <v>866</v>
      </c>
      <c r="NG1" s="1" t="s">
        <v>867</v>
      </c>
      <c r="NH1" s="1" t="s">
        <v>868</v>
      </c>
      <c r="NI1" s="1" t="s">
        <v>869</v>
      </c>
      <c r="NJ1" s="1" t="s">
        <v>870</v>
      </c>
      <c r="NK1" s="1" t="s">
        <v>871</v>
      </c>
      <c r="NL1" s="1" t="s">
        <v>872</v>
      </c>
      <c r="NM1" s="1" t="s">
        <v>873</v>
      </c>
      <c r="NN1" s="1" t="s">
        <v>874</v>
      </c>
      <c r="NO1" s="1" t="s">
        <v>875</v>
      </c>
      <c r="NP1" s="1" t="s">
        <v>876</v>
      </c>
      <c r="NQ1" s="1" t="s">
        <v>877</v>
      </c>
      <c r="NR1" s="1" t="s">
        <v>878</v>
      </c>
      <c r="NS1" s="1" t="s">
        <v>879</v>
      </c>
      <c r="NT1" s="1" t="s">
        <v>880</v>
      </c>
      <c r="NU1" s="1" t="s">
        <v>881</v>
      </c>
      <c r="NV1" s="1" t="s">
        <v>882</v>
      </c>
      <c r="NW1" s="1" t="s">
        <v>883</v>
      </c>
      <c r="NX1" s="1" t="s">
        <v>884</v>
      </c>
      <c r="NY1" s="1" t="s">
        <v>885</v>
      </c>
      <c r="NZ1" s="1" t="s">
        <v>886</v>
      </c>
      <c r="OA1" s="1" t="s">
        <v>887</v>
      </c>
      <c r="OB1" s="1" t="s">
        <v>888</v>
      </c>
      <c r="OC1" s="1" t="s">
        <v>889</v>
      </c>
      <c r="OD1" s="1" t="s">
        <v>1824</v>
      </c>
      <c r="OE1" s="1" t="s">
        <v>890</v>
      </c>
      <c r="OF1" s="1" t="s">
        <v>891</v>
      </c>
      <c r="OG1" s="1" t="s">
        <v>892</v>
      </c>
      <c r="OH1" s="1" t="s">
        <v>893</v>
      </c>
      <c r="OI1" s="1" t="s">
        <v>894</v>
      </c>
      <c r="OJ1" s="1" t="s">
        <v>895</v>
      </c>
      <c r="OK1" s="1" t="s">
        <v>896</v>
      </c>
      <c r="OL1" s="1" t="s">
        <v>897</v>
      </c>
      <c r="OM1" s="1" t="s">
        <v>898</v>
      </c>
      <c r="ON1" s="1" t="s">
        <v>899</v>
      </c>
      <c r="OO1" s="1" t="s">
        <v>900</v>
      </c>
      <c r="OP1" s="1" t="s">
        <v>901</v>
      </c>
      <c r="OQ1" s="1" t="s">
        <v>1825</v>
      </c>
      <c r="OR1" s="1" t="s">
        <v>902</v>
      </c>
      <c r="OS1" s="1" t="s">
        <v>903</v>
      </c>
      <c r="OT1" s="1" t="s">
        <v>904</v>
      </c>
      <c r="OU1" s="1" t="s">
        <v>905</v>
      </c>
      <c r="OV1" s="1" t="s">
        <v>906</v>
      </c>
      <c r="OW1" s="1" t="s">
        <v>907</v>
      </c>
      <c r="OX1" s="1" t="s">
        <v>910</v>
      </c>
      <c r="OY1" s="1" t="s">
        <v>911</v>
      </c>
      <c r="OZ1" s="1" t="s">
        <v>912</v>
      </c>
      <c r="PA1" s="1" t="s">
        <v>914</v>
      </c>
      <c r="PB1" s="1" t="s">
        <v>1826</v>
      </c>
      <c r="PC1" s="1" t="s">
        <v>1827</v>
      </c>
      <c r="PD1" s="1" t="s">
        <v>1828</v>
      </c>
      <c r="PE1" s="1" t="s">
        <v>916</v>
      </c>
      <c r="PF1" s="1" t="s">
        <v>917</v>
      </c>
      <c r="PG1" s="1" t="s">
        <v>918</v>
      </c>
      <c r="PH1" s="1" t="s">
        <v>919</v>
      </c>
      <c r="PI1" s="1" t="s">
        <v>920</v>
      </c>
      <c r="PJ1" s="1" t="s">
        <v>921</v>
      </c>
      <c r="PK1" s="1" t="s">
        <v>922</v>
      </c>
      <c r="PL1" s="1" t="s">
        <v>923</v>
      </c>
      <c r="PM1" s="1" t="s">
        <v>924</v>
      </c>
      <c r="PN1" s="1" t="s">
        <v>925</v>
      </c>
      <c r="PO1" s="1" t="s">
        <v>926</v>
      </c>
      <c r="PP1" s="1" t="s">
        <v>927</v>
      </c>
      <c r="PQ1" s="1" t="s">
        <v>929</v>
      </c>
      <c r="PR1" s="1" t="s">
        <v>930</v>
      </c>
      <c r="PS1" s="1" t="s">
        <v>931</v>
      </c>
      <c r="PT1" s="1" t="s">
        <v>932</v>
      </c>
      <c r="PU1" s="1" t="s">
        <v>933</v>
      </c>
      <c r="PV1" s="1" t="s">
        <v>934</v>
      </c>
      <c r="PW1" s="1" t="s">
        <v>935</v>
      </c>
      <c r="PX1" s="1" t="s">
        <v>936</v>
      </c>
      <c r="PY1" s="1" t="s">
        <v>937</v>
      </c>
      <c r="PZ1" s="1" t="s">
        <v>938</v>
      </c>
      <c r="QA1" s="1" t="s">
        <v>939</v>
      </c>
      <c r="QB1" s="1" t="s">
        <v>940</v>
      </c>
      <c r="QC1" s="1" t="s">
        <v>941</v>
      </c>
      <c r="QD1" s="1" t="s">
        <v>942</v>
      </c>
      <c r="QE1" s="1" t="s">
        <v>943</v>
      </c>
      <c r="QF1" s="1" t="s">
        <v>944</v>
      </c>
      <c r="QG1" s="1" t="s">
        <v>945</v>
      </c>
      <c r="QH1" s="1" t="s">
        <v>946</v>
      </c>
      <c r="QI1" s="1" t="s">
        <v>947</v>
      </c>
      <c r="QJ1" s="1" t="s">
        <v>948</v>
      </c>
      <c r="QK1" s="1" t="s">
        <v>949</v>
      </c>
      <c r="QL1" s="1" t="s">
        <v>950</v>
      </c>
      <c r="QM1" s="1" t="s">
        <v>951</v>
      </c>
      <c r="QN1" s="1" t="s">
        <v>952</v>
      </c>
      <c r="QO1" s="1" t="s">
        <v>953</v>
      </c>
      <c r="QP1" s="1" t="s">
        <v>954</v>
      </c>
      <c r="QQ1" s="1" t="s">
        <v>955</v>
      </c>
      <c r="QR1" s="1" t="s">
        <v>956</v>
      </c>
      <c r="QS1" s="1" t="s">
        <v>957</v>
      </c>
      <c r="QT1" s="1" t="s">
        <v>958</v>
      </c>
      <c r="QU1" s="1" t="s">
        <v>959</v>
      </c>
      <c r="QV1" s="1" t="s">
        <v>960</v>
      </c>
      <c r="QW1" s="1" t="s">
        <v>961</v>
      </c>
      <c r="QX1" s="1" t="s">
        <v>962</v>
      </c>
      <c r="QY1" s="1" t="s">
        <v>963</v>
      </c>
      <c r="QZ1" s="1" t="s">
        <v>964</v>
      </c>
      <c r="RA1" s="1" t="s">
        <v>965</v>
      </c>
      <c r="RB1" s="1" t="s">
        <v>966</v>
      </c>
      <c r="RC1" s="1" t="s">
        <v>967</v>
      </c>
      <c r="RD1" s="1" t="s">
        <v>968</v>
      </c>
      <c r="RE1" s="1" t="s">
        <v>969</v>
      </c>
      <c r="RF1" s="1" t="s">
        <v>970</v>
      </c>
      <c r="RG1" s="1" t="s">
        <v>971</v>
      </c>
      <c r="RH1" s="1" t="s">
        <v>972</v>
      </c>
      <c r="RI1" s="1" t="s">
        <v>973</v>
      </c>
      <c r="RJ1" s="1" t="s">
        <v>974</v>
      </c>
      <c r="RK1" s="1" t="s">
        <v>975</v>
      </c>
      <c r="RL1" s="1" t="s">
        <v>976</v>
      </c>
      <c r="RM1" s="1" t="s">
        <v>1829</v>
      </c>
      <c r="RN1" s="1" t="s">
        <v>978</v>
      </c>
      <c r="RO1" s="1" t="s">
        <v>979</v>
      </c>
      <c r="RP1" s="1" t="s">
        <v>980</v>
      </c>
      <c r="RQ1" s="1" t="s">
        <v>1830</v>
      </c>
      <c r="RR1" s="1" t="s">
        <v>981</v>
      </c>
      <c r="RS1" s="1" t="s">
        <v>1831</v>
      </c>
      <c r="RT1" s="1" t="s">
        <v>1832</v>
      </c>
      <c r="RU1" s="1" t="s">
        <v>1833</v>
      </c>
      <c r="RV1" s="1" t="s">
        <v>1834</v>
      </c>
      <c r="RW1" s="1" t="s">
        <v>982</v>
      </c>
      <c r="RX1" s="1" t="s">
        <v>983</v>
      </c>
      <c r="RY1" s="1" t="s">
        <v>984</v>
      </c>
      <c r="RZ1" s="1" t="s">
        <v>1835</v>
      </c>
      <c r="SA1" s="1" t="s">
        <v>985</v>
      </c>
      <c r="SB1" s="1" t="s">
        <v>986</v>
      </c>
      <c r="SC1" s="1" t="s">
        <v>987</v>
      </c>
      <c r="SD1" s="1" t="s">
        <v>988</v>
      </c>
      <c r="SE1" s="1" t="s">
        <v>1836</v>
      </c>
      <c r="SF1" s="1" t="s">
        <v>989</v>
      </c>
      <c r="SG1" s="1" t="s">
        <v>990</v>
      </c>
      <c r="SH1" s="1" t="s">
        <v>991</v>
      </c>
      <c r="SI1" s="1" t="s">
        <v>992</v>
      </c>
      <c r="SJ1" s="1" t="s">
        <v>993</v>
      </c>
      <c r="SK1" s="1" t="s">
        <v>994</v>
      </c>
      <c r="SL1" s="1" t="s">
        <v>995</v>
      </c>
      <c r="SM1" s="1" t="s">
        <v>996</v>
      </c>
      <c r="SN1" s="1" t="s">
        <v>997</v>
      </c>
      <c r="SO1" s="1" t="s">
        <v>1837</v>
      </c>
      <c r="SP1" s="1" t="s">
        <v>1838</v>
      </c>
      <c r="SQ1" s="1" t="s">
        <v>1839</v>
      </c>
      <c r="SR1" s="1" t="s">
        <v>1840</v>
      </c>
      <c r="SS1" s="1" t="s">
        <v>1841</v>
      </c>
      <c r="ST1" s="1" t="s">
        <v>1842</v>
      </c>
      <c r="SU1" s="1" t="s">
        <v>1843</v>
      </c>
      <c r="SV1" s="1" t="s">
        <v>1844</v>
      </c>
      <c r="SW1" s="1" t="s">
        <v>1001</v>
      </c>
      <c r="SX1" s="1" t="s">
        <v>1002</v>
      </c>
      <c r="SY1" s="1" t="s">
        <v>1003</v>
      </c>
      <c r="SZ1" s="1" t="s">
        <v>1004</v>
      </c>
      <c r="TA1" s="1" t="s">
        <v>1005</v>
      </c>
      <c r="TB1" s="1" t="s">
        <v>1006</v>
      </c>
      <c r="TC1" s="1" t="s">
        <v>1007</v>
      </c>
      <c r="TD1" s="1" t="s">
        <v>1845</v>
      </c>
      <c r="TE1" s="1" t="s">
        <v>1008</v>
      </c>
      <c r="TF1" s="1" t="s">
        <v>1009</v>
      </c>
      <c r="TG1" s="1" t="s">
        <v>1010</v>
      </c>
      <c r="TH1" s="1" t="s">
        <v>1011</v>
      </c>
      <c r="TI1" s="1" t="s">
        <v>1012</v>
      </c>
      <c r="TJ1" s="1" t="s">
        <v>1846</v>
      </c>
      <c r="TK1" s="1" t="s">
        <v>1013</v>
      </c>
      <c r="TL1" s="1" t="s">
        <v>1014</v>
      </c>
      <c r="TM1" s="1" t="s">
        <v>1015</v>
      </c>
      <c r="TN1" s="1" t="s">
        <v>1016</v>
      </c>
      <c r="TO1" s="1" t="s">
        <v>1017</v>
      </c>
      <c r="TP1" s="1" t="s">
        <v>1018</v>
      </c>
      <c r="TQ1" s="1" t="s">
        <v>1019</v>
      </c>
      <c r="TR1" s="1" t="s">
        <v>1020</v>
      </c>
      <c r="TS1" s="1" t="s">
        <v>1021</v>
      </c>
      <c r="TT1" s="1" t="s">
        <v>1022</v>
      </c>
      <c r="TU1" s="1" t="s">
        <v>1023</v>
      </c>
      <c r="TV1" s="1" t="s">
        <v>1024</v>
      </c>
      <c r="TW1" s="1" t="s">
        <v>1025</v>
      </c>
      <c r="TX1" s="1" t="s">
        <v>1026</v>
      </c>
      <c r="TY1" s="1" t="s">
        <v>1027</v>
      </c>
      <c r="TZ1" s="1" t="s">
        <v>1028</v>
      </c>
      <c r="UA1" s="1" t="s">
        <v>1031</v>
      </c>
      <c r="UB1" s="1" t="s">
        <v>1032</v>
      </c>
      <c r="UC1" s="1" t="s">
        <v>1033</v>
      </c>
      <c r="UD1" s="1" t="s">
        <v>1034</v>
      </c>
      <c r="UE1" s="1" t="s">
        <v>1035</v>
      </c>
      <c r="UF1" s="1" t="s">
        <v>1036</v>
      </c>
      <c r="UG1" s="1" t="s">
        <v>1037</v>
      </c>
      <c r="UH1" s="1" t="s">
        <v>1038</v>
      </c>
      <c r="UI1" s="1" t="s">
        <v>1039</v>
      </c>
      <c r="UJ1" s="1" t="s">
        <v>1040</v>
      </c>
      <c r="UK1" s="1" t="s">
        <v>1041</v>
      </c>
      <c r="UL1" s="1" t="s">
        <v>1042</v>
      </c>
      <c r="UM1" s="1" t="s">
        <v>1043</v>
      </c>
      <c r="UN1" s="1" t="s">
        <v>1044</v>
      </c>
      <c r="UO1" s="1" t="s">
        <v>1045</v>
      </c>
      <c r="UP1" s="1" t="s">
        <v>1046</v>
      </c>
      <c r="UQ1" s="1" t="s">
        <v>1048</v>
      </c>
      <c r="UR1" s="1" t="s">
        <v>1049</v>
      </c>
      <c r="US1" s="1" t="s">
        <v>1050</v>
      </c>
      <c r="UT1" s="1" t="s">
        <v>1051</v>
      </c>
      <c r="UU1" s="1" t="s">
        <v>1847</v>
      </c>
      <c r="UV1" s="1" t="s">
        <v>1848</v>
      </c>
      <c r="UW1" s="1" t="s">
        <v>1849</v>
      </c>
      <c r="UX1" s="1" t="s">
        <v>1053</v>
      </c>
      <c r="UY1" s="1" t="s">
        <v>1054</v>
      </c>
      <c r="UZ1" s="1" t="s">
        <v>1055</v>
      </c>
      <c r="VA1" s="1" t="s">
        <v>1056</v>
      </c>
      <c r="VB1" s="1" t="s">
        <v>1057</v>
      </c>
      <c r="VC1" s="1" t="s">
        <v>1058</v>
      </c>
      <c r="VD1" s="1" t="s">
        <v>1059</v>
      </c>
      <c r="VE1" s="1" t="s">
        <v>1850</v>
      </c>
      <c r="VF1" s="1" t="s">
        <v>1060</v>
      </c>
      <c r="VG1" s="1" t="s">
        <v>1061</v>
      </c>
      <c r="VH1" s="1" t="s">
        <v>1062</v>
      </c>
      <c r="VI1" s="1" t="s">
        <v>1063</v>
      </c>
      <c r="VJ1" s="1" t="s">
        <v>1064</v>
      </c>
      <c r="VK1" s="1" t="s">
        <v>1851</v>
      </c>
      <c r="VL1" s="1" t="s">
        <v>1066</v>
      </c>
      <c r="VM1" s="1" t="s">
        <v>1067</v>
      </c>
      <c r="VN1" s="1" t="s">
        <v>1068</v>
      </c>
      <c r="VO1" s="1" t="s">
        <v>1069</v>
      </c>
      <c r="VP1" s="1" t="s">
        <v>1070</v>
      </c>
      <c r="VQ1" s="1" t="s">
        <v>1071</v>
      </c>
      <c r="VR1" s="1" t="s">
        <v>1072</v>
      </c>
      <c r="VS1" s="1" t="s">
        <v>1073</v>
      </c>
      <c r="VT1" s="1" t="s">
        <v>1074</v>
      </c>
      <c r="VU1" s="1" t="s">
        <v>1075</v>
      </c>
      <c r="VV1" s="1" t="s">
        <v>1076</v>
      </c>
      <c r="VW1" s="1" t="s">
        <v>1077</v>
      </c>
      <c r="VX1" s="1" t="s">
        <v>1078</v>
      </c>
      <c r="VY1" s="1" t="s">
        <v>1079</v>
      </c>
      <c r="VZ1" s="1" t="s">
        <v>1080</v>
      </c>
      <c r="WA1" s="1" t="s">
        <v>1081</v>
      </c>
      <c r="WB1" s="1" t="s">
        <v>1085</v>
      </c>
      <c r="WC1" s="1" t="s">
        <v>1086</v>
      </c>
      <c r="WD1" s="1" t="s">
        <v>1087</v>
      </c>
      <c r="WE1" s="1" t="s">
        <v>1088</v>
      </c>
      <c r="WF1" s="1" t="s">
        <v>1089</v>
      </c>
      <c r="WG1" s="1" t="s">
        <v>1090</v>
      </c>
      <c r="WH1" s="1" t="s">
        <v>1091</v>
      </c>
      <c r="WI1" s="1" t="s">
        <v>1092</v>
      </c>
      <c r="WJ1" s="1" t="s">
        <v>1093</v>
      </c>
      <c r="WK1" s="1" t="s">
        <v>1094</v>
      </c>
      <c r="WL1" s="1" t="s">
        <v>1095</v>
      </c>
      <c r="WM1" s="1" t="s">
        <v>1096</v>
      </c>
      <c r="WN1" s="1" t="s">
        <v>1097</v>
      </c>
      <c r="WO1" s="1" t="s">
        <v>1098</v>
      </c>
      <c r="WP1" s="1" t="s">
        <v>1099</v>
      </c>
      <c r="WQ1" s="1" t="s">
        <v>1100</v>
      </c>
      <c r="WR1" s="1" t="s">
        <v>1103</v>
      </c>
      <c r="WS1" s="1" t="s">
        <v>1104</v>
      </c>
      <c r="WT1" s="1" t="s">
        <v>1105</v>
      </c>
      <c r="WU1" s="1" t="s">
        <v>1106</v>
      </c>
      <c r="WV1" s="1" t="s">
        <v>1107</v>
      </c>
      <c r="WW1" s="1" t="s">
        <v>1108</v>
      </c>
      <c r="WX1" s="1" t="s">
        <v>1109</v>
      </c>
      <c r="WY1" s="1" t="s">
        <v>1110</v>
      </c>
      <c r="WZ1" s="1" t="s">
        <v>1111</v>
      </c>
      <c r="XA1" s="1" t="s">
        <v>1112</v>
      </c>
      <c r="XB1" s="1" t="s">
        <v>1113</v>
      </c>
      <c r="XC1" s="1" t="s">
        <v>1114</v>
      </c>
      <c r="XD1" s="1" t="s">
        <v>1115</v>
      </c>
      <c r="XE1" s="1" t="s">
        <v>1116</v>
      </c>
      <c r="XF1" s="1" t="s">
        <v>1117</v>
      </c>
      <c r="XG1" s="1" t="s">
        <v>1119</v>
      </c>
      <c r="XH1" s="1" t="s">
        <v>1852</v>
      </c>
      <c r="XI1" s="1" t="s">
        <v>1120</v>
      </c>
      <c r="XJ1" s="1" t="s">
        <v>1121</v>
      </c>
      <c r="XK1" s="1" t="s">
        <v>1122</v>
      </c>
      <c r="XL1" s="1" t="s">
        <v>1123</v>
      </c>
      <c r="XM1" s="1" t="s">
        <v>1125</v>
      </c>
      <c r="XN1" s="1" t="s">
        <v>1126</v>
      </c>
      <c r="XO1" s="1" t="s">
        <v>1127</v>
      </c>
      <c r="XP1" s="1" t="s">
        <v>1128</v>
      </c>
      <c r="XQ1" s="1" t="s">
        <v>1129</v>
      </c>
      <c r="XR1" s="1" t="s">
        <v>1130</v>
      </c>
      <c r="XS1" s="1" t="s">
        <v>1131</v>
      </c>
      <c r="XT1" s="1" t="s">
        <v>1132</v>
      </c>
      <c r="XU1" s="1" t="s">
        <v>1133</v>
      </c>
      <c r="XV1" s="1" t="s">
        <v>1134</v>
      </c>
      <c r="XW1" s="1" t="s">
        <v>1135</v>
      </c>
      <c r="XX1" s="1" t="s">
        <v>1136</v>
      </c>
      <c r="XY1" s="1" t="s">
        <v>1853</v>
      </c>
      <c r="XZ1" s="1" t="s">
        <v>1138</v>
      </c>
      <c r="YA1" s="1" t="s">
        <v>1139</v>
      </c>
      <c r="YB1" s="1" t="s">
        <v>1140</v>
      </c>
      <c r="YC1" s="1" t="s">
        <v>1141</v>
      </c>
      <c r="YD1" s="1" t="s">
        <v>1142</v>
      </c>
      <c r="YE1" s="1" t="s">
        <v>1143</v>
      </c>
      <c r="YF1" s="1" t="s">
        <v>1144</v>
      </c>
      <c r="YG1" s="1" t="s">
        <v>1854</v>
      </c>
      <c r="YH1" s="1" t="s">
        <v>1145</v>
      </c>
      <c r="YI1" s="1" t="s">
        <v>1146</v>
      </c>
      <c r="YJ1" s="1" t="s">
        <v>1147</v>
      </c>
      <c r="YK1" s="1" t="s">
        <v>1148</v>
      </c>
      <c r="YL1" s="1" t="s">
        <v>1149</v>
      </c>
      <c r="YM1" s="1" t="s">
        <v>1150</v>
      </c>
      <c r="YN1" s="1" t="s">
        <v>1151</v>
      </c>
      <c r="YO1" s="1" t="s">
        <v>1152</v>
      </c>
      <c r="YP1" s="1" t="s">
        <v>1153</v>
      </c>
      <c r="YQ1" s="1" t="s">
        <v>1155</v>
      </c>
      <c r="YR1" s="1" t="s">
        <v>1156</v>
      </c>
      <c r="YS1" s="1" t="s">
        <v>1157</v>
      </c>
      <c r="YT1" s="1" t="s">
        <v>1158</v>
      </c>
      <c r="YU1" s="1" t="s">
        <v>1159</v>
      </c>
      <c r="YV1" s="1" t="s">
        <v>1160</v>
      </c>
      <c r="YW1" s="1" t="s">
        <v>1161</v>
      </c>
      <c r="YX1" s="1" t="s">
        <v>1162</v>
      </c>
      <c r="YY1" s="1" t="s">
        <v>1163</v>
      </c>
      <c r="YZ1" s="1" t="s">
        <v>1164</v>
      </c>
      <c r="ZA1" s="1" t="s">
        <v>1165</v>
      </c>
      <c r="ZB1" s="1" t="s">
        <v>1166</v>
      </c>
      <c r="ZC1" s="1" t="s">
        <v>1167</v>
      </c>
      <c r="ZD1" s="1" t="s">
        <v>1168</v>
      </c>
      <c r="ZE1" s="1" t="s">
        <v>1169</v>
      </c>
      <c r="ZF1" s="1" t="s">
        <v>1170</v>
      </c>
      <c r="ZG1" s="1" t="s">
        <v>1172</v>
      </c>
      <c r="ZH1" s="1" t="s">
        <v>1173</v>
      </c>
      <c r="ZI1" s="1" t="s">
        <v>1174</v>
      </c>
      <c r="ZJ1" s="1" t="s">
        <v>1855</v>
      </c>
      <c r="ZK1" s="1" t="s">
        <v>1175</v>
      </c>
      <c r="ZL1" s="1" t="s">
        <v>1176</v>
      </c>
      <c r="ZM1" s="1" t="s">
        <v>1177</v>
      </c>
      <c r="ZN1" s="1" t="s">
        <v>1178</v>
      </c>
      <c r="ZO1" s="1" t="s">
        <v>1179</v>
      </c>
      <c r="ZP1" s="1" t="s">
        <v>1180</v>
      </c>
      <c r="ZQ1" s="1" t="s">
        <v>1181</v>
      </c>
      <c r="ZR1" s="1" t="s">
        <v>1182</v>
      </c>
      <c r="ZS1" s="1" t="s">
        <v>1183</v>
      </c>
      <c r="ZT1" s="1" t="s">
        <v>1184</v>
      </c>
      <c r="ZU1" s="1" t="s">
        <v>1185</v>
      </c>
      <c r="ZV1" s="1" t="s">
        <v>1186</v>
      </c>
      <c r="ZW1" s="1" t="s">
        <v>1187</v>
      </c>
      <c r="ZX1" s="1" t="s">
        <v>1189</v>
      </c>
      <c r="ZY1" s="1" t="s">
        <v>1190</v>
      </c>
      <c r="ZZ1" s="1" t="s">
        <v>1191</v>
      </c>
      <c r="AAA1" s="1" t="s">
        <v>1192</v>
      </c>
      <c r="AAB1" s="1" t="s">
        <v>1856</v>
      </c>
      <c r="AAC1" s="1" t="s">
        <v>1194</v>
      </c>
      <c r="AAD1" s="1" t="s">
        <v>1195</v>
      </c>
      <c r="AAE1" s="1" t="s">
        <v>1196</v>
      </c>
      <c r="AAF1" s="1" t="s">
        <v>1197</v>
      </c>
      <c r="AAG1" s="1" t="s">
        <v>1198</v>
      </c>
      <c r="AAH1" s="1" t="s">
        <v>1199</v>
      </c>
      <c r="AAI1" s="1" t="s">
        <v>1200</v>
      </c>
      <c r="AAJ1" s="1" t="s">
        <v>1201</v>
      </c>
      <c r="AAK1" s="1" t="s">
        <v>1202</v>
      </c>
      <c r="AAL1" s="1" t="s">
        <v>1203</v>
      </c>
      <c r="AAM1" s="1" t="s">
        <v>1204</v>
      </c>
      <c r="AAN1" s="1" t="s">
        <v>1857</v>
      </c>
      <c r="AAO1" s="1" t="s">
        <v>1205</v>
      </c>
      <c r="AAP1" s="1" t="s">
        <v>1206</v>
      </c>
      <c r="AAQ1" s="1" t="s">
        <v>1207</v>
      </c>
      <c r="AAR1" s="1" t="s">
        <v>1208</v>
      </c>
      <c r="AAS1" s="1" t="s">
        <v>1209</v>
      </c>
      <c r="AAT1" s="1" t="s">
        <v>1210</v>
      </c>
      <c r="AAU1" s="1" t="s">
        <v>1211</v>
      </c>
      <c r="AAV1" s="1" t="s">
        <v>1212</v>
      </c>
      <c r="AAW1" s="1" t="s">
        <v>1213</v>
      </c>
      <c r="AAX1" s="1" t="s">
        <v>1214</v>
      </c>
      <c r="AAY1" s="1" t="s">
        <v>1215</v>
      </c>
      <c r="AAZ1" s="1" t="s">
        <v>1216</v>
      </c>
      <c r="ABA1" s="1" t="s">
        <v>1217</v>
      </c>
      <c r="ABB1" s="1" t="s">
        <v>1218</v>
      </c>
      <c r="ABC1" s="1" t="s">
        <v>1219</v>
      </c>
      <c r="ABD1" s="1" t="s">
        <v>1220</v>
      </c>
      <c r="ABE1" s="1" t="s">
        <v>1221</v>
      </c>
      <c r="ABF1" s="1" t="s">
        <v>1222</v>
      </c>
      <c r="ABG1" s="1" t="s">
        <v>1223</v>
      </c>
      <c r="ABH1" s="1" t="s">
        <v>1224</v>
      </c>
      <c r="ABI1" s="1" t="s">
        <v>1858</v>
      </c>
      <c r="ABJ1" s="1" t="s">
        <v>1225</v>
      </c>
      <c r="ABK1" s="1" t="s">
        <v>1226</v>
      </c>
      <c r="ABL1" s="1" t="s">
        <v>1227</v>
      </c>
      <c r="ABM1" s="1" t="s">
        <v>1228</v>
      </c>
      <c r="ABN1" s="1" t="s">
        <v>1229</v>
      </c>
      <c r="ABO1" s="1" t="s">
        <v>1230</v>
      </c>
      <c r="ABP1" s="1" t="s">
        <v>1231</v>
      </c>
      <c r="ABQ1" s="1" t="s">
        <v>1232</v>
      </c>
      <c r="ABR1" s="1" t="s">
        <v>1233</v>
      </c>
      <c r="ABS1" s="1" t="s">
        <v>1234</v>
      </c>
      <c r="ABT1" s="1" t="s">
        <v>1235</v>
      </c>
      <c r="ABU1" s="1" t="s">
        <v>1236</v>
      </c>
      <c r="ABV1" s="1" t="s">
        <v>1237</v>
      </c>
      <c r="ABW1" s="1" t="s">
        <v>1859</v>
      </c>
      <c r="ABX1" s="1" t="s">
        <v>1238</v>
      </c>
      <c r="ABY1" s="1" t="s">
        <v>1239</v>
      </c>
      <c r="ABZ1" s="1" t="s">
        <v>1240</v>
      </c>
      <c r="ACA1" s="1" t="s">
        <v>1241</v>
      </c>
      <c r="ACB1" s="1" t="s">
        <v>1242</v>
      </c>
      <c r="ACC1" s="1" t="s">
        <v>1243</v>
      </c>
      <c r="ACD1" s="1" t="s">
        <v>1244</v>
      </c>
      <c r="ACE1" s="1" t="s">
        <v>1860</v>
      </c>
      <c r="ACF1" s="1" t="s">
        <v>1245</v>
      </c>
      <c r="ACG1" s="1" t="s">
        <v>1246</v>
      </c>
      <c r="ACH1" s="1" t="s">
        <v>1247</v>
      </c>
      <c r="ACI1" s="1" t="s">
        <v>1248</v>
      </c>
      <c r="ACJ1" s="1" t="s">
        <v>1861</v>
      </c>
      <c r="ACK1" s="1" t="s">
        <v>1249</v>
      </c>
      <c r="ACL1" s="1" t="s">
        <v>1250</v>
      </c>
      <c r="ACM1" s="1" t="s">
        <v>1251</v>
      </c>
      <c r="ACN1" s="1" t="s">
        <v>1252</v>
      </c>
      <c r="ACO1" s="1" t="s">
        <v>1253</v>
      </c>
      <c r="ACP1" s="1" t="s">
        <v>1255</v>
      </c>
      <c r="ACQ1" s="1" t="s">
        <v>1256</v>
      </c>
      <c r="ACR1" s="1" t="s">
        <v>1257</v>
      </c>
      <c r="ACS1" s="1" t="s">
        <v>1259</v>
      </c>
      <c r="ACT1" s="1" t="s">
        <v>1862</v>
      </c>
      <c r="ACU1" s="1" t="s">
        <v>1863</v>
      </c>
      <c r="ACV1" s="1" t="s">
        <v>1864</v>
      </c>
      <c r="ACW1" s="1" t="s">
        <v>1261</v>
      </c>
      <c r="ACX1" s="1" t="s">
        <v>1262</v>
      </c>
      <c r="ACY1" s="1" t="s">
        <v>1263</v>
      </c>
      <c r="ACZ1" s="1" t="s">
        <v>1264</v>
      </c>
      <c r="ADA1" s="1" t="s">
        <v>1265</v>
      </c>
      <c r="ADB1" s="1" t="s">
        <v>1266</v>
      </c>
      <c r="ADC1" s="1" t="s">
        <v>1267</v>
      </c>
      <c r="ADD1" s="1" t="s">
        <v>1865</v>
      </c>
      <c r="ADE1" s="1" t="s">
        <v>1268</v>
      </c>
      <c r="ADF1" s="1" t="s">
        <v>1269</v>
      </c>
      <c r="ADG1" s="1" t="s">
        <v>1270</v>
      </c>
      <c r="ADH1" s="1" t="s">
        <v>1271</v>
      </c>
      <c r="ADI1" s="1" t="s">
        <v>1272</v>
      </c>
      <c r="ADJ1" s="1" t="s">
        <v>1273</v>
      </c>
      <c r="ADK1" s="1" t="s">
        <v>1274</v>
      </c>
      <c r="ADL1" s="1" t="s">
        <v>1275</v>
      </c>
      <c r="ADM1" s="1" t="s">
        <v>1866</v>
      </c>
      <c r="ADN1" s="1" t="s">
        <v>1276</v>
      </c>
      <c r="ADO1" s="1" t="s">
        <v>1867</v>
      </c>
      <c r="ADP1" s="1" t="s">
        <v>1868</v>
      </c>
      <c r="ADQ1" s="1" t="s">
        <v>1869</v>
      </c>
      <c r="ADR1" s="1" t="s">
        <v>1870</v>
      </c>
      <c r="ADS1" s="1" t="s">
        <v>1871</v>
      </c>
      <c r="ADT1" s="1" t="s">
        <v>1872</v>
      </c>
      <c r="ADU1" s="1" t="s">
        <v>1873</v>
      </c>
      <c r="ADV1" s="1" t="s">
        <v>1874</v>
      </c>
      <c r="ADW1" s="1" t="s">
        <v>1875</v>
      </c>
      <c r="ADX1" s="1" t="s">
        <v>1876</v>
      </c>
      <c r="ADY1" s="1" t="s">
        <v>1877</v>
      </c>
      <c r="ADZ1" s="1" t="s">
        <v>1878</v>
      </c>
      <c r="AEA1" s="1" t="s">
        <v>1879</v>
      </c>
      <c r="AEB1" s="1" t="s">
        <v>1880</v>
      </c>
      <c r="AEC1" s="1" t="s">
        <v>1881</v>
      </c>
      <c r="AED1" s="1" t="s">
        <v>1882</v>
      </c>
      <c r="AEE1" s="1" t="s">
        <v>1883</v>
      </c>
      <c r="AEF1" s="1" t="s">
        <v>1884</v>
      </c>
      <c r="AEG1" s="1" t="s">
        <v>1278</v>
      </c>
      <c r="AEH1" s="1" t="s">
        <v>1279</v>
      </c>
      <c r="AEI1" s="1" t="s">
        <v>1280</v>
      </c>
      <c r="AEJ1" s="1" t="s">
        <v>1885</v>
      </c>
      <c r="AEK1" s="1" t="s">
        <v>1281</v>
      </c>
      <c r="AEL1" s="1" t="s">
        <v>1282</v>
      </c>
      <c r="AEM1" s="1" t="s">
        <v>1283</v>
      </c>
      <c r="AEN1" s="1" t="s">
        <v>1284</v>
      </c>
      <c r="AEO1" s="1" t="s">
        <v>1285</v>
      </c>
      <c r="AEP1" s="1" t="s">
        <v>1286</v>
      </c>
      <c r="AEQ1" s="1" t="s">
        <v>1287</v>
      </c>
      <c r="AER1" s="1" t="s">
        <v>1288</v>
      </c>
      <c r="AES1" s="1" t="s">
        <v>1886</v>
      </c>
      <c r="AET1" s="1" t="s">
        <v>1289</v>
      </c>
      <c r="AEU1" s="1" t="s">
        <v>1290</v>
      </c>
      <c r="AEV1" s="1" t="s">
        <v>1291</v>
      </c>
      <c r="AEW1" s="1" t="s">
        <v>1292</v>
      </c>
      <c r="AEX1" s="1" t="s">
        <v>1293</v>
      </c>
      <c r="AEY1" s="1" t="s">
        <v>1294</v>
      </c>
      <c r="AEZ1" s="1" t="s">
        <v>1295</v>
      </c>
      <c r="AFA1" s="1" t="s">
        <v>1296</v>
      </c>
      <c r="AFB1" s="1" t="s">
        <v>1297</v>
      </c>
      <c r="AFC1" s="1" t="s">
        <v>1298</v>
      </c>
      <c r="AFD1" s="1" t="s">
        <v>1299</v>
      </c>
      <c r="AFE1" s="1" t="s">
        <v>1300</v>
      </c>
      <c r="AFF1" s="1" t="s">
        <v>1301</v>
      </c>
      <c r="AFG1" s="1" t="s">
        <v>1302</v>
      </c>
      <c r="AFH1" s="1" t="s">
        <v>1303</v>
      </c>
      <c r="AFI1" s="1" t="s">
        <v>1304</v>
      </c>
      <c r="AFJ1" s="1" t="s">
        <v>1305</v>
      </c>
      <c r="AFK1" s="1" t="s">
        <v>1306</v>
      </c>
      <c r="AFL1" s="1" t="s">
        <v>1307</v>
      </c>
      <c r="AFM1" s="1" t="s">
        <v>1308</v>
      </c>
      <c r="AFN1" s="1" t="s">
        <v>1309</v>
      </c>
      <c r="AFO1" s="1" t="s">
        <v>1310</v>
      </c>
      <c r="AFP1" s="1" t="s">
        <v>1311</v>
      </c>
      <c r="AFQ1" s="1" t="s">
        <v>1312</v>
      </c>
      <c r="AFR1" s="1" t="s">
        <v>1313</v>
      </c>
      <c r="AFS1" s="1" t="s">
        <v>1314</v>
      </c>
      <c r="AFT1" s="1" t="s">
        <v>1315</v>
      </c>
      <c r="AFU1" s="1" t="s">
        <v>1316</v>
      </c>
      <c r="AFV1" s="1" t="s">
        <v>1317</v>
      </c>
      <c r="AFW1" s="1" t="s">
        <v>1318</v>
      </c>
      <c r="AFX1" s="1" t="s">
        <v>1319</v>
      </c>
      <c r="AFY1" s="1" t="s">
        <v>1320</v>
      </c>
      <c r="AFZ1" s="1" t="s">
        <v>1887</v>
      </c>
      <c r="AGA1" s="1" t="s">
        <v>1321</v>
      </c>
      <c r="AGB1" s="1" t="s">
        <v>1888</v>
      </c>
      <c r="AGC1" s="1" t="s">
        <v>1322</v>
      </c>
      <c r="AGD1" s="1" t="s">
        <v>1323</v>
      </c>
      <c r="AGE1" s="1" t="s">
        <v>1324</v>
      </c>
      <c r="AGF1" s="1" t="s">
        <v>1325</v>
      </c>
      <c r="AGG1" s="1" t="s">
        <v>1889</v>
      </c>
      <c r="AGH1" s="1" t="s">
        <v>1890</v>
      </c>
      <c r="AGI1" s="1" t="s">
        <v>1891</v>
      </c>
      <c r="AGJ1" s="1" t="s">
        <v>1328</v>
      </c>
      <c r="AGK1" s="1" t="s">
        <v>1892</v>
      </c>
      <c r="AGL1" s="1" t="s">
        <v>1893</v>
      </c>
      <c r="AGM1" s="1" t="s">
        <v>1329</v>
      </c>
      <c r="AGN1" s="1" t="s">
        <v>1330</v>
      </c>
      <c r="AGO1" s="1" t="s">
        <v>1331</v>
      </c>
      <c r="AGP1" s="1" t="s">
        <v>1894</v>
      </c>
      <c r="AGQ1" s="1" t="s">
        <v>1332</v>
      </c>
      <c r="AGR1" s="1" t="s">
        <v>1333</v>
      </c>
      <c r="AGS1" s="1" t="s">
        <v>1334</v>
      </c>
      <c r="AGT1" s="1" t="s">
        <v>1335</v>
      </c>
      <c r="AGU1" s="1" t="s">
        <v>1336</v>
      </c>
      <c r="AGV1" s="1" t="s">
        <v>1337</v>
      </c>
      <c r="AGW1" s="1" t="s">
        <v>1338</v>
      </c>
      <c r="AGX1" s="1" t="s">
        <v>1339</v>
      </c>
      <c r="AGY1" s="1" t="s">
        <v>1340</v>
      </c>
      <c r="AGZ1" s="1" t="s">
        <v>1343</v>
      </c>
      <c r="AHA1" s="1" t="s">
        <v>1344</v>
      </c>
      <c r="AHB1" s="1" t="s">
        <v>1345</v>
      </c>
      <c r="AHC1" s="1" t="s">
        <v>1346</v>
      </c>
      <c r="AHD1" s="1" t="s">
        <v>1895</v>
      </c>
      <c r="AHE1" s="1" t="s">
        <v>1896</v>
      </c>
      <c r="AHF1" s="1" t="s">
        <v>1897</v>
      </c>
      <c r="AHG1" s="1" t="s">
        <v>1898</v>
      </c>
      <c r="AHH1" s="1" t="s">
        <v>1899</v>
      </c>
      <c r="AHI1" s="1" t="s">
        <v>1900</v>
      </c>
      <c r="AHJ1" s="1" t="s">
        <v>1901</v>
      </c>
      <c r="AHK1" s="1" t="s">
        <v>1347</v>
      </c>
      <c r="AHL1" s="1" t="s">
        <v>1902</v>
      </c>
      <c r="AHM1" s="1" t="s">
        <v>1903</v>
      </c>
      <c r="AHN1" s="1" t="s">
        <v>1904</v>
      </c>
      <c r="AHO1" s="1" t="s">
        <v>1905</v>
      </c>
      <c r="AHP1" s="1" t="s">
        <v>1906</v>
      </c>
      <c r="AHQ1" s="1" t="s">
        <v>1907</v>
      </c>
      <c r="AHR1" s="1" t="s">
        <v>1908</v>
      </c>
      <c r="AHS1" s="1" t="s">
        <v>1909</v>
      </c>
      <c r="AHT1" s="1" t="s">
        <v>1910</v>
      </c>
      <c r="AHU1" s="1" t="s">
        <v>1911</v>
      </c>
      <c r="AHV1" s="1" t="s">
        <v>1912</v>
      </c>
      <c r="AHW1" s="1" t="s">
        <v>1913</v>
      </c>
      <c r="AHX1" s="1" t="s">
        <v>1914</v>
      </c>
      <c r="AHY1" s="1" t="s">
        <v>1915</v>
      </c>
      <c r="AHZ1" s="1" t="s">
        <v>1916</v>
      </c>
      <c r="AIA1" s="1" t="s">
        <v>1917</v>
      </c>
      <c r="AIB1" s="1" t="s">
        <v>1918</v>
      </c>
      <c r="AIC1" s="1" t="s">
        <v>1919</v>
      </c>
      <c r="AID1" s="1" t="s">
        <v>1920</v>
      </c>
      <c r="AIE1" s="1" t="s">
        <v>1921</v>
      </c>
      <c r="AIF1" s="1" t="s">
        <v>1922</v>
      </c>
      <c r="AIG1" s="1" t="s">
        <v>1923</v>
      </c>
      <c r="AIH1" s="1" t="s">
        <v>1924</v>
      </c>
      <c r="AII1" s="1" t="s">
        <v>1925</v>
      </c>
      <c r="AIJ1" s="1" t="s">
        <v>1926</v>
      </c>
      <c r="AIK1" s="1" t="s">
        <v>1927</v>
      </c>
      <c r="AIL1" s="1" t="s">
        <v>1928</v>
      </c>
      <c r="AIM1" s="1" t="s">
        <v>1929</v>
      </c>
      <c r="AIN1" s="1" t="s">
        <v>1930</v>
      </c>
      <c r="AIO1" s="1" t="s">
        <v>1931</v>
      </c>
      <c r="AIP1" s="1" t="s">
        <v>1932</v>
      </c>
      <c r="AIQ1" s="1" t="s">
        <v>1933</v>
      </c>
      <c r="AIR1" s="1" t="s">
        <v>1934</v>
      </c>
      <c r="AIS1" s="1" t="s">
        <v>1935</v>
      </c>
      <c r="AIT1" s="1" t="s">
        <v>1348</v>
      </c>
      <c r="AIU1" s="1" t="s">
        <v>1349</v>
      </c>
      <c r="AIV1" s="1" t="s">
        <v>1350</v>
      </c>
      <c r="AIW1" s="1" t="s">
        <v>1351</v>
      </c>
      <c r="AIX1" s="1" t="s">
        <v>1352</v>
      </c>
      <c r="AIY1" s="1" t="s">
        <v>1353</v>
      </c>
      <c r="AIZ1" s="1" t="s">
        <v>1354</v>
      </c>
      <c r="AJA1" s="1" t="s">
        <v>1355</v>
      </c>
      <c r="AJB1" s="1" t="s">
        <v>1356</v>
      </c>
      <c r="AJC1" s="1" t="s">
        <v>1357</v>
      </c>
      <c r="AJD1" s="1" t="s">
        <v>1358</v>
      </c>
      <c r="AJE1" s="1" t="s">
        <v>1359</v>
      </c>
      <c r="AJF1" s="1" t="s">
        <v>1361</v>
      </c>
      <c r="AJG1" s="1" t="s">
        <v>1362</v>
      </c>
      <c r="AJH1" s="1" t="s">
        <v>1363</v>
      </c>
      <c r="AJI1" s="1" t="s">
        <v>1364</v>
      </c>
      <c r="AJJ1" s="1" t="s">
        <v>1366</v>
      </c>
      <c r="AJK1" s="1" t="s">
        <v>1367</v>
      </c>
      <c r="AJL1" s="1" t="s">
        <v>1368</v>
      </c>
      <c r="AJM1" s="1" t="s">
        <v>1369</v>
      </c>
      <c r="AJN1" s="1" t="s">
        <v>1370</v>
      </c>
      <c r="AJO1" s="1" t="s">
        <v>1371</v>
      </c>
      <c r="AJP1" s="1" t="s">
        <v>1372</v>
      </c>
      <c r="AJQ1" s="1" t="s">
        <v>1373</v>
      </c>
      <c r="AJR1" s="1" t="s">
        <v>1375</v>
      </c>
      <c r="AJS1" s="1" t="s">
        <v>1376</v>
      </c>
      <c r="AJT1" s="1" t="s">
        <v>1377</v>
      </c>
      <c r="AJU1" s="1" t="s">
        <v>1378</v>
      </c>
      <c r="AJV1" s="1" t="s">
        <v>1379</v>
      </c>
      <c r="AJW1" s="1" t="s">
        <v>1936</v>
      </c>
      <c r="AJX1" s="1" t="s">
        <v>1381</v>
      </c>
      <c r="AJY1" s="1" t="s">
        <v>1382</v>
      </c>
      <c r="AJZ1" s="1" t="s">
        <v>1383</v>
      </c>
      <c r="AKA1" s="1" t="s">
        <v>1384</v>
      </c>
      <c r="AKB1" s="1" t="s">
        <v>1385</v>
      </c>
      <c r="AKC1" s="1" t="s">
        <v>1386</v>
      </c>
      <c r="AKD1" s="1" t="s">
        <v>1387</v>
      </c>
      <c r="AKE1" s="1" t="s">
        <v>1388</v>
      </c>
      <c r="AKF1" s="1" t="s">
        <v>1389</v>
      </c>
      <c r="AKG1" s="1" t="s">
        <v>1390</v>
      </c>
      <c r="AKH1" s="1" t="s">
        <v>1391</v>
      </c>
      <c r="AKI1" s="1" t="s">
        <v>1392</v>
      </c>
      <c r="AKJ1" s="1" t="s">
        <v>1393</v>
      </c>
      <c r="AKK1" s="1" t="s">
        <v>1394</v>
      </c>
      <c r="AKL1" s="1" t="s">
        <v>1395</v>
      </c>
      <c r="AKM1" s="1" t="s">
        <v>1937</v>
      </c>
      <c r="AKN1" s="1" t="s">
        <v>1396</v>
      </c>
      <c r="AKO1" s="1" t="s">
        <v>1397</v>
      </c>
      <c r="AKP1" s="1" t="s">
        <v>1398</v>
      </c>
      <c r="AKQ1" s="1" t="s">
        <v>1399</v>
      </c>
      <c r="AKR1" s="1" t="s">
        <v>1400</v>
      </c>
      <c r="AKS1" s="1" t="s">
        <v>1938</v>
      </c>
      <c r="AKT1" s="1" t="s">
        <v>1939</v>
      </c>
      <c r="AKU1" s="1" t="s">
        <v>1402</v>
      </c>
      <c r="AKV1" s="1" t="s">
        <v>1403</v>
      </c>
      <c r="AKW1" s="1" t="s">
        <v>1404</v>
      </c>
      <c r="AKX1" s="1" t="s">
        <v>1405</v>
      </c>
      <c r="AKY1" s="1" t="s">
        <v>1406</v>
      </c>
      <c r="AKZ1" s="1" t="s">
        <v>1407</v>
      </c>
      <c r="ALA1" s="1" t="s">
        <v>1408</v>
      </c>
      <c r="ALB1" s="1" t="s">
        <v>1409</v>
      </c>
      <c r="ALC1" s="1" t="s">
        <v>1410</v>
      </c>
      <c r="ALD1" s="1" t="s">
        <v>1411</v>
      </c>
      <c r="ALE1" s="1" t="s">
        <v>1412</v>
      </c>
      <c r="ALF1" s="1" t="s">
        <v>1413</v>
      </c>
      <c r="ALG1" s="1" t="s">
        <v>1416</v>
      </c>
      <c r="ALH1" s="1" t="s">
        <v>1417</v>
      </c>
      <c r="ALI1" s="1" t="s">
        <v>1418</v>
      </c>
      <c r="ALJ1" s="1" t="s">
        <v>1419</v>
      </c>
      <c r="ALK1" s="1" t="s">
        <v>1420</v>
      </c>
      <c r="ALL1" s="1" t="s">
        <v>1421</v>
      </c>
      <c r="ALM1" s="1" t="s">
        <v>1422</v>
      </c>
      <c r="ALN1" s="1" t="s">
        <v>1940</v>
      </c>
      <c r="ALO1" s="1" t="s">
        <v>1423</v>
      </c>
      <c r="ALP1" s="1" t="s">
        <v>1424</v>
      </c>
      <c r="ALQ1" s="1" t="s">
        <v>1425</v>
      </c>
      <c r="ALR1" s="1" t="s">
        <v>1426</v>
      </c>
      <c r="ALS1" s="1" t="s">
        <v>1941</v>
      </c>
      <c r="ALT1" s="1" t="s">
        <v>1427</v>
      </c>
      <c r="ALU1" s="1" t="s">
        <v>1428</v>
      </c>
      <c r="ALV1" s="1" t="s">
        <v>1429</v>
      </c>
      <c r="ALW1" s="1" t="s">
        <v>1430</v>
      </c>
      <c r="ALX1" s="1" t="s">
        <v>1431</v>
      </c>
      <c r="ALY1" s="1" t="s">
        <v>1433</v>
      </c>
      <c r="ALZ1" s="1" t="s">
        <v>1434</v>
      </c>
      <c r="AMA1" s="1" t="s">
        <v>1435</v>
      </c>
      <c r="AMB1" s="1" t="s">
        <v>1436</v>
      </c>
      <c r="AMC1" s="1" t="s">
        <v>1437</v>
      </c>
      <c r="AMD1" s="1" t="s">
        <v>1438</v>
      </c>
      <c r="AME1" s="1" t="s">
        <v>1439</v>
      </c>
      <c r="AMF1" s="1" t="s">
        <v>1440</v>
      </c>
      <c r="AMG1" s="1" t="s">
        <v>1441</v>
      </c>
      <c r="AMH1" s="1" t="s">
        <v>1442</v>
      </c>
      <c r="AMI1" s="1" t="s">
        <v>1443</v>
      </c>
      <c r="AMJ1" s="1" t="s">
        <v>1444</v>
      </c>
      <c r="AMK1" s="1" t="s">
        <v>1445</v>
      </c>
      <c r="AML1" s="1" t="s">
        <v>1446</v>
      </c>
      <c r="AMM1" s="1" t="s">
        <v>1447</v>
      </c>
      <c r="AMN1" s="1" t="s">
        <v>1448</v>
      </c>
      <c r="AMO1" s="1" t="s">
        <v>1450</v>
      </c>
      <c r="AMP1" s="1" t="s">
        <v>1451</v>
      </c>
      <c r="AMQ1" s="1" t="s">
        <v>1452</v>
      </c>
      <c r="AMR1" s="1" t="s">
        <v>1453</v>
      </c>
      <c r="AMS1" s="1" t="s">
        <v>1454</v>
      </c>
      <c r="AMT1" s="1" t="s">
        <v>1455</v>
      </c>
      <c r="AMU1" s="1" t="s">
        <v>1456</v>
      </c>
      <c r="AMV1" s="1" t="s">
        <v>1457</v>
      </c>
      <c r="AMW1" s="1" t="s">
        <v>1458</v>
      </c>
      <c r="AMX1" s="1" t="s">
        <v>1459</v>
      </c>
      <c r="AMY1" s="1" t="s">
        <v>1460</v>
      </c>
      <c r="AMZ1" s="1" t="s">
        <v>1461</v>
      </c>
      <c r="ANA1" s="1" t="s">
        <v>1462</v>
      </c>
      <c r="ANB1" s="1" t="s">
        <v>1463</v>
      </c>
      <c r="ANC1" s="1" t="s">
        <v>1464</v>
      </c>
      <c r="AND1" s="1" t="s">
        <v>1465</v>
      </c>
      <c r="ANE1" s="1" t="s">
        <v>1942</v>
      </c>
      <c r="ANF1" s="1" t="s">
        <v>1466</v>
      </c>
      <c r="ANG1" s="1" t="s">
        <v>1467</v>
      </c>
      <c r="ANH1" s="1" t="s">
        <v>1468</v>
      </c>
      <c r="ANI1" s="1" t="s">
        <v>1943</v>
      </c>
      <c r="ANJ1" s="1" t="s">
        <v>1469</v>
      </c>
      <c r="ANK1" s="1" t="s">
        <v>1944</v>
      </c>
      <c r="ANL1" s="1" t="s">
        <v>1470</v>
      </c>
      <c r="ANM1" s="1" t="s">
        <v>1471</v>
      </c>
      <c r="ANN1" s="1" t="s">
        <v>1472</v>
      </c>
      <c r="ANO1" s="1" t="s">
        <v>1474</v>
      </c>
      <c r="ANP1" s="1" t="s">
        <v>1475</v>
      </c>
      <c r="ANQ1" s="1" t="s">
        <v>1476</v>
      </c>
      <c r="ANR1" s="1" t="s">
        <v>1477</v>
      </c>
      <c r="ANS1" s="1" t="s">
        <v>1478</v>
      </c>
      <c r="ANT1" s="1" t="s">
        <v>1479</v>
      </c>
      <c r="ANU1" s="1" t="s">
        <v>1480</v>
      </c>
      <c r="ANV1" s="1" t="s">
        <v>1481</v>
      </c>
      <c r="ANW1" s="1" t="s">
        <v>1482</v>
      </c>
      <c r="ANX1" s="1" t="s">
        <v>1483</v>
      </c>
      <c r="ANY1" s="1" t="s">
        <v>1484</v>
      </c>
      <c r="ANZ1" s="1" t="s">
        <v>1485</v>
      </c>
      <c r="AOA1" s="1" t="s">
        <v>1486</v>
      </c>
      <c r="AOB1" s="1" t="s">
        <v>1487</v>
      </c>
      <c r="AOC1" s="1" t="s">
        <v>1488</v>
      </c>
      <c r="AOD1" s="1" t="s">
        <v>1489</v>
      </c>
      <c r="AOE1" s="1" t="s">
        <v>1490</v>
      </c>
      <c r="AOF1" s="1" t="s">
        <v>1491</v>
      </c>
      <c r="AOG1" s="1" t="s">
        <v>1492</v>
      </c>
      <c r="AOH1" s="1" t="s">
        <v>1493</v>
      </c>
      <c r="AOI1" s="1" t="s">
        <v>1494</v>
      </c>
      <c r="AOJ1" s="1" t="s">
        <v>1495</v>
      </c>
      <c r="AOK1" s="1" t="s">
        <v>1496</v>
      </c>
      <c r="AOL1" s="1" t="s">
        <v>1497</v>
      </c>
      <c r="AOM1" s="1" t="s">
        <v>1499</v>
      </c>
      <c r="AON1" s="1" t="s">
        <v>1501</v>
      </c>
      <c r="AOO1" s="1" t="s">
        <v>1502</v>
      </c>
      <c r="AOP1" s="1" t="s">
        <v>1503</v>
      </c>
      <c r="AOQ1" s="1" t="s">
        <v>1945</v>
      </c>
      <c r="AOR1" s="1" t="s">
        <v>1504</v>
      </c>
      <c r="AOS1" s="1" t="s">
        <v>1505</v>
      </c>
      <c r="AOT1" s="1" t="s">
        <v>1506</v>
      </c>
      <c r="AOU1" s="1" t="s">
        <v>1507</v>
      </c>
      <c r="AOV1" s="1" t="s">
        <v>1508</v>
      </c>
      <c r="AOW1" s="1" t="s">
        <v>1509</v>
      </c>
      <c r="AOX1" s="1" t="s">
        <v>1510</v>
      </c>
      <c r="AOY1" s="1" t="s">
        <v>1511</v>
      </c>
      <c r="AOZ1" s="1" t="s">
        <v>1512</v>
      </c>
      <c r="APA1" s="1" t="s">
        <v>1513</v>
      </c>
      <c r="APB1" s="1" t="s">
        <v>1514</v>
      </c>
      <c r="APC1" s="1" t="s">
        <v>1515</v>
      </c>
      <c r="APD1" s="1" t="s">
        <v>1517</v>
      </c>
      <c r="APE1" s="1" t="s">
        <v>1518</v>
      </c>
      <c r="APF1" s="1" t="s">
        <v>1519</v>
      </c>
      <c r="APG1" s="1" t="s">
        <v>1520</v>
      </c>
      <c r="APH1" s="1" t="s">
        <v>1522</v>
      </c>
      <c r="API1" s="1" t="s">
        <v>1523</v>
      </c>
      <c r="APJ1" s="1" t="s">
        <v>1524</v>
      </c>
      <c r="APK1" s="1" t="s">
        <v>1525</v>
      </c>
      <c r="APL1" s="1" t="s">
        <v>1526</v>
      </c>
      <c r="APM1" s="1" t="s">
        <v>1527</v>
      </c>
      <c r="APN1" s="1" t="s">
        <v>1528</v>
      </c>
      <c r="APO1" s="1" t="s">
        <v>1529</v>
      </c>
      <c r="APP1" s="1" t="s">
        <v>1530</v>
      </c>
      <c r="APQ1" s="1" t="s">
        <v>1531</v>
      </c>
      <c r="APR1" s="1" t="s">
        <v>1532</v>
      </c>
      <c r="APS1" s="1" t="s">
        <v>1533</v>
      </c>
      <c r="APT1" s="1" t="s">
        <v>1534</v>
      </c>
      <c r="APU1" s="1" t="s">
        <v>1535</v>
      </c>
      <c r="APV1" s="1" t="s">
        <v>1536</v>
      </c>
      <c r="APW1" s="1" t="s">
        <v>1537</v>
      </c>
      <c r="APX1" s="1" t="s">
        <v>1538</v>
      </c>
      <c r="APY1" s="1" t="s">
        <v>1946</v>
      </c>
      <c r="APZ1" s="1" t="s">
        <v>1947</v>
      </c>
      <c r="AQA1" s="1" t="s">
        <v>1948</v>
      </c>
      <c r="AQB1" s="1" t="s">
        <v>1949</v>
      </c>
      <c r="AQC1" s="1" t="s">
        <v>1950</v>
      </c>
      <c r="AQD1" s="1" t="s">
        <v>1539</v>
      </c>
      <c r="AQE1" s="1" t="s">
        <v>1540</v>
      </c>
      <c r="AQF1" s="1" t="s">
        <v>1541</v>
      </c>
      <c r="AQG1" s="1" t="s">
        <v>1951</v>
      </c>
      <c r="AQH1" s="1" t="s">
        <v>1542</v>
      </c>
      <c r="AQI1" s="1" t="s">
        <v>1543</v>
      </c>
      <c r="AQJ1" s="1" t="s">
        <v>1544</v>
      </c>
      <c r="AQK1" s="1" t="s">
        <v>1545</v>
      </c>
      <c r="AQL1" s="1" t="s">
        <v>1546</v>
      </c>
      <c r="AQM1" s="1" t="s">
        <v>1547</v>
      </c>
      <c r="AQN1" s="1" t="s">
        <v>1548</v>
      </c>
      <c r="AQO1" s="1" t="s">
        <v>1549</v>
      </c>
      <c r="AQP1" s="1" t="s">
        <v>1550</v>
      </c>
      <c r="AQQ1" s="1" t="s">
        <v>1552</v>
      </c>
      <c r="AQR1" s="1" t="s">
        <v>1553</v>
      </c>
      <c r="AQS1" s="1" t="s">
        <v>1554</v>
      </c>
      <c r="AQT1" s="1" t="s">
        <v>1555</v>
      </c>
      <c r="AQU1" s="1" t="s">
        <v>1952</v>
      </c>
      <c r="AQV1" s="1" t="s">
        <v>1953</v>
      </c>
      <c r="AQW1" s="1" t="s">
        <v>1954</v>
      </c>
      <c r="AQX1" s="1" t="s">
        <v>1955</v>
      </c>
      <c r="AQY1" s="1" t="s">
        <v>1956</v>
      </c>
      <c r="AQZ1" s="1" t="s">
        <v>1957</v>
      </c>
      <c r="ARA1" s="1" t="s">
        <v>1958</v>
      </c>
      <c r="ARB1" s="1" t="s">
        <v>1959</v>
      </c>
      <c r="ARC1" s="1" t="s">
        <v>1960</v>
      </c>
      <c r="ARD1" s="1" t="s">
        <v>1961</v>
      </c>
      <c r="ARE1" s="1" t="s">
        <v>1962</v>
      </c>
      <c r="ARF1" s="1" t="s">
        <v>1963</v>
      </c>
      <c r="ARG1" s="1" t="s">
        <v>1964</v>
      </c>
      <c r="ARH1" s="1" t="s">
        <v>1965</v>
      </c>
      <c r="ARI1" s="1" t="s">
        <v>1966</v>
      </c>
      <c r="ARJ1" s="1" t="s">
        <v>1967</v>
      </c>
      <c r="ARK1" s="1" t="s">
        <v>1968</v>
      </c>
      <c r="ARL1" s="1" t="s">
        <v>1969</v>
      </c>
      <c r="ARM1" s="1" t="s">
        <v>1970</v>
      </c>
      <c r="ARN1" s="1" t="s">
        <v>1560</v>
      </c>
      <c r="ARO1" s="1" t="s">
        <v>1561</v>
      </c>
      <c r="ARP1" s="1" t="s">
        <v>1562</v>
      </c>
      <c r="ARQ1" s="1" t="s">
        <v>1563</v>
      </c>
      <c r="ARR1" s="1" t="s">
        <v>1564</v>
      </c>
      <c r="ARS1" s="1" t="s">
        <v>1565</v>
      </c>
      <c r="ART1" s="1" t="s">
        <v>1566</v>
      </c>
      <c r="ARU1" s="1" t="s">
        <v>1971</v>
      </c>
      <c r="ARV1" s="1" t="s">
        <v>1567</v>
      </c>
      <c r="ARW1" s="1" t="s">
        <v>1568</v>
      </c>
      <c r="ARX1" s="1" t="s">
        <v>1569</v>
      </c>
      <c r="ARY1" s="1" t="s">
        <v>1570</v>
      </c>
      <c r="ARZ1" s="1" t="s">
        <v>1571</v>
      </c>
      <c r="ASA1" s="1" t="s">
        <v>1972</v>
      </c>
      <c r="ASB1" s="1" t="s">
        <v>1573</v>
      </c>
      <c r="ASC1" s="1" t="s">
        <v>1574</v>
      </c>
      <c r="ASD1" s="1" t="s">
        <v>1575</v>
      </c>
      <c r="ASE1" s="1" t="s">
        <v>1576</v>
      </c>
      <c r="ASF1" s="1" t="s">
        <v>1577</v>
      </c>
      <c r="ASG1" s="1" t="s">
        <v>1578</v>
      </c>
      <c r="ASH1" s="1" t="s">
        <v>1579</v>
      </c>
      <c r="ASI1" s="1" t="s">
        <v>1580</v>
      </c>
      <c r="ASJ1" s="1" t="s">
        <v>1581</v>
      </c>
      <c r="ASK1" s="1" t="s">
        <v>1582</v>
      </c>
      <c r="ASL1" s="1" t="s">
        <v>1583</v>
      </c>
      <c r="ASM1" s="1" t="s">
        <v>1584</v>
      </c>
      <c r="ASN1" s="1" t="s">
        <v>1585</v>
      </c>
      <c r="ASO1" s="1" t="s">
        <v>1586</v>
      </c>
      <c r="ASP1" s="1" t="s">
        <v>1587</v>
      </c>
      <c r="ASQ1" s="1" t="s">
        <v>1973</v>
      </c>
      <c r="ASR1" s="1" t="s">
        <v>1588</v>
      </c>
      <c r="ASS1" s="1" t="s">
        <v>1591</v>
      </c>
      <c r="AST1" s="1" t="s">
        <v>1592</v>
      </c>
      <c r="ASU1" s="1" t="s">
        <v>1593</v>
      </c>
      <c r="ASV1" s="1" t="s">
        <v>1594</v>
      </c>
      <c r="ASW1" s="1" t="s">
        <v>1595</v>
      </c>
      <c r="ASX1" s="1" t="s">
        <v>1596</v>
      </c>
      <c r="ASY1" s="1" t="s">
        <v>1597</v>
      </c>
      <c r="ASZ1" s="1" t="s">
        <v>1974</v>
      </c>
      <c r="ATA1" s="1" t="s">
        <v>1598</v>
      </c>
      <c r="ATB1" s="1" t="s">
        <v>1599</v>
      </c>
      <c r="ATC1" s="1" t="s">
        <v>1600</v>
      </c>
      <c r="ATD1" s="1" t="s">
        <v>1601</v>
      </c>
      <c r="ATE1" s="1" t="s">
        <v>1602</v>
      </c>
      <c r="ATF1" s="1" t="s">
        <v>1603</v>
      </c>
      <c r="ATG1" s="1" t="s">
        <v>1604</v>
      </c>
      <c r="ATH1" s="1" t="s">
        <v>1605</v>
      </c>
      <c r="ATI1" s="1" t="s">
        <v>1975</v>
      </c>
      <c r="ATJ1" s="1" t="s">
        <v>1606</v>
      </c>
      <c r="ATK1" s="1" t="s">
        <v>1611</v>
      </c>
      <c r="ATL1" s="1" t="s">
        <v>1612</v>
      </c>
      <c r="ATM1" s="1" t="s">
        <v>1613</v>
      </c>
      <c r="ATN1" s="1" t="s">
        <v>1976</v>
      </c>
      <c r="ATO1" s="1" t="s">
        <v>1614</v>
      </c>
      <c r="ATP1" s="1" t="s">
        <v>1977</v>
      </c>
      <c r="ATQ1" s="1" t="s">
        <v>1978</v>
      </c>
      <c r="ATR1" s="1" t="s">
        <v>1616</v>
      </c>
      <c r="ATS1" s="1" t="s">
        <v>1617</v>
      </c>
      <c r="ATT1" s="1" t="s">
        <v>1618</v>
      </c>
      <c r="ATU1" s="1" t="s">
        <v>1619</v>
      </c>
      <c r="ATV1" s="1" t="s">
        <v>1620</v>
      </c>
      <c r="ATW1" s="1" t="s">
        <v>1621</v>
      </c>
      <c r="ATX1" s="1" t="s">
        <v>1622</v>
      </c>
      <c r="ATY1" s="1" t="s">
        <v>1623</v>
      </c>
      <c r="ATZ1" s="1" t="s">
        <v>1624</v>
      </c>
      <c r="AUA1" s="1" t="s">
        <v>1625</v>
      </c>
      <c r="AUB1" s="1" t="s">
        <v>1626</v>
      </c>
      <c r="AUC1" s="1" t="s">
        <v>1627</v>
      </c>
      <c r="AUD1" s="1" t="s">
        <v>1629</v>
      </c>
      <c r="AUE1" s="1" t="s">
        <v>1630</v>
      </c>
      <c r="AUF1" s="1" t="s">
        <v>1631</v>
      </c>
      <c r="AUG1" s="1" t="s">
        <v>1632</v>
      </c>
    </row>
    <row r="2" spans="1:1229" x14ac:dyDescent="0.25">
      <c r="A2" s="1">
        <v>0</v>
      </c>
      <c r="B2">
        <v>4792</v>
      </c>
      <c r="C2">
        <v>3773</v>
      </c>
      <c r="D2">
        <v>5467</v>
      </c>
      <c r="E2">
        <v>6298</v>
      </c>
      <c r="F2">
        <v>3063</v>
      </c>
      <c r="G2">
        <v>2355</v>
      </c>
      <c r="H2">
        <v>3751</v>
      </c>
      <c r="I2">
        <v>3782</v>
      </c>
      <c r="J2">
        <v>4322</v>
      </c>
      <c r="K2">
        <v>3437</v>
      </c>
      <c r="L2">
        <v>5968</v>
      </c>
      <c r="M2">
        <v>5710</v>
      </c>
      <c r="N2">
        <v>5790</v>
      </c>
      <c r="O2">
        <v>4202</v>
      </c>
      <c r="P2">
        <v>6418</v>
      </c>
      <c r="Q2">
        <v>1</v>
      </c>
      <c r="R2">
        <v>7661</v>
      </c>
      <c r="S2">
        <v>2858</v>
      </c>
      <c r="T2">
        <v>2617</v>
      </c>
      <c r="U2">
        <v>3405</v>
      </c>
      <c r="V2">
        <v>3941</v>
      </c>
      <c r="W2">
        <v>1928</v>
      </c>
      <c r="X2">
        <v>1505</v>
      </c>
      <c r="Y2">
        <v>2399</v>
      </c>
      <c r="Z2">
        <v>1</v>
      </c>
      <c r="AA2">
        <v>2667</v>
      </c>
      <c r="AB2">
        <v>2783</v>
      </c>
      <c r="AC2">
        <v>2332</v>
      </c>
      <c r="AD2">
        <v>4204</v>
      </c>
      <c r="AE2">
        <v>3891</v>
      </c>
      <c r="AF2">
        <v>3492</v>
      </c>
      <c r="AG2">
        <v>2589</v>
      </c>
      <c r="AH2">
        <v>3969</v>
      </c>
      <c r="AI2">
        <v>4811</v>
      </c>
      <c r="AJ2">
        <v>4065</v>
      </c>
      <c r="AK2">
        <v>2806</v>
      </c>
      <c r="AL2">
        <v>5095</v>
      </c>
      <c r="AM2">
        <v>5164</v>
      </c>
      <c r="AN2">
        <v>3064</v>
      </c>
      <c r="AO2">
        <v>2111</v>
      </c>
      <c r="AP2">
        <v>3864</v>
      </c>
      <c r="AQ2">
        <v>3560</v>
      </c>
      <c r="AR2">
        <v>4652</v>
      </c>
      <c r="AS2">
        <v>3738</v>
      </c>
      <c r="AT2">
        <v>7110</v>
      </c>
      <c r="AU2">
        <v>6466</v>
      </c>
      <c r="AV2">
        <v>5363</v>
      </c>
      <c r="AW2">
        <v>3722</v>
      </c>
      <c r="AX2">
        <v>6035</v>
      </c>
      <c r="AY2">
        <v>6849</v>
      </c>
      <c r="AZ2">
        <v>1</v>
      </c>
      <c r="BA2">
        <v>1</v>
      </c>
      <c r="BB2">
        <v>5504</v>
      </c>
      <c r="BC2">
        <v>3586</v>
      </c>
      <c r="BD2">
        <v>6217</v>
      </c>
      <c r="BE2">
        <v>7003</v>
      </c>
      <c r="BF2">
        <v>3946</v>
      </c>
      <c r="BG2">
        <v>2519</v>
      </c>
      <c r="BH2">
        <v>4266</v>
      </c>
      <c r="BI2">
        <v>4750</v>
      </c>
      <c r="BJ2">
        <v>4965</v>
      </c>
      <c r="BK2">
        <v>3977</v>
      </c>
      <c r="BL2">
        <v>6703</v>
      </c>
      <c r="BM2">
        <v>1</v>
      </c>
      <c r="BN2">
        <v>7028</v>
      </c>
      <c r="BO2">
        <v>1</v>
      </c>
      <c r="BP2">
        <v>6930</v>
      </c>
      <c r="BQ2">
        <v>4698</v>
      </c>
      <c r="BR2">
        <v>7600</v>
      </c>
      <c r="BS2">
        <v>9383</v>
      </c>
      <c r="BT2">
        <v>3006</v>
      </c>
      <c r="BU2">
        <v>2079</v>
      </c>
      <c r="BV2">
        <v>3516</v>
      </c>
      <c r="BW2">
        <v>3804</v>
      </c>
      <c r="BX2">
        <v>1972</v>
      </c>
      <c r="BY2">
        <v>1507</v>
      </c>
      <c r="BZ2">
        <v>2375</v>
      </c>
      <c r="CA2">
        <v>2506</v>
      </c>
      <c r="CB2">
        <v>2796</v>
      </c>
      <c r="CC2">
        <v>2404</v>
      </c>
      <c r="CD2">
        <v>4026</v>
      </c>
      <c r="CE2">
        <v>3933</v>
      </c>
      <c r="CF2">
        <v>3685</v>
      </c>
      <c r="CG2">
        <v>2636</v>
      </c>
      <c r="CH2">
        <v>4112</v>
      </c>
      <c r="CI2">
        <v>5028</v>
      </c>
      <c r="CJ2">
        <v>1844</v>
      </c>
      <c r="CK2">
        <v>1413</v>
      </c>
      <c r="CL2">
        <v>2331</v>
      </c>
      <c r="CM2">
        <v>2409</v>
      </c>
      <c r="CN2">
        <v>1321</v>
      </c>
      <c r="CO2">
        <v>1130</v>
      </c>
      <c r="CP2">
        <v>1817</v>
      </c>
      <c r="CQ2">
        <v>1818</v>
      </c>
      <c r="CR2">
        <v>1947</v>
      </c>
      <c r="CS2">
        <v>1704</v>
      </c>
      <c r="CT2">
        <v>2983</v>
      </c>
      <c r="CU2">
        <v>2802</v>
      </c>
      <c r="CV2">
        <v>2295</v>
      </c>
      <c r="CW2">
        <v>1788</v>
      </c>
      <c r="CX2">
        <v>3016</v>
      </c>
      <c r="CY2">
        <v>3099</v>
      </c>
      <c r="CZ2">
        <v>2491</v>
      </c>
      <c r="DA2">
        <v>1797</v>
      </c>
      <c r="DB2">
        <v>3353</v>
      </c>
      <c r="DC2">
        <v>3281</v>
      </c>
      <c r="DD2">
        <v>2074</v>
      </c>
      <c r="DE2">
        <v>1620</v>
      </c>
      <c r="DF2">
        <v>2609</v>
      </c>
      <c r="DG2">
        <v>2654</v>
      </c>
      <c r="DH2">
        <v>3094</v>
      </c>
      <c r="DI2">
        <v>2732</v>
      </c>
      <c r="DJ2">
        <v>5030</v>
      </c>
      <c r="DK2">
        <v>4446</v>
      </c>
      <c r="DL2">
        <v>3391</v>
      </c>
      <c r="DM2">
        <v>2558</v>
      </c>
      <c r="DN2">
        <v>4370</v>
      </c>
      <c r="DO2">
        <v>4574</v>
      </c>
      <c r="DP2">
        <v>1</v>
      </c>
      <c r="DQ2">
        <v>1</v>
      </c>
      <c r="DR2">
        <v>1</v>
      </c>
      <c r="DS2">
        <v>1</v>
      </c>
      <c r="DT2">
        <v>1</v>
      </c>
      <c r="DU2">
        <v>3314</v>
      </c>
      <c r="DV2">
        <v>2291</v>
      </c>
      <c r="DW2">
        <v>3987</v>
      </c>
      <c r="DX2">
        <v>1</v>
      </c>
      <c r="DY2">
        <v>4367</v>
      </c>
      <c r="DZ2">
        <v>2523</v>
      </c>
      <c r="EA2">
        <v>1780</v>
      </c>
      <c r="EB2">
        <v>2932</v>
      </c>
      <c r="EC2">
        <v>3090</v>
      </c>
      <c r="ED2">
        <v>3174</v>
      </c>
      <c r="EE2">
        <v>2728</v>
      </c>
      <c r="EF2">
        <v>4607</v>
      </c>
      <c r="EG2">
        <v>4774</v>
      </c>
      <c r="EH2">
        <v>4259</v>
      </c>
      <c r="EI2">
        <v>2972</v>
      </c>
      <c r="EJ2">
        <v>5010</v>
      </c>
      <c r="EK2">
        <v>5983</v>
      </c>
      <c r="EL2">
        <v>4161</v>
      </c>
      <c r="EM2">
        <v>2864</v>
      </c>
      <c r="EN2">
        <v>4862</v>
      </c>
      <c r="EO2">
        <v>5054</v>
      </c>
      <c r="EP2">
        <v>2775</v>
      </c>
      <c r="EQ2">
        <v>1903</v>
      </c>
      <c r="ER2">
        <v>3284</v>
      </c>
      <c r="ES2">
        <v>3433</v>
      </c>
      <c r="ET2">
        <v>4028</v>
      </c>
      <c r="EU2">
        <v>3325</v>
      </c>
      <c r="EV2">
        <v>5997</v>
      </c>
      <c r="EW2">
        <v>1</v>
      </c>
      <c r="EX2">
        <v>5275</v>
      </c>
      <c r="EY2">
        <v>5137</v>
      </c>
      <c r="EZ2">
        <v>3609</v>
      </c>
      <c r="FA2">
        <v>5626</v>
      </c>
      <c r="FB2">
        <v>6432</v>
      </c>
      <c r="FC2">
        <v>3008</v>
      </c>
      <c r="FD2">
        <v>2220</v>
      </c>
      <c r="FE2">
        <v>3700</v>
      </c>
      <c r="FF2">
        <v>3810</v>
      </c>
      <c r="FG2">
        <v>2168</v>
      </c>
      <c r="FH2">
        <v>1796</v>
      </c>
      <c r="FI2">
        <v>2846</v>
      </c>
      <c r="FJ2">
        <v>2770</v>
      </c>
      <c r="FK2">
        <v>3056</v>
      </c>
      <c r="FL2">
        <v>2678</v>
      </c>
      <c r="FM2">
        <v>4982</v>
      </c>
      <c r="FN2">
        <v>4433</v>
      </c>
      <c r="FO2">
        <v>3424</v>
      </c>
      <c r="FP2">
        <v>2569</v>
      </c>
      <c r="FQ2">
        <v>4195</v>
      </c>
      <c r="FR2">
        <v>4744</v>
      </c>
      <c r="FS2">
        <v>4423</v>
      </c>
      <c r="FT2">
        <v>3179</v>
      </c>
      <c r="FU2">
        <v>5691</v>
      </c>
      <c r="FV2">
        <v>5594</v>
      </c>
      <c r="FW2">
        <v>3488</v>
      </c>
      <c r="FX2">
        <v>2671</v>
      </c>
      <c r="FY2">
        <v>4763</v>
      </c>
      <c r="FZ2">
        <v>4334</v>
      </c>
      <c r="GA2">
        <v>5524</v>
      </c>
      <c r="GB2">
        <v>4772</v>
      </c>
      <c r="GC2">
        <v>8728</v>
      </c>
      <c r="GD2">
        <v>7370</v>
      </c>
      <c r="GE2">
        <v>1</v>
      </c>
      <c r="GF2">
        <v>5894</v>
      </c>
      <c r="GG2">
        <v>4494</v>
      </c>
      <c r="GH2">
        <v>7292</v>
      </c>
      <c r="GI2">
        <v>7799</v>
      </c>
      <c r="GJ2">
        <v>1</v>
      </c>
      <c r="GK2">
        <v>2</v>
      </c>
      <c r="GL2">
        <v>1</v>
      </c>
      <c r="GM2">
        <v>2</v>
      </c>
      <c r="GN2">
        <v>2</v>
      </c>
      <c r="GO2">
        <v>1</v>
      </c>
      <c r="GP2">
        <v>5278</v>
      </c>
      <c r="GQ2">
        <v>3650</v>
      </c>
      <c r="GR2">
        <v>5914</v>
      </c>
      <c r="GS2">
        <v>6615</v>
      </c>
      <c r="GT2">
        <v>3797</v>
      </c>
      <c r="GU2">
        <v>2582</v>
      </c>
      <c r="GV2">
        <v>4395</v>
      </c>
      <c r="GW2">
        <v>4574</v>
      </c>
      <c r="GX2">
        <v>4827</v>
      </c>
      <c r="GY2">
        <v>4362</v>
      </c>
      <c r="GZ2">
        <v>7229</v>
      </c>
      <c r="HA2">
        <v>1</v>
      </c>
      <c r="HB2">
        <v>7225</v>
      </c>
      <c r="HC2">
        <v>1</v>
      </c>
      <c r="HD2">
        <v>6505</v>
      </c>
      <c r="HE2">
        <v>4704</v>
      </c>
      <c r="HF2">
        <v>7181</v>
      </c>
      <c r="HG2">
        <v>2</v>
      </c>
      <c r="HH2">
        <v>8610</v>
      </c>
      <c r="HI2">
        <v>1</v>
      </c>
      <c r="HJ2">
        <v>1</v>
      </c>
      <c r="HK2">
        <v>2</v>
      </c>
      <c r="HL2">
        <v>1</v>
      </c>
      <c r="HM2">
        <v>1</v>
      </c>
      <c r="HN2">
        <v>1</v>
      </c>
      <c r="HO2">
        <v>1</v>
      </c>
      <c r="HP2">
        <v>5743</v>
      </c>
      <c r="HQ2">
        <v>4788</v>
      </c>
      <c r="HR2">
        <v>6295</v>
      </c>
      <c r="HS2">
        <v>7423</v>
      </c>
      <c r="HT2">
        <v>3790</v>
      </c>
      <c r="HU2">
        <v>5071</v>
      </c>
      <c r="HV2">
        <v>10317</v>
      </c>
      <c r="HW2">
        <v>3</v>
      </c>
      <c r="HX2">
        <v>5126</v>
      </c>
      <c r="HY2">
        <v>5216</v>
      </c>
      <c r="HZ2">
        <v>4098</v>
      </c>
      <c r="IA2">
        <v>6907</v>
      </c>
      <c r="IB2">
        <v>1</v>
      </c>
      <c r="IC2">
        <v>7178</v>
      </c>
      <c r="ID2">
        <v>7030</v>
      </c>
      <c r="IE2">
        <v>4946</v>
      </c>
      <c r="IF2">
        <v>7454</v>
      </c>
      <c r="IG2">
        <v>9417</v>
      </c>
      <c r="IH2">
        <v>3793</v>
      </c>
      <c r="II2">
        <v>2903</v>
      </c>
      <c r="IJ2">
        <v>4450</v>
      </c>
      <c r="IK2">
        <v>4959</v>
      </c>
      <c r="IL2">
        <v>2453</v>
      </c>
      <c r="IM2">
        <v>1798</v>
      </c>
      <c r="IN2">
        <v>3037</v>
      </c>
      <c r="IO2">
        <v>3194</v>
      </c>
      <c r="IP2">
        <v>3624</v>
      </c>
      <c r="IQ2">
        <v>2994</v>
      </c>
      <c r="IR2">
        <v>5206</v>
      </c>
      <c r="IS2">
        <v>5162</v>
      </c>
      <c r="IT2">
        <v>4475</v>
      </c>
      <c r="IU2">
        <v>3234</v>
      </c>
      <c r="IV2">
        <v>5173</v>
      </c>
      <c r="IW2">
        <v>6100</v>
      </c>
      <c r="IX2">
        <v>4826</v>
      </c>
      <c r="IY2">
        <v>3457</v>
      </c>
      <c r="IZ2">
        <v>5597</v>
      </c>
      <c r="JA2">
        <v>6183</v>
      </c>
      <c r="JB2">
        <v>3790</v>
      </c>
      <c r="JC2">
        <v>2681</v>
      </c>
      <c r="JD2">
        <v>4717</v>
      </c>
      <c r="JE2">
        <v>4593</v>
      </c>
      <c r="JF2">
        <v>5599</v>
      </c>
      <c r="JG2">
        <v>4511</v>
      </c>
      <c r="JH2">
        <v>7994</v>
      </c>
      <c r="JI2">
        <v>7956</v>
      </c>
      <c r="JJ2">
        <v>6632</v>
      </c>
      <c r="JK2">
        <v>4462</v>
      </c>
      <c r="JL2">
        <v>6931</v>
      </c>
      <c r="JM2">
        <v>1</v>
      </c>
      <c r="JN2">
        <v>8392</v>
      </c>
      <c r="JO2">
        <v>1</v>
      </c>
      <c r="JP2">
        <v>2</v>
      </c>
      <c r="JQ2">
        <v>1</v>
      </c>
      <c r="JR2">
        <v>6862</v>
      </c>
      <c r="JS2">
        <v>4668</v>
      </c>
      <c r="JT2">
        <v>7720</v>
      </c>
      <c r="JU2">
        <v>9183</v>
      </c>
      <c r="JV2">
        <v>4856</v>
      </c>
      <c r="JW2">
        <v>3046</v>
      </c>
      <c r="JX2">
        <v>5230</v>
      </c>
      <c r="JY2">
        <v>3</v>
      </c>
      <c r="JZ2">
        <v>5735</v>
      </c>
      <c r="KA2">
        <v>6075</v>
      </c>
      <c r="KB2">
        <v>5066</v>
      </c>
      <c r="KC2">
        <v>8310</v>
      </c>
      <c r="KD2">
        <v>9003</v>
      </c>
      <c r="KE2">
        <v>2</v>
      </c>
      <c r="KF2">
        <v>9074</v>
      </c>
      <c r="KG2">
        <v>6008</v>
      </c>
      <c r="KH2">
        <v>9662</v>
      </c>
      <c r="KI2">
        <v>1</v>
      </c>
      <c r="KJ2">
        <v>11988</v>
      </c>
      <c r="KK2">
        <v>3261</v>
      </c>
      <c r="KL2">
        <v>2174</v>
      </c>
      <c r="KM2">
        <v>3674</v>
      </c>
      <c r="KN2">
        <v>4105</v>
      </c>
      <c r="KO2">
        <v>2045</v>
      </c>
      <c r="KP2">
        <v>1473</v>
      </c>
      <c r="KQ2">
        <v>2352</v>
      </c>
      <c r="KR2">
        <v>2578</v>
      </c>
      <c r="KS2">
        <v>2882</v>
      </c>
      <c r="KT2">
        <v>2313</v>
      </c>
      <c r="KU2">
        <v>4189</v>
      </c>
      <c r="KV2">
        <v>3909</v>
      </c>
      <c r="KW2">
        <v>3685</v>
      </c>
      <c r="KX2">
        <v>2808</v>
      </c>
      <c r="KY2">
        <v>4281</v>
      </c>
      <c r="KZ2">
        <v>4897</v>
      </c>
      <c r="LA2">
        <v>1997</v>
      </c>
      <c r="LB2">
        <v>1578</v>
      </c>
      <c r="LC2">
        <v>2578</v>
      </c>
      <c r="LD2">
        <v>2793</v>
      </c>
      <c r="LE2">
        <v>1448</v>
      </c>
      <c r="LF2">
        <v>1113</v>
      </c>
      <c r="LG2">
        <v>1807</v>
      </c>
      <c r="LH2">
        <v>1787</v>
      </c>
      <c r="LI2">
        <v>2029</v>
      </c>
      <c r="LJ2">
        <v>1799</v>
      </c>
      <c r="LK2">
        <v>3022</v>
      </c>
      <c r="LL2">
        <v>2911</v>
      </c>
      <c r="LM2">
        <v>2465</v>
      </c>
      <c r="LN2">
        <v>1875</v>
      </c>
      <c r="LO2">
        <v>2908</v>
      </c>
      <c r="LP2">
        <v>3250</v>
      </c>
      <c r="LQ2">
        <v>2788</v>
      </c>
      <c r="LR2">
        <v>2024</v>
      </c>
      <c r="LS2">
        <v>3527</v>
      </c>
      <c r="LT2">
        <v>3506</v>
      </c>
      <c r="LU2">
        <v>2165</v>
      </c>
      <c r="LV2">
        <v>1643</v>
      </c>
      <c r="LW2">
        <v>2905</v>
      </c>
      <c r="LX2">
        <v>1</v>
      </c>
      <c r="LY2">
        <v>2568</v>
      </c>
      <c r="LZ2">
        <v>1</v>
      </c>
      <c r="MA2">
        <v>3302</v>
      </c>
      <c r="MB2">
        <v>2862</v>
      </c>
      <c r="MC2">
        <v>5257</v>
      </c>
      <c r="MD2">
        <v>4657</v>
      </c>
      <c r="ME2">
        <v>3548</v>
      </c>
      <c r="MF2">
        <v>2662</v>
      </c>
      <c r="MG2">
        <v>4276</v>
      </c>
      <c r="MH2">
        <v>4716</v>
      </c>
      <c r="MI2">
        <v>1</v>
      </c>
      <c r="MJ2">
        <v>3621</v>
      </c>
      <c r="MK2">
        <v>2649</v>
      </c>
      <c r="ML2">
        <v>4134</v>
      </c>
      <c r="MM2">
        <v>4423</v>
      </c>
      <c r="MN2">
        <v>2599</v>
      </c>
      <c r="MO2">
        <v>1837</v>
      </c>
      <c r="MP2">
        <v>3081</v>
      </c>
      <c r="MQ2">
        <v>3128</v>
      </c>
      <c r="MR2">
        <v>3376</v>
      </c>
      <c r="MS2">
        <v>3004</v>
      </c>
      <c r="MT2">
        <v>4728</v>
      </c>
      <c r="MU2">
        <v>2</v>
      </c>
      <c r="MV2">
        <v>4715</v>
      </c>
      <c r="MW2">
        <v>1</v>
      </c>
      <c r="MX2">
        <v>4622</v>
      </c>
      <c r="MY2">
        <v>3101</v>
      </c>
      <c r="MZ2">
        <v>5215</v>
      </c>
      <c r="NA2">
        <v>6333</v>
      </c>
      <c r="NB2">
        <v>1943</v>
      </c>
      <c r="NC2">
        <v>1383</v>
      </c>
      <c r="ND2">
        <v>2396</v>
      </c>
      <c r="NE2">
        <v>2596</v>
      </c>
      <c r="NF2">
        <v>1341</v>
      </c>
      <c r="NG2">
        <v>1052</v>
      </c>
      <c r="NH2">
        <v>1694</v>
      </c>
      <c r="NI2">
        <v>1795</v>
      </c>
      <c r="NJ2">
        <v>1934</v>
      </c>
      <c r="NK2">
        <v>1685</v>
      </c>
      <c r="NL2">
        <v>3076</v>
      </c>
      <c r="NM2">
        <v>2727</v>
      </c>
      <c r="NN2">
        <v>2243</v>
      </c>
      <c r="NO2">
        <v>1764</v>
      </c>
      <c r="NP2">
        <v>2911</v>
      </c>
      <c r="NQ2">
        <v>3203</v>
      </c>
      <c r="NR2">
        <v>1373</v>
      </c>
      <c r="NS2">
        <v>1041</v>
      </c>
      <c r="NT2">
        <v>1755</v>
      </c>
      <c r="NU2">
        <v>1834</v>
      </c>
      <c r="NV2">
        <v>1022</v>
      </c>
      <c r="NW2">
        <v>970</v>
      </c>
      <c r="NX2">
        <v>1489</v>
      </c>
      <c r="NY2">
        <v>1314</v>
      </c>
      <c r="NZ2">
        <v>1437</v>
      </c>
      <c r="OA2">
        <v>1502</v>
      </c>
      <c r="OB2">
        <v>2475</v>
      </c>
      <c r="OC2">
        <v>2205</v>
      </c>
      <c r="OD2">
        <v>1</v>
      </c>
      <c r="OE2">
        <v>1</v>
      </c>
      <c r="OF2">
        <v>1644</v>
      </c>
      <c r="OG2">
        <v>1442</v>
      </c>
      <c r="OH2">
        <v>2183</v>
      </c>
      <c r="OI2">
        <v>2255</v>
      </c>
      <c r="OJ2">
        <v>1887</v>
      </c>
      <c r="OK2">
        <v>1442</v>
      </c>
      <c r="OL2">
        <v>2536</v>
      </c>
      <c r="OM2">
        <v>2486</v>
      </c>
      <c r="ON2">
        <v>1532</v>
      </c>
      <c r="OO2">
        <v>1342</v>
      </c>
      <c r="OP2">
        <v>2223</v>
      </c>
      <c r="OQ2">
        <v>1</v>
      </c>
      <c r="OR2">
        <v>2002</v>
      </c>
      <c r="OS2">
        <v>2397</v>
      </c>
      <c r="OT2">
        <v>2195</v>
      </c>
      <c r="OU2">
        <v>4127</v>
      </c>
      <c r="OV2">
        <v>1</v>
      </c>
      <c r="OW2">
        <v>3477</v>
      </c>
      <c r="OX2">
        <v>2546</v>
      </c>
      <c r="OY2">
        <v>1961</v>
      </c>
      <c r="OZ2">
        <v>3237</v>
      </c>
      <c r="PA2">
        <v>3551</v>
      </c>
      <c r="PB2">
        <v>1</v>
      </c>
      <c r="PC2">
        <v>1</v>
      </c>
      <c r="PD2">
        <v>1</v>
      </c>
      <c r="PE2">
        <v>2226</v>
      </c>
      <c r="PF2">
        <v>1659</v>
      </c>
      <c r="PG2">
        <v>2773</v>
      </c>
      <c r="PH2">
        <v>2944</v>
      </c>
      <c r="PI2">
        <v>1724</v>
      </c>
      <c r="PJ2">
        <v>1301</v>
      </c>
      <c r="PK2">
        <v>2257</v>
      </c>
      <c r="PL2">
        <v>2262</v>
      </c>
      <c r="PM2">
        <v>2369</v>
      </c>
      <c r="PN2">
        <v>2248</v>
      </c>
      <c r="PO2">
        <v>3636</v>
      </c>
      <c r="PP2">
        <v>3543</v>
      </c>
      <c r="PQ2">
        <v>2806</v>
      </c>
      <c r="PR2">
        <v>2223</v>
      </c>
      <c r="PS2">
        <v>3602</v>
      </c>
      <c r="PT2">
        <v>4083</v>
      </c>
      <c r="PU2">
        <v>2831</v>
      </c>
      <c r="PV2">
        <v>1891</v>
      </c>
      <c r="PW2">
        <v>3324</v>
      </c>
      <c r="PX2">
        <v>3486</v>
      </c>
      <c r="PY2">
        <v>1866</v>
      </c>
      <c r="PZ2">
        <v>1402</v>
      </c>
      <c r="QA2">
        <v>2333</v>
      </c>
      <c r="QB2">
        <v>2358</v>
      </c>
      <c r="QC2">
        <v>2774</v>
      </c>
      <c r="QD2">
        <v>2423</v>
      </c>
      <c r="QE2">
        <v>4391</v>
      </c>
      <c r="QF2">
        <v>3724</v>
      </c>
      <c r="QG2">
        <v>3293</v>
      </c>
      <c r="QH2">
        <v>2517</v>
      </c>
      <c r="QI2">
        <v>3877</v>
      </c>
      <c r="QJ2">
        <v>4402</v>
      </c>
      <c r="QK2">
        <v>2041</v>
      </c>
      <c r="QL2">
        <v>1546</v>
      </c>
      <c r="QM2">
        <v>2621</v>
      </c>
      <c r="QN2">
        <v>2865</v>
      </c>
      <c r="QO2">
        <v>1590</v>
      </c>
      <c r="QP2">
        <v>1402</v>
      </c>
      <c r="QQ2">
        <v>2310</v>
      </c>
      <c r="QR2">
        <v>2083</v>
      </c>
      <c r="QS2">
        <v>2178</v>
      </c>
      <c r="QT2">
        <v>2145</v>
      </c>
      <c r="QU2">
        <v>3781</v>
      </c>
      <c r="QV2">
        <v>3329</v>
      </c>
      <c r="QW2">
        <v>2512</v>
      </c>
      <c r="QX2">
        <v>2132</v>
      </c>
      <c r="QY2">
        <v>3323</v>
      </c>
      <c r="QZ2">
        <v>3380</v>
      </c>
      <c r="RA2">
        <v>3171</v>
      </c>
      <c r="RB2">
        <v>2423</v>
      </c>
      <c r="RC2">
        <v>4295</v>
      </c>
      <c r="RD2">
        <v>4077</v>
      </c>
      <c r="RE2">
        <v>2596</v>
      </c>
      <c r="RF2">
        <v>2089</v>
      </c>
      <c r="RG2">
        <v>3581</v>
      </c>
      <c r="RH2">
        <v>3345</v>
      </c>
      <c r="RI2">
        <v>3975</v>
      </c>
      <c r="RJ2">
        <v>3787</v>
      </c>
      <c r="RK2">
        <v>6876</v>
      </c>
      <c r="RL2">
        <v>5756</v>
      </c>
      <c r="RM2">
        <v>1</v>
      </c>
      <c r="RN2">
        <v>4275</v>
      </c>
      <c r="RO2">
        <v>3377</v>
      </c>
      <c r="RP2">
        <v>5396</v>
      </c>
      <c r="RQ2">
        <v>1</v>
      </c>
      <c r="RR2">
        <v>5772</v>
      </c>
      <c r="RS2">
        <v>1</v>
      </c>
      <c r="RT2">
        <v>1</v>
      </c>
      <c r="RU2">
        <v>1</v>
      </c>
      <c r="RV2">
        <v>1</v>
      </c>
      <c r="RW2">
        <v>3502</v>
      </c>
      <c r="RX2">
        <v>2688</v>
      </c>
      <c r="RY2">
        <v>4246</v>
      </c>
      <c r="RZ2">
        <v>1</v>
      </c>
      <c r="SA2">
        <v>4790</v>
      </c>
      <c r="SB2">
        <v>2634</v>
      </c>
      <c r="SC2">
        <v>2020</v>
      </c>
      <c r="SD2">
        <v>3288</v>
      </c>
      <c r="SE2">
        <v>1</v>
      </c>
      <c r="SF2">
        <v>3324</v>
      </c>
      <c r="SG2">
        <v>3547</v>
      </c>
      <c r="SH2">
        <v>3348</v>
      </c>
      <c r="SI2">
        <v>5598</v>
      </c>
      <c r="SJ2">
        <v>5487</v>
      </c>
      <c r="SK2">
        <v>4413</v>
      </c>
      <c r="SL2">
        <v>3501</v>
      </c>
      <c r="SM2">
        <v>5241</v>
      </c>
      <c r="SN2">
        <v>6174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3</v>
      </c>
      <c r="SV2">
        <v>2</v>
      </c>
      <c r="SW2">
        <v>3466</v>
      </c>
      <c r="SX2">
        <v>2420</v>
      </c>
      <c r="SY2">
        <v>4013</v>
      </c>
      <c r="SZ2">
        <v>4481</v>
      </c>
      <c r="TA2">
        <v>2327</v>
      </c>
      <c r="TB2">
        <v>1703</v>
      </c>
      <c r="TC2">
        <v>2827</v>
      </c>
      <c r="TD2">
        <v>1</v>
      </c>
      <c r="TE2">
        <v>2974</v>
      </c>
      <c r="TF2">
        <v>3331</v>
      </c>
      <c r="TG2">
        <v>2774</v>
      </c>
      <c r="TH2">
        <v>4827</v>
      </c>
      <c r="TI2">
        <v>4677</v>
      </c>
      <c r="TJ2">
        <v>1</v>
      </c>
      <c r="TK2">
        <v>4394</v>
      </c>
      <c r="TL2">
        <v>3070</v>
      </c>
      <c r="TM2">
        <v>4821</v>
      </c>
      <c r="TN2">
        <v>5897</v>
      </c>
      <c r="TO2">
        <v>2555</v>
      </c>
      <c r="TP2">
        <v>1884</v>
      </c>
      <c r="TQ2">
        <v>3046</v>
      </c>
      <c r="TR2">
        <v>3439</v>
      </c>
      <c r="TS2">
        <v>1787</v>
      </c>
      <c r="TT2">
        <v>1376</v>
      </c>
      <c r="TU2">
        <v>2282</v>
      </c>
      <c r="TV2">
        <v>2181</v>
      </c>
      <c r="TW2">
        <v>2470</v>
      </c>
      <c r="TX2">
        <v>2340</v>
      </c>
      <c r="TY2">
        <v>3944</v>
      </c>
      <c r="TZ2">
        <v>3781</v>
      </c>
      <c r="UA2">
        <v>2945</v>
      </c>
      <c r="UB2">
        <v>2259</v>
      </c>
      <c r="UC2">
        <v>3677</v>
      </c>
      <c r="UD2">
        <v>4150</v>
      </c>
      <c r="UE2">
        <v>3273</v>
      </c>
      <c r="UF2">
        <v>2273</v>
      </c>
      <c r="UG2">
        <v>3948</v>
      </c>
      <c r="UH2">
        <v>4161</v>
      </c>
      <c r="UI2">
        <v>2600</v>
      </c>
      <c r="UJ2">
        <v>1946</v>
      </c>
      <c r="UK2">
        <v>3499</v>
      </c>
      <c r="UL2">
        <v>3216</v>
      </c>
      <c r="UM2">
        <v>3973</v>
      </c>
      <c r="UN2">
        <v>3352</v>
      </c>
      <c r="UO2">
        <v>6155</v>
      </c>
      <c r="UP2">
        <v>5655</v>
      </c>
      <c r="UQ2">
        <v>4349</v>
      </c>
      <c r="UR2">
        <v>3347</v>
      </c>
      <c r="US2">
        <v>5365</v>
      </c>
      <c r="UT2">
        <v>5823</v>
      </c>
      <c r="UU2">
        <v>1</v>
      </c>
      <c r="UV2">
        <v>1</v>
      </c>
      <c r="UW2">
        <v>1</v>
      </c>
      <c r="UX2">
        <v>4318</v>
      </c>
      <c r="UY2">
        <v>3016</v>
      </c>
      <c r="UZ2">
        <v>5081</v>
      </c>
      <c r="VA2">
        <v>5943</v>
      </c>
      <c r="VB2">
        <v>3087</v>
      </c>
      <c r="VC2">
        <v>2112</v>
      </c>
      <c r="VD2">
        <v>3621</v>
      </c>
      <c r="VE2">
        <v>1</v>
      </c>
      <c r="VF2">
        <v>3842</v>
      </c>
      <c r="VG2">
        <v>3990</v>
      </c>
      <c r="VH2">
        <v>3712</v>
      </c>
      <c r="VI2">
        <v>6134</v>
      </c>
      <c r="VJ2">
        <v>6202</v>
      </c>
      <c r="VK2">
        <v>1</v>
      </c>
      <c r="VL2">
        <v>5581</v>
      </c>
      <c r="VM2">
        <v>4011</v>
      </c>
      <c r="VN2">
        <v>6524</v>
      </c>
      <c r="VO2">
        <v>7689</v>
      </c>
      <c r="VP2">
        <v>4476</v>
      </c>
      <c r="VQ2">
        <v>3088</v>
      </c>
      <c r="VR2">
        <v>5339</v>
      </c>
      <c r="VS2">
        <v>5638</v>
      </c>
      <c r="VT2">
        <v>2908</v>
      </c>
      <c r="VU2">
        <v>2149</v>
      </c>
      <c r="VV2">
        <v>3585</v>
      </c>
      <c r="VW2">
        <v>3628</v>
      </c>
      <c r="VX2">
        <v>4119</v>
      </c>
      <c r="VY2">
        <v>3476</v>
      </c>
      <c r="VZ2">
        <v>6167</v>
      </c>
      <c r="WA2">
        <v>5385</v>
      </c>
      <c r="WB2">
        <v>5236</v>
      </c>
      <c r="WC2">
        <v>3912</v>
      </c>
      <c r="WD2">
        <v>6274</v>
      </c>
      <c r="WE2">
        <v>6905</v>
      </c>
      <c r="WF2">
        <v>2877</v>
      </c>
      <c r="WG2">
        <v>2288</v>
      </c>
      <c r="WH2">
        <v>3660</v>
      </c>
      <c r="WI2">
        <v>3806</v>
      </c>
      <c r="WJ2">
        <v>1942</v>
      </c>
      <c r="WK2">
        <v>1584</v>
      </c>
      <c r="WL2">
        <v>2692</v>
      </c>
      <c r="WM2">
        <v>2528</v>
      </c>
      <c r="WN2">
        <v>2957</v>
      </c>
      <c r="WO2">
        <v>2481</v>
      </c>
      <c r="WP2">
        <v>4585</v>
      </c>
      <c r="WQ2">
        <v>4091</v>
      </c>
      <c r="WR2">
        <v>3468</v>
      </c>
      <c r="WS2">
        <v>2616</v>
      </c>
      <c r="WT2">
        <v>4441</v>
      </c>
      <c r="WU2">
        <v>4662</v>
      </c>
      <c r="WV2">
        <v>3898</v>
      </c>
      <c r="WW2">
        <v>2891</v>
      </c>
      <c r="WX2">
        <v>5355</v>
      </c>
      <c r="WY2">
        <v>4933</v>
      </c>
      <c r="WZ2">
        <v>3069</v>
      </c>
      <c r="XA2">
        <v>2380</v>
      </c>
      <c r="XB2">
        <v>4424</v>
      </c>
      <c r="XC2">
        <v>3681</v>
      </c>
      <c r="XD2">
        <v>4709</v>
      </c>
      <c r="XE2">
        <v>4223</v>
      </c>
      <c r="XF2">
        <v>8150</v>
      </c>
      <c r="XG2">
        <v>6976</v>
      </c>
      <c r="XH2">
        <v>1</v>
      </c>
      <c r="XI2">
        <v>4829</v>
      </c>
      <c r="XJ2">
        <v>3758</v>
      </c>
      <c r="XK2">
        <v>6313</v>
      </c>
      <c r="XL2">
        <v>6680</v>
      </c>
      <c r="XM2">
        <v>5064</v>
      </c>
      <c r="XN2">
        <v>3460</v>
      </c>
      <c r="XO2">
        <v>6120</v>
      </c>
      <c r="XP2">
        <v>6741</v>
      </c>
      <c r="XQ2">
        <v>3531</v>
      </c>
      <c r="XR2">
        <v>2499</v>
      </c>
      <c r="XS2">
        <v>4596</v>
      </c>
      <c r="XT2">
        <v>4495</v>
      </c>
      <c r="XU2">
        <v>4741</v>
      </c>
      <c r="XV2">
        <v>4177</v>
      </c>
      <c r="XW2">
        <v>6979</v>
      </c>
      <c r="XX2">
        <v>6551</v>
      </c>
      <c r="XY2">
        <v>1</v>
      </c>
      <c r="XZ2">
        <v>6346</v>
      </c>
      <c r="YA2">
        <v>4653</v>
      </c>
      <c r="YB2">
        <v>7457</v>
      </c>
      <c r="YC2">
        <v>8747</v>
      </c>
      <c r="YD2">
        <v>2810</v>
      </c>
      <c r="YE2">
        <v>1965</v>
      </c>
      <c r="YF2">
        <v>3743</v>
      </c>
      <c r="YG2">
        <v>1</v>
      </c>
      <c r="YH2">
        <v>3797</v>
      </c>
      <c r="YI2">
        <v>2158</v>
      </c>
      <c r="YJ2">
        <v>1561</v>
      </c>
      <c r="YK2">
        <v>2926</v>
      </c>
      <c r="YL2">
        <v>2717</v>
      </c>
      <c r="YM2">
        <v>2711</v>
      </c>
      <c r="YN2">
        <v>2445</v>
      </c>
      <c r="YO2">
        <v>4778</v>
      </c>
      <c r="YP2">
        <v>4110</v>
      </c>
      <c r="YQ2">
        <v>3432</v>
      </c>
      <c r="YR2">
        <v>2782</v>
      </c>
      <c r="YS2">
        <v>4508</v>
      </c>
      <c r="YT2">
        <v>4890</v>
      </c>
      <c r="YU2">
        <v>2177</v>
      </c>
      <c r="YV2">
        <v>1645</v>
      </c>
      <c r="YW2">
        <v>3034</v>
      </c>
      <c r="YX2">
        <v>2835</v>
      </c>
      <c r="YY2">
        <v>1716</v>
      </c>
      <c r="YZ2">
        <v>1406</v>
      </c>
      <c r="ZA2">
        <v>2611</v>
      </c>
      <c r="ZB2">
        <v>2243</v>
      </c>
      <c r="ZC2">
        <v>2402</v>
      </c>
      <c r="ZD2">
        <v>1948</v>
      </c>
      <c r="ZE2">
        <v>4217</v>
      </c>
      <c r="ZF2">
        <v>3327</v>
      </c>
      <c r="ZG2">
        <v>2627</v>
      </c>
      <c r="ZH2">
        <v>2165</v>
      </c>
      <c r="ZI2">
        <v>3601</v>
      </c>
      <c r="ZJ2">
        <v>1</v>
      </c>
      <c r="ZK2">
        <v>3642</v>
      </c>
      <c r="ZL2">
        <v>2197</v>
      </c>
      <c r="ZM2">
        <v>2149</v>
      </c>
      <c r="ZN2">
        <v>4287</v>
      </c>
      <c r="ZO2">
        <v>3752</v>
      </c>
      <c r="ZP2">
        <v>1894</v>
      </c>
      <c r="ZQ2">
        <v>2013</v>
      </c>
      <c r="ZR2">
        <v>3859</v>
      </c>
      <c r="ZS2">
        <v>3209</v>
      </c>
      <c r="ZT2">
        <v>2907</v>
      </c>
      <c r="ZU2">
        <v>3342</v>
      </c>
      <c r="ZV2">
        <v>6790</v>
      </c>
      <c r="ZW2">
        <v>5421</v>
      </c>
      <c r="ZX2">
        <v>3019</v>
      </c>
      <c r="ZY2">
        <v>3030</v>
      </c>
      <c r="ZZ2">
        <v>5441</v>
      </c>
      <c r="AAA2">
        <v>5091</v>
      </c>
      <c r="AAB2">
        <v>1</v>
      </c>
      <c r="AAC2">
        <v>3371</v>
      </c>
      <c r="AAD2">
        <v>2323</v>
      </c>
      <c r="AAE2">
        <v>4451</v>
      </c>
      <c r="AAF2">
        <v>4364</v>
      </c>
      <c r="AAG2">
        <v>2683</v>
      </c>
      <c r="AAH2">
        <v>1910</v>
      </c>
      <c r="AAI2">
        <v>3671</v>
      </c>
      <c r="AAJ2">
        <v>3193</v>
      </c>
      <c r="AAK2">
        <v>3571</v>
      </c>
      <c r="AAL2">
        <v>2968</v>
      </c>
      <c r="AAM2">
        <v>5440</v>
      </c>
      <c r="AAN2">
        <v>1</v>
      </c>
      <c r="AAO2">
        <v>4770</v>
      </c>
      <c r="AAP2">
        <v>4396</v>
      </c>
      <c r="AAQ2">
        <v>3165</v>
      </c>
      <c r="AAR2">
        <v>5655</v>
      </c>
      <c r="AAS2">
        <v>5712</v>
      </c>
      <c r="AAT2">
        <v>4643</v>
      </c>
      <c r="AAU2">
        <v>3437</v>
      </c>
      <c r="AAV2">
        <v>6094</v>
      </c>
      <c r="AAW2">
        <v>5952</v>
      </c>
      <c r="AAX2">
        <v>3406</v>
      </c>
      <c r="AAY2">
        <v>2456</v>
      </c>
      <c r="AAZ2">
        <v>4467</v>
      </c>
      <c r="ABA2">
        <v>4130</v>
      </c>
      <c r="ABB2">
        <v>4766</v>
      </c>
      <c r="ABC2">
        <v>4339</v>
      </c>
      <c r="ABD2">
        <v>8024</v>
      </c>
      <c r="ABE2">
        <v>6285</v>
      </c>
      <c r="ABF2">
        <v>5905</v>
      </c>
      <c r="ABG2">
        <v>4471</v>
      </c>
      <c r="ABH2">
        <v>7073</v>
      </c>
      <c r="ABI2">
        <v>2</v>
      </c>
      <c r="ABJ2">
        <v>7569</v>
      </c>
      <c r="ABK2">
        <v>3731</v>
      </c>
      <c r="ABL2">
        <v>2699</v>
      </c>
      <c r="ABM2">
        <v>4916</v>
      </c>
      <c r="ABN2">
        <v>4655</v>
      </c>
      <c r="ABO2">
        <v>2772</v>
      </c>
      <c r="ABP2">
        <v>2235</v>
      </c>
      <c r="ABQ2">
        <v>4053</v>
      </c>
      <c r="ABR2">
        <v>3678</v>
      </c>
      <c r="ABS2">
        <v>3876</v>
      </c>
      <c r="ABT2">
        <v>3483</v>
      </c>
      <c r="ABU2">
        <v>6804</v>
      </c>
      <c r="ABV2">
        <v>5437</v>
      </c>
      <c r="ABW2">
        <v>1</v>
      </c>
      <c r="ABX2">
        <v>4328</v>
      </c>
      <c r="ABY2">
        <v>3545</v>
      </c>
      <c r="ABZ2">
        <v>5885</v>
      </c>
      <c r="ACA2">
        <v>5690</v>
      </c>
      <c r="ACB2">
        <v>5284</v>
      </c>
      <c r="ACC2">
        <v>4186</v>
      </c>
      <c r="ACD2">
        <v>7708</v>
      </c>
      <c r="ACE2">
        <v>1</v>
      </c>
      <c r="ACF2">
        <v>6726</v>
      </c>
      <c r="ACG2">
        <v>4402</v>
      </c>
      <c r="ACH2">
        <v>3762</v>
      </c>
      <c r="ACI2">
        <v>6719</v>
      </c>
      <c r="ACJ2">
        <v>1</v>
      </c>
      <c r="ACK2">
        <v>5499</v>
      </c>
      <c r="ACL2">
        <v>7010</v>
      </c>
      <c r="ACM2">
        <v>6416</v>
      </c>
      <c r="ACN2">
        <v>12175</v>
      </c>
      <c r="ACO2">
        <v>10410</v>
      </c>
      <c r="ACP2">
        <v>6626</v>
      </c>
      <c r="ACQ2">
        <v>5561</v>
      </c>
      <c r="ACR2">
        <v>9641</v>
      </c>
      <c r="ACS2">
        <v>9317</v>
      </c>
      <c r="ACT2">
        <v>1</v>
      </c>
      <c r="ACU2">
        <v>1</v>
      </c>
      <c r="ACV2">
        <v>2</v>
      </c>
      <c r="ACW2">
        <v>6084</v>
      </c>
      <c r="ACX2">
        <v>4311</v>
      </c>
      <c r="ACY2">
        <v>7737</v>
      </c>
      <c r="ACZ2">
        <v>8137</v>
      </c>
      <c r="ADA2">
        <v>4593</v>
      </c>
      <c r="ADB2">
        <v>3507</v>
      </c>
      <c r="ADC2">
        <v>5923</v>
      </c>
      <c r="ADD2">
        <v>1</v>
      </c>
      <c r="ADE2">
        <v>5853</v>
      </c>
      <c r="ADF2">
        <v>6026</v>
      </c>
      <c r="ADG2">
        <v>5999</v>
      </c>
      <c r="ADH2">
        <v>10016</v>
      </c>
      <c r="ADI2">
        <v>9683</v>
      </c>
      <c r="ADJ2">
        <v>7772</v>
      </c>
      <c r="ADK2">
        <v>5868</v>
      </c>
      <c r="ADL2">
        <v>9903</v>
      </c>
      <c r="ADM2">
        <v>1</v>
      </c>
      <c r="ADN2">
        <v>10981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2</v>
      </c>
      <c r="AEA2">
        <v>2</v>
      </c>
      <c r="AEB2">
        <v>2</v>
      </c>
      <c r="AEC2">
        <v>3</v>
      </c>
      <c r="AED2">
        <v>2</v>
      </c>
      <c r="AEE2">
        <v>1</v>
      </c>
      <c r="AEF2">
        <v>1</v>
      </c>
      <c r="AEG2">
        <v>5483</v>
      </c>
      <c r="AEH2">
        <v>4017</v>
      </c>
      <c r="AEI2">
        <v>6309</v>
      </c>
      <c r="AEJ2">
        <v>1</v>
      </c>
      <c r="AEK2">
        <v>7032</v>
      </c>
      <c r="AEL2">
        <v>3745</v>
      </c>
      <c r="AEM2">
        <v>2744</v>
      </c>
      <c r="AEN2">
        <v>4735</v>
      </c>
      <c r="AEO2">
        <v>4720</v>
      </c>
      <c r="AEP2">
        <v>5127</v>
      </c>
      <c r="AEQ2">
        <v>4395</v>
      </c>
      <c r="AER2">
        <v>7624</v>
      </c>
      <c r="AES2">
        <v>1</v>
      </c>
      <c r="AET2">
        <v>7006</v>
      </c>
      <c r="AEU2">
        <v>7092</v>
      </c>
      <c r="AEV2">
        <v>5157</v>
      </c>
      <c r="AEW2">
        <v>7992</v>
      </c>
      <c r="AEX2">
        <v>9365</v>
      </c>
      <c r="AEY2">
        <v>3951</v>
      </c>
      <c r="AEZ2">
        <v>3043</v>
      </c>
      <c r="AFA2">
        <v>5007</v>
      </c>
      <c r="AFB2">
        <v>5189</v>
      </c>
      <c r="AFC2">
        <v>2711</v>
      </c>
      <c r="AFD2">
        <v>2091</v>
      </c>
      <c r="AFE2">
        <v>3737</v>
      </c>
      <c r="AFF2">
        <v>3464</v>
      </c>
      <c r="AFG2">
        <v>3753</v>
      </c>
      <c r="AFH2">
        <v>3258</v>
      </c>
      <c r="AFI2">
        <v>5957</v>
      </c>
      <c r="AFJ2">
        <v>5169</v>
      </c>
      <c r="AFK2">
        <v>4711</v>
      </c>
      <c r="AFL2">
        <v>3556</v>
      </c>
      <c r="AFM2">
        <v>5986</v>
      </c>
      <c r="AFN2">
        <v>6114</v>
      </c>
      <c r="AFO2">
        <v>4644</v>
      </c>
      <c r="AFP2">
        <v>3462</v>
      </c>
      <c r="AFQ2">
        <v>6226</v>
      </c>
      <c r="AFR2">
        <v>6082</v>
      </c>
      <c r="AFS2">
        <v>3787</v>
      </c>
      <c r="AFT2">
        <v>3182</v>
      </c>
      <c r="AFU2">
        <v>5457</v>
      </c>
      <c r="AFV2">
        <v>4758</v>
      </c>
      <c r="AFW2">
        <v>5466</v>
      </c>
      <c r="AFX2">
        <v>5042</v>
      </c>
      <c r="AFY2">
        <v>9855</v>
      </c>
      <c r="AFZ2">
        <v>1</v>
      </c>
      <c r="AGA2">
        <v>8807</v>
      </c>
      <c r="AGB2">
        <v>2</v>
      </c>
      <c r="AGC2">
        <v>5895</v>
      </c>
      <c r="AGD2">
        <v>4622</v>
      </c>
      <c r="AGE2">
        <v>8730</v>
      </c>
      <c r="AGF2">
        <v>8288</v>
      </c>
      <c r="AGG2">
        <v>1</v>
      </c>
      <c r="AGH2">
        <v>1</v>
      </c>
      <c r="AGI2">
        <v>2</v>
      </c>
      <c r="AGJ2">
        <v>1</v>
      </c>
      <c r="AGK2">
        <v>1</v>
      </c>
      <c r="AGL2">
        <v>1</v>
      </c>
      <c r="AGM2">
        <v>6710</v>
      </c>
      <c r="AGN2">
        <v>4663</v>
      </c>
      <c r="AGO2">
        <v>8089</v>
      </c>
      <c r="AGP2">
        <v>1</v>
      </c>
      <c r="AGQ2">
        <v>8976</v>
      </c>
      <c r="AGR2">
        <v>4780</v>
      </c>
      <c r="AGS2">
        <v>3292</v>
      </c>
      <c r="AGT2">
        <v>5944</v>
      </c>
      <c r="AGU2">
        <v>6124</v>
      </c>
      <c r="AGV2">
        <v>6202</v>
      </c>
      <c r="AGW2">
        <v>5546</v>
      </c>
      <c r="AGX2">
        <v>9091</v>
      </c>
      <c r="AGY2">
        <v>8864</v>
      </c>
      <c r="AGZ2">
        <v>8744</v>
      </c>
      <c r="AHA2">
        <v>6241</v>
      </c>
      <c r="AHB2">
        <v>10038</v>
      </c>
      <c r="AHC2">
        <v>11975</v>
      </c>
      <c r="AHD2">
        <v>1</v>
      </c>
      <c r="AHE2">
        <v>1</v>
      </c>
      <c r="AHF2">
        <v>1</v>
      </c>
      <c r="AHG2">
        <v>1</v>
      </c>
      <c r="AHH2">
        <v>1</v>
      </c>
      <c r="AHI2">
        <v>1</v>
      </c>
      <c r="AHJ2">
        <v>1</v>
      </c>
      <c r="AHK2">
        <v>1</v>
      </c>
      <c r="AHL2">
        <v>1</v>
      </c>
      <c r="AHM2">
        <v>1</v>
      </c>
      <c r="AHN2">
        <v>1</v>
      </c>
      <c r="AHO2">
        <v>1</v>
      </c>
      <c r="AHP2">
        <v>1</v>
      </c>
      <c r="AHQ2">
        <v>1</v>
      </c>
      <c r="AHR2">
        <v>1</v>
      </c>
      <c r="AHS2">
        <v>2</v>
      </c>
      <c r="AHT2">
        <v>2</v>
      </c>
      <c r="AHU2">
        <v>3</v>
      </c>
      <c r="AHV2">
        <v>1</v>
      </c>
      <c r="AHW2">
        <v>4</v>
      </c>
      <c r="AHX2">
        <v>1</v>
      </c>
      <c r="AHY2">
        <v>1</v>
      </c>
      <c r="AHZ2">
        <v>1</v>
      </c>
      <c r="AIA2">
        <v>1</v>
      </c>
      <c r="AIB2">
        <v>1</v>
      </c>
      <c r="AIC2">
        <v>1</v>
      </c>
      <c r="AID2">
        <v>2</v>
      </c>
      <c r="AIE2">
        <v>1</v>
      </c>
      <c r="AIF2">
        <v>2</v>
      </c>
      <c r="AIG2">
        <v>1</v>
      </c>
      <c r="AIH2">
        <v>1</v>
      </c>
      <c r="AII2">
        <v>7</v>
      </c>
      <c r="AIJ2">
        <v>2</v>
      </c>
      <c r="AIK2">
        <v>2</v>
      </c>
      <c r="AIL2">
        <v>5</v>
      </c>
      <c r="AIM2">
        <v>3</v>
      </c>
      <c r="AIN2">
        <v>1</v>
      </c>
      <c r="AIO2">
        <v>1</v>
      </c>
      <c r="AIP2">
        <v>1</v>
      </c>
      <c r="AIQ2">
        <v>1</v>
      </c>
      <c r="AIR2">
        <v>2</v>
      </c>
      <c r="AIS2">
        <v>1</v>
      </c>
      <c r="AIT2">
        <v>5846</v>
      </c>
      <c r="AIU2">
        <v>3936</v>
      </c>
      <c r="AIV2">
        <v>6277</v>
      </c>
      <c r="AIW2">
        <v>7391</v>
      </c>
      <c r="AIX2">
        <v>3651</v>
      </c>
      <c r="AIY2">
        <v>2618</v>
      </c>
      <c r="AIZ2">
        <v>4312</v>
      </c>
      <c r="AJA2">
        <v>4748</v>
      </c>
      <c r="AJB2">
        <v>5223</v>
      </c>
      <c r="AJC2">
        <v>4165</v>
      </c>
      <c r="AJD2">
        <v>7114</v>
      </c>
      <c r="AJE2">
        <v>7039</v>
      </c>
      <c r="AJF2">
        <v>1</v>
      </c>
      <c r="AJG2">
        <v>6984</v>
      </c>
      <c r="AJH2">
        <v>4848</v>
      </c>
      <c r="AJI2">
        <v>7536</v>
      </c>
      <c r="AJJ2">
        <v>9461</v>
      </c>
      <c r="AJK2">
        <v>3624</v>
      </c>
      <c r="AJL2">
        <v>2691</v>
      </c>
      <c r="AJM2">
        <v>4324</v>
      </c>
      <c r="AJN2">
        <v>4885</v>
      </c>
      <c r="AJO2">
        <v>2397</v>
      </c>
      <c r="AJP2">
        <v>1747</v>
      </c>
      <c r="AJQ2">
        <v>3020</v>
      </c>
      <c r="AJR2">
        <v>3109</v>
      </c>
      <c r="AJS2">
        <v>3361</v>
      </c>
      <c r="AJT2">
        <v>2840</v>
      </c>
      <c r="AJU2">
        <v>5021</v>
      </c>
      <c r="AJV2">
        <v>5368</v>
      </c>
      <c r="AJW2">
        <v>1</v>
      </c>
      <c r="AJX2">
        <v>4199</v>
      </c>
      <c r="AJY2">
        <v>3171</v>
      </c>
      <c r="AJZ2">
        <v>5163</v>
      </c>
      <c r="AKA2">
        <v>6003</v>
      </c>
      <c r="AKB2">
        <v>4824</v>
      </c>
      <c r="AKC2">
        <v>3403</v>
      </c>
      <c r="AKD2">
        <v>6036</v>
      </c>
      <c r="AKE2">
        <v>6448</v>
      </c>
      <c r="AKF2">
        <v>3612</v>
      </c>
      <c r="AKG2">
        <v>2619</v>
      </c>
      <c r="AKH2">
        <v>4764</v>
      </c>
      <c r="AKI2">
        <v>4561</v>
      </c>
      <c r="AKJ2">
        <v>5592</v>
      </c>
      <c r="AKK2">
        <v>4587</v>
      </c>
      <c r="AKL2">
        <v>8505</v>
      </c>
      <c r="AKM2">
        <v>1</v>
      </c>
      <c r="AKN2">
        <v>8149</v>
      </c>
      <c r="AKO2">
        <v>6342</v>
      </c>
      <c r="AKP2">
        <v>4565</v>
      </c>
      <c r="AKQ2">
        <v>7402</v>
      </c>
      <c r="AKR2">
        <v>8629</v>
      </c>
      <c r="AKS2">
        <v>1</v>
      </c>
      <c r="AKT2">
        <v>1</v>
      </c>
      <c r="AKU2">
        <v>6875</v>
      </c>
      <c r="AKV2">
        <v>4612</v>
      </c>
      <c r="AKW2">
        <v>7612</v>
      </c>
      <c r="AKX2">
        <v>9168</v>
      </c>
      <c r="AKY2">
        <v>4708</v>
      </c>
      <c r="AKZ2">
        <v>3131</v>
      </c>
      <c r="ALA2">
        <v>5388</v>
      </c>
      <c r="ALB2">
        <v>5777</v>
      </c>
      <c r="ALC2">
        <v>6084</v>
      </c>
      <c r="ALD2">
        <v>5077</v>
      </c>
      <c r="ALE2">
        <v>8512</v>
      </c>
      <c r="ALF2">
        <v>9202</v>
      </c>
      <c r="ALG2">
        <v>8938</v>
      </c>
      <c r="ALH2">
        <v>6017</v>
      </c>
      <c r="ALI2">
        <v>9547</v>
      </c>
      <c r="ALJ2">
        <v>12086</v>
      </c>
      <c r="ALK2">
        <v>3806</v>
      </c>
      <c r="ALL2">
        <v>2663</v>
      </c>
      <c r="ALM2">
        <v>4308</v>
      </c>
      <c r="ALN2">
        <v>1</v>
      </c>
      <c r="ALO2">
        <v>4911</v>
      </c>
      <c r="ALP2">
        <v>2565</v>
      </c>
      <c r="ALQ2">
        <v>1787</v>
      </c>
      <c r="ALR2">
        <v>3039</v>
      </c>
      <c r="ALS2">
        <v>1</v>
      </c>
      <c r="ALT2">
        <v>3262</v>
      </c>
      <c r="ALU2">
        <v>3511</v>
      </c>
      <c r="ALV2">
        <v>3058</v>
      </c>
      <c r="ALW2">
        <v>5314</v>
      </c>
      <c r="ALX2">
        <v>5133</v>
      </c>
      <c r="ALY2">
        <v>4659</v>
      </c>
      <c r="ALZ2">
        <v>3488</v>
      </c>
      <c r="AMA2">
        <v>5500</v>
      </c>
      <c r="AMB2">
        <v>6518</v>
      </c>
      <c r="AMC2">
        <v>2382</v>
      </c>
      <c r="AMD2">
        <v>1788</v>
      </c>
      <c r="AME2">
        <v>3070</v>
      </c>
      <c r="AMF2">
        <v>3268</v>
      </c>
      <c r="AMG2">
        <v>1694</v>
      </c>
      <c r="AMH2">
        <v>1408</v>
      </c>
      <c r="AMI2">
        <v>2434</v>
      </c>
      <c r="AMJ2">
        <v>2266</v>
      </c>
      <c r="AMK2">
        <v>2434</v>
      </c>
      <c r="AML2">
        <v>2232</v>
      </c>
      <c r="AMM2">
        <v>4003</v>
      </c>
      <c r="AMN2">
        <v>3708</v>
      </c>
      <c r="AMO2">
        <v>2741</v>
      </c>
      <c r="AMP2">
        <v>2276</v>
      </c>
      <c r="AMQ2">
        <v>3852</v>
      </c>
      <c r="AMR2">
        <v>4048</v>
      </c>
      <c r="AMS2">
        <v>3283</v>
      </c>
      <c r="AMT2">
        <v>2326</v>
      </c>
      <c r="AMU2">
        <v>4208</v>
      </c>
      <c r="AMV2">
        <v>4318</v>
      </c>
      <c r="AMW2">
        <v>2544</v>
      </c>
      <c r="AMX2">
        <v>2004</v>
      </c>
      <c r="AMY2">
        <v>3699</v>
      </c>
      <c r="AMZ2">
        <v>3469</v>
      </c>
      <c r="ANA2">
        <v>3857</v>
      </c>
      <c r="ANB2">
        <v>3425</v>
      </c>
      <c r="ANC2">
        <v>6539</v>
      </c>
      <c r="AND2">
        <v>5841</v>
      </c>
      <c r="ANE2">
        <v>1</v>
      </c>
      <c r="ANF2">
        <v>4412</v>
      </c>
      <c r="ANG2">
        <v>3507</v>
      </c>
      <c r="ANH2">
        <v>5687</v>
      </c>
      <c r="ANI2">
        <v>1</v>
      </c>
      <c r="ANJ2">
        <v>6099</v>
      </c>
      <c r="ANK2">
        <v>1</v>
      </c>
      <c r="ANL2">
        <v>4353</v>
      </c>
      <c r="ANM2">
        <v>2988</v>
      </c>
      <c r="ANN2">
        <v>5117</v>
      </c>
      <c r="ANO2">
        <v>5847</v>
      </c>
      <c r="ANP2">
        <v>3176</v>
      </c>
      <c r="ANQ2">
        <v>2241</v>
      </c>
      <c r="ANR2">
        <v>3701</v>
      </c>
      <c r="ANS2">
        <v>3957</v>
      </c>
      <c r="ANT2">
        <v>4173</v>
      </c>
      <c r="ANU2">
        <v>3567</v>
      </c>
      <c r="ANV2">
        <v>6287</v>
      </c>
      <c r="ANW2">
        <v>6309</v>
      </c>
      <c r="ANX2">
        <v>5646</v>
      </c>
      <c r="ANY2">
        <v>3835</v>
      </c>
      <c r="ANZ2">
        <v>6673</v>
      </c>
      <c r="AOA2">
        <v>7658</v>
      </c>
      <c r="AOB2">
        <v>4877</v>
      </c>
      <c r="AOC2">
        <v>3325</v>
      </c>
      <c r="AOD2">
        <v>5700</v>
      </c>
      <c r="AOE2">
        <v>6245</v>
      </c>
      <c r="AOF2">
        <v>3308</v>
      </c>
      <c r="AOG2">
        <v>2449</v>
      </c>
      <c r="AOH2">
        <v>4051</v>
      </c>
      <c r="AOI2">
        <v>4240</v>
      </c>
      <c r="AOJ2">
        <v>4662</v>
      </c>
      <c r="AOK2">
        <v>3969</v>
      </c>
      <c r="AOL2">
        <v>6941</v>
      </c>
      <c r="AOM2">
        <v>6462</v>
      </c>
      <c r="AON2">
        <v>5929</v>
      </c>
      <c r="AOO2">
        <v>4390</v>
      </c>
      <c r="AOP2">
        <v>6882</v>
      </c>
      <c r="AOQ2">
        <v>1</v>
      </c>
      <c r="AOR2">
        <v>7862</v>
      </c>
      <c r="AOS2">
        <v>3660</v>
      </c>
      <c r="AOT2">
        <v>2682</v>
      </c>
      <c r="AOU2">
        <v>4540</v>
      </c>
      <c r="AOV2">
        <v>4669</v>
      </c>
      <c r="AOW2">
        <v>2711</v>
      </c>
      <c r="AOX2">
        <v>2209</v>
      </c>
      <c r="AOY2">
        <v>3543</v>
      </c>
      <c r="AOZ2">
        <v>3440</v>
      </c>
      <c r="APA2">
        <v>3700</v>
      </c>
      <c r="APB2">
        <v>3274</v>
      </c>
      <c r="APC2">
        <v>5982</v>
      </c>
      <c r="APD2">
        <v>5401</v>
      </c>
      <c r="APE2">
        <v>4311</v>
      </c>
      <c r="APF2">
        <v>3412</v>
      </c>
      <c r="APG2">
        <v>5291</v>
      </c>
      <c r="APH2">
        <v>5778</v>
      </c>
      <c r="API2">
        <v>5033</v>
      </c>
      <c r="APJ2">
        <v>3684</v>
      </c>
      <c r="APK2">
        <v>6790</v>
      </c>
      <c r="APL2">
        <v>6677</v>
      </c>
      <c r="APM2">
        <v>4049</v>
      </c>
      <c r="APN2">
        <v>3144</v>
      </c>
      <c r="APO2">
        <v>5606</v>
      </c>
      <c r="APP2">
        <v>5191</v>
      </c>
      <c r="APQ2">
        <v>6197</v>
      </c>
      <c r="APR2">
        <v>5654</v>
      </c>
      <c r="APS2">
        <v>9918</v>
      </c>
      <c r="APT2">
        <v>8846</v>
      </c>
      <c r="APU2">
        <v>6928</v>
      </c>
      <c r="APV2">
        <v>5463</v>
      </c>
      <c r="APW2">
        <v>9016</v>
      </c>
      <c r="APX2">
        <v>9766</v>
      </c>
      <c r="APY2">
        <v>1</v>
      </c>
      <c r="APZ2">
        <v>1</v>
      </c>
      <c r="AQA2">
        <v>1</v>
      </c>
      <c r="AQB2">
        <v>1</v>
      </c>
      <c r="AQC2">
        <v>1</v>
      </c>
      <c r="AQD2">
        <v>6090</v>
      </c>
      <c r="AQE2">
        <v>4129</v>
      </c>
      <c r="AQF2">
        <v>7061</v>
      </c>
      <c r="AQG2">
        <v>2</v>
      </c>
      <c r="AQH2">
        <v>8378</v>
      </c>
      <c r="AQI2">
        <v>4538</v>
      </c>
      <c r="AQJ2">
        <v>3315</v>
      </c>
      <c r="AQK2">
        <v>5310</v>
      </c>
      <c r="AQL2">
        <v>5750</v>
      </c>
      <c r="AQM2">
        <v>5713</v>
      </c>
      <c r="AQN2">
        <v>5276</v>
      </c>
      <c r="AQO2">
        <v>8764</v>
      </c>
      <c r="AQP2">
        <v>9409</v>
      </c>
      <c r="AQQ2">
        <v>7893</v>
      </c>
      <c r="AQR2">
        <v>5702</v>
      </c>
      <c r="AQS2">
        <v>9225</v>
      </c>
      <c r="AQT2">
        <v>10858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2</v>
      </c>
      <c r="ARA2">
        <v>1</v>
      </c>
      <c r="ARB2">
        <v>2</v>
      </c>
      <c r="ARC2">
        <v>1</v>
      </c>
      <c r="ARD2">
        <v>2</v>
      </c>
      <c r="ARE2">
        <v>1</v>
      </c>
      <c r="ARF2">
        <v>1</v>
      </c>
      <c r="ARG2">
        <v>2</v>
      </c>
      <c r="ARH2">
        <v>1</v>
      </c>
      <c r="ARI2">
        <v>1</v>
      </c>
      <c r="ARJ2">
        <v>3</v>
      </c>
      <c r="ARK2">
        <v>2</v>
      </c>
      <c r="ARL2">
        <v>1</v>
      </c>
      <c r="ARM2">
        <v>2</v>
      </c>
      <c r="ARN2">
        <v>7168</v>
      </c>
      <c r="ARO2">
        <v>5123</v>
      </c>
      <c r="ARP2">
        <v>7669</v>
      </c>
      <c r="ARQ2">
        <v>9280</v>
      </c>
      <c r="ARR2">
        <v>4548</v>
      </c>
      <c r="ARS2">
        <v>3110</v>
      </c>
      <c r="ART2">
        <v>5277</v>
      </c>
      <c r="ARU2">
        <v>1</v>
      </c>
      <c r="ARV2">
        <v>5797</v>
      </c>
      <c r="ARW2">
        <v>6469</v>
      </c>
      <c r="ARX2">
        <v>5214</v>
      </c>
      <c r="ARY2">
        <v>8768</v>
      </c>
      <c r="ARZ2">
        <v>9268</v>
      </c>
      <c r="ASA2">
        <v>1</v>
      </c>
      <c r="ASB2">
        <v>9128</v>
      </c>
      <c r="ASC2">
        <v>6198</v>
      </c>
      <c r="ASD2">
        <v>9727</v>
      </c>
      <c r="ASE2">
        <v>12076</v>
      </c>
      <c r="ASF2">
        <v>4676</v>
      </c>
      <c r="ASG2">
        <v>3487</v>
      </c>
      <c r="ASH2">
        <v>5465</v>
      </c>
      <c r="ASI2">
        <v>6481</v>
      </c>
      <c r="ASJ2">
        <v>3124</v>
      </c>
      <c r="ASK2">
        <v>2355</v>
      </c>
      <c r="ASL2">
        <v>3750</v>
      </c>
      <c r="ASM2">
        <v>4027</v>
      </c>
      <c r="ASN2">
        <v>4387</v>
      </c>
      <c r="ASO2">
        <v>3646</v>
      </c>
      <c r="ASP2">
        <v>6460</v>
      </c>
      <c r="ASQ2">
        <v>2</v>
      </c>
      <c r="ASR2">
        <v>7036</v>
      </c>
      <c r="ASS2">
        <v>5615</v>
      </c>
      <c r="AST2">
        <v>4127</v>
      </c>
      <c r="ASU2">
        <v>6815</v>
      </c>
      <c r="ASV2">
        <v>7818</v>
      </c>
      <c r="ASW2">
        <v>5979</v>
      </c>
      <c r="ASX2">
        <v>4281</v>
      </c>
      <c r="ASY2">
        <v>7263</v>
      </c>
      <c r="ASZ2">
        <v>1</v>
      </c>
      <c r="ATA2">
        <v>7843</v>
      </c>
      <c r="ATB2">
        <v>4688</v>
      </c>
      <c r="ATC2">
        <v>3514</v>
      </c>
      <c r="ATD2">
        <v>5932</v>
      </c>
      <c r="ATE2">
        <v>5792</v>
      </c>
      <c r="ATF2">
        <v>6691</v>
      </c>
      <c r="ATG2">
        <v>5607</v>
      </c>
      <c r="ATH2">
        <v>10384</v>
      </c>
      <c r="ATI2">
        <v>1</v>
      </c>
      <c r="ATJ2">
        <v>10343</v>
      </c>
      <c r="ATK2">
        <v>7794</v>
      </c>
      <c r="ATL2">
        <v>5838</v>
      </c>
      <c r="ATM2">
        <v>9450</v>
      </c>
      <c r="ATN2">
        <v>1</v>
      </c>
      <c r="ATO2">
        <v>11034</v>
      </c>
      <c r="ATP2">
        <v>1</v>
      </c>
      <c r="ATQ2">
        <v>1</v>
      </c>
      <c r="ATR2">
        <v>8961</v>
      </c>
      <c r="ATS2">
        <v>6077</v>
      </c>
      <c r="ATT2">
        <v>10038</v>
      </c>
      <c r="ATU2">
        <v>12131</v>
      </c>
      <c r="ATV2">
        <v>5972</v>
      </c>
      <c r="ATW2">
        <v>3994</v>
      </c>
      <c r="ATX2">
        <v>6872</v>
      </c>
      <c r="ATY2">
        <v>7598</v>
      </c>
      <c r="ATZ2">
        <v>7857</v>
      </c>
      <c r="AUA2">
        <v>6667</v>
      </c>
      <c r="AUB2">
        <v>10896</v>
      </c>
      <c r="AUC2">
        <v>11668</v>
      </c>
      <c r="AUD2">
        <v>11536</v>
      </c>
      <c r="AUE2">
        <v>8121</v>
      </c>
      <c r="AUF2">
        <v>12779</v>
      </c>
      <c r="AUG2">
        <v>16109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7"/>
  <sheetViews>
    <sheetView workbookViewId="0">
      <selection activeCell="O45" sqref="O45"/>
    </sheetView>
  </sheetViews>
  <sheetFormatPr defaultRowHeight="15" x14ac:dyDescent="0.25"/>
  <sheetData>
    <row r="1" spans="1:2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26" x14ac:dyDescent="0.25">
      <c r="A2" s="1">
        <v>0</v>
      </c>
      <c r="B2">
        <v>281886</v>
      </c>
      <c r="C2">
        <v>182720</v>
      </c>
      <c r="D2">
        <v>300238</v>
      </c>
      <c r="E2">
        <v>2</v>
      </c>
      <c r="F2">
        <v>346243</v>
      </c>
      <c r="G2">
        <v>194373</v>
      </c>
      <c r="H2">
        <v>136861</v>
      </c>
      <c r="I2">
        <v>217717</v>
      </c>
      <c r="J2">
        <v>3</v>
      </c>
      <c r="K2">
        <v>236999</v>
      </c>
      <c r="L2">
        <v>266356</v>
      </c>
      <c r="M2">
        <v>210297</v>
      </c>
      <c r="N2">
        <v>360411</v>
      </c>
      <c r="O2">
        <v>1</v>
      </c>
      <c r="P2">
        <v>368761</v>
      </c>
      <c r="T2">
        <v>1</v>
      </c>
      <c r="V2">
        <v>364861</v>
      </c>
      <c r="W2">
        <v>252040</v>
      </c>
      <c r="X2">
        <v>395366</v>
      </c>
      <c r="Y2">
        <v>7</v>
      </c>
      <c r="Z2">
        <v>471282</v>
      </c>
    </row>
    <row r="3" spans="1:26" x14ac:dyDescent="0.25">
      <c r="A3" s="1">
        <v>1</v>
      </c>
      <c r="B3">
        <v>283745</v>
      </c>
      <c r="C3">
        <v>178034</v>
      </c>
      <c r="D3">
        <v>289918</v>
      </c>
      <c r="E3">
        <v>2</v>
      </c>
      <c r="F3">
        <v>355777</v>
      </c>
      <c r="G3">
        <v>190295</v>
      </c>
      <c r="H3">
        <v>134010</v>
      </c>
      <c r="I3">
        <v>219485</v>
      </c>
      <c r="J3">
        <v>2</v>
      </c>
      <c r="K3">
        <v>238126</v>
      </c>
      <c r="L3">
        <v>281607</v>
      </c>
      <c r="M3">
        <v>217390</v>
      </c>
      <c r="N3">
        <v>385994</v>
      </c>
      <c r="O3">
        <v>1</v>
      </c>
      <c r="P3">
        <v>388740</v>
      </c>
      <c r="Q3">
        <v>5</v>
      </c>
      <c r="R3">
        <v>3</v>
      </c>
      <c r="U3">
        <v>6</v>
      </c>
      <c r="V3">
        <v>339873</v>
      </c>
      <c r="W3">
        <v>238431</v>
      </c>
      <c r="X3">
        <v>385358</v>
      </c>
      <c r="Y3">
        <v>5</v>
      </c>
      <c r="Z3">
        <v>459618</v>
      </c>
    </row>
    <row r="4" spans="1:26" x14ac:dyDescent="0.25">
      <c r="A4" s="1">
        <v>2</v>
      </c>
      <c r="B4">
        <v>281646</v>
      </c>
      <c r="C4">
        <v>176642</v>
      </c>
      <c r="D4">
        <v>295863</v>
      </c>
      <c r="E4">
        <v>16</v>
      </c>
      <c r="F4">
        <v>341358</v>
      </c>
      <c r="G4">
        <v>191462</v>
      </c>
      <c r="H4">
        <v>131941</v>
      </c>
      <c r="I4">
        <v>209853</v>
      </c>
      <c r="J4">
        <v>15</v>
      </c>
      <c r="K4">
        <v>234597</v>
      </c>
      <c r="L4">
        <v>279375</v>
      </c>
      <c r="M4">
        <v>225073</v>
      </c>
      <c r="N4">
        <v>385841</v>
      </c>
      <c r="O4">
        <v>15</v>
      </c>
      <c r="P4">
        <v>390451</v>
      </c>
      <c r="Q4">
        <v>3</v>
      </c>
      <c r="R4">
        <v>1</v>
      </c>
      <c r="S4">
        <v>3</v>
      </c>
      <c r="T4">
        <v>3</v>
      </c>
      <c r="V4">
        <v>345903</v>
      </c>
      <c r="W4">
        <v>238225</v>
      </c>
      <c r="X4">
        <v>387816</v>
      </c>
      <c r="Y4">
        <v>20</v>
      </c>
      <c r="Z4">
        <v>470303</v>
      </c>
    </row>
    <row r="5" spans="1:26" x14ac:dyDescent="0.25">
      <c r="A5" s="1">
        <v>3</v>
      </c>
      <c r="B5">
        <v>285317</v>
      </c>
      <c r="C5">
        <v>180018</v>
      </c>
      <c r="D5">
        <v>280692</v>
      </c>
      <c r="E5">
        <v>3</v>
      </c>
      <c r="F5">
        <v>352359</v>
      </c>
      <c r="G5">
        <v>195655</v>
      </c>
      <c r="H5">
        <v>136228</v>
      </c>
      <c r="I5">
        <v>201882</v>
      </c>
      <c r="J5">
        <v>2</v>
      </c>
      <c r="K5">
        <v>238115</v>
      </c>
      <c r="L5">
        <v>284739</v>
      </c>
      <c r="M5">
        <v>221977</v>
      </c>
      <c r="N5">
        <v>379168</v>
      </c>
      <c r="O5">
        <v>8</v>
      </c>
      <c r="P5">
        <v>393484</v>
      </c>
      <c r="Q5">
        <v>18</v>
      </c>
      <c r="R5">
        <v>14</v>
      </c>
      <c r="S5">
        <v>8</v>
      </c>
      <c r="T5">
        <v>13</v>
      </c>
      <c r="U5">
        <v>16</v>
      </c>
      <c r="V5">
        <v>357202</v>
      </c>
      <c r="W5">
        <v>245181</v>
      </c>
      <c r="X5">
        <v>359502</v>
      </c>
      <c r="Y5">
        <v>4</v>
      </c>
      <c r="Z5">
        <v>474820</v>
      </c>
    </row>
    <row r="8" spans="1:26" x14ac:dyDescent="0.25">
      <c r="A8" s="4" t="s">
        <v>1984</v>
      </c>
      <c r="B8" s="4">
        <v>0</v>
      </c>
      <c r="C8" s="5">
        <v>0</v>
      </c>
      <c r="E8" s="5">
        <v>0</v>
      </c>
      <c r="F8" s="5">
        <v>0.03</v>
      </c>
      <c r="G8" s="5">
        <v>0.1</v>
      </c>
      <c r="H8" s="5">
        <v>0.3</v>
      </c>
      <c r="I8" s="5">
        <v>0.9</v>
      </c>
      <c r="J8" s="5">
        <v>2.7</v>
      </c>
      <c r="K8" s="5">
        <v>5.4</v>
      </c>
      <c r="L8" s="5">
        <v>9</v>
      </c>
      <c r="M8" s="5">
        <v>18</v>
      </c>
      <c r="P8" s="4" t="s">
        <v>1988</v>
      </c>
      <c r="Q8" s="4" t="s">
        <v>1989</v>
      </c>
    </row>
    <row r="9" spans="1:26" x14ac:dyDescent="0.25">
      <c r="A9" s="1" t="s">
        <v>5</v>
      </c>
      <c r="B9">
        <v>285317</v>
      </c>
      <c r="C9">
        <f>B9/4586339*100</f>
        <v>6.2210185509618894</v>
      </c>
      <c r="E9">
        <v>6.2210185509618894</v>
      </c>
      <c r="F9">
        <v>5.7380481951281093</v>
      </c>
      <c r="G9">
        <v>5.6820755470647581</v>
      </c>
      <c r="H9">
        <v>5.7104320757237526</v>
      </c>
      <c r="I9">
        <v>5.6870808753674167</v>
      </c>
      <c r="J9">
        <v>5.8604199633759322</v>
      </c>
      <c r="K9">
        <v>5.7326914384296757</v>
      </c>
      <c r="L9">
        <v>5.6802143665374834</v>
      </c>
      <c r="M9">
        <v>5.967760730238882</v>
      </c>
      <c r="P9" t="s">
        <v>2099</v>
      </c>
      <c r="Q9">
        <v>6.2210185509618894</v>
      </c>
      <c r="R9">
        <f>Q9/6.22101855096189/16*100</f>
        <v>6.2499999999999991</v>
      </c>
    </row>
    <row r="10" spans="1:26" x14ac:dyDescent="0.25">
      <c r="A10" s="1" t="s">
        <v>6</v>
      </c>
      <c r="B10">
        <v>180018</v>
      </c>
      <c r="C10">
        <f t="shared" ref="C10:C24" si="0">B10/4586339*100</f>
        <v>3.925091450937229</v>
      </c>
      <c r="E10">
        <v>3.925091450937229</v>
      </c>
      <c r="F10">
        <v>3.886135469227936</v>
      </c>
      <c r="G10">
        <v>3.8810997366733018</v>
      </c>
      <c r="H10">
        <v>3.8886106387301598</v>
      </c>
      <c r="I10">
        <v>3.876817702316361</v>
      </c>
      <c r="J10">
        <v>3.8654309956777406</v>
      </c>
      <c r="K10">
        <v>3.8851296195440006</v>
      </c>
      <c r="L10">
        <v>3.8681919685092909</v>
      </c>
      <c r="M10">
        <v>3.8641960486590512</v>
      </c>
      <c r="P10" t="s">
        <v>2100</v>
      </c>
      <c r="Q10">
        <v>5.7380481951281093</v>
      </c>
      <c r="R10">
        <f t="shared" ref="R10:R17" si="1">Q10/6.22101855096189/16*100</f>
        <v>5.7647796620065694</v>
      </c>
    </row>
    <row r="11" spans="1:26" x14ac:dyDescent="0.25">
      <c r="A11" s="1" t="s">
        <v>7</v>
      </c>
      <c r="B11">
        <v>280692</v>
      </c>
      <c r="C11">
        <f t="shared" si="0"/>
        <v>6.120175591032412</v>
      </c>
      <c r="E11">
        <v>6.120175591032412</v>
      </c>
      <c r="F11">
        <v>6.4395916979560752</v>
      </c>
      <c r="G11">
        <v>6.4446366091222629</v>
      </c>
      <c r="H11">
        <v>6.5014684019740194</v>
      </c>
      <c r="I11">
        <v>6.4962717522599451</v>
      </c>
      <c r="J11">
        <v>6.5076340618912321</v>
      </c>
      <c r="K11">
        <v>6.4740579526575566</v>
      </c>
      <c r="L11">
        <v>6.4614524019244115</v>
      </c>
      <c r="M11">
        <v>6.3893218453715637</v>
      </c>
      <c r="P11" t="s">
        <v>2101</v>
      </c>
      <c r="Q11">
        <v>5.6820755470647581</v>
      </c>
      <c r="R11">
        <f t="shared" si="1"/>
        <v>5.708546257857364</v>
      </c>
    </row>
    <row r="12" spans="1:26" x14ac:dyDescent="0.25">
      <c r="A12" s="1" t="s">
        <v>9</v>
      </c>
      <c r="B12">
        <v>352359</v>
      </c>
      <c r="C12">
        <f t="shared" si="0"/>
        <v>7.6827944903331389</v>
      </c>
      <c r="E12">
        <v>7.6827944903331389</v>
      </c>
      <c r="F12">
        <v>7.0254421178205533</v>
      </c>
      <c r="G12">
        <v>6.9927641141163228</v>
      </c>
      <c r="H12">
        <v>6.9542460807176507</v>
      </c>
      <c r="I12">
        <v>6.9209921099401521</v>
      </c>
      <c r="J12">
        <v>7.0237780736202264</v>
      </c>
      <c r="K12">
        <v>6.9849948213803748</v>
      </c>
      <c r="L12">
        <v>6.978854304267232</v>
      </c>
      <c r="M12">
        <v>7.2346086618760923</v>
      </c>
      <c r="P12" t="s">
        <v>2102</v>
      </c>
      <c r="Q12">
        <v>5.7104320757237526</v>
      </c>
      <c r="R12">
        <f t="shared" si="1"/>
        <v>5.7370348892071794</v>
      </c>
    </row>
    <row r="13" spans="1:26" x14ac:dyDescent="0.25">
      <c r="A13" s="1" t="s">
        <v>10</v>
      </c>
      <c r="B13">
        <v>195655</v>
      </c>
      <c r="C13">
        <f t="shared" si="0"/>
        <v>4.2660387729733893</v>
      </c>
      <c r="E13">
        <v>4.2660387729733893</v>
      </c>
      <c r="F13">
        <v>4.4041714294539842</v>
      </c>
      <c r="G13">
        <v>4.4014242266067383</v>
      </c>
      <c r="H13">
        <v>4.4088613559640919</v>
      </c>
      <c r="I13">
        <v>4.4110826312951072</v>
      </c>
      <c r="J13">
        <v>4.3964779346777805</v>
      </c>
      <c r="K13">
        <v>4.4190078711335055</v>
      </c>
      <c r="L13">
        <v>4.3876714553600245</v>
      </c>
      <c r="M13">
        <v>4.3513409488161869</v>
      </c>
      <c r="P13" t="s">
        <v>2103</v>
      </c>
      <c r="Q13">
        <v>5.6870808753674167</v>
      </c>
      <c r="R13">
        <f t="shared" si="1"/>
        <v>5.7135749041530381</v>
      </c>
    </row>
    <row r="14" spans="1:26" x14ac:dyDescent="0.25">
      <c r="A14" s="1" t="s">
        <v>11</v>
      </c>
      <c r="B14">
        <v>136228</v>
      </c>
      <c r="C14">
        <f t="shared" si="0"/>
        <v>2.9702994043833217</v>
      </c>
      <c r="E14">
        <v>2.9702994043833217</v>
      </c>
      <c r="F14">
        <v>2.9391792472628553</v>
      </c>
      <c r="G14">
        <v>2.937764707589384</v>
      </c>
      <c r="H14">
        <v>2.9347099127549727</v>
      </c>
      <c r="I14">
        <v>2.9406551175978373</v>
      </c>
      <c r="J14">
        <v>2.9394608835995735</v>
      </c>
      <c r="K14">
        <v>2.9417047125394742</v>
      </c>
      <c r="L14">
        <v>2.9305473010579512</v>
      </c>
      <c r="M14">
        <v>2.9264393792263284</v>
      </c>
      <c r="P14" t="s">
        <v>2104</v>
      </c>
      <c r="Q14">
        <v>5.8604199633759322</v>
      </c>
      <c r="R14">
        <f t="shared" si="1"/>
        <v>5.8877215155444658</v>
      </c>
    </row>
    <row r="15" spans="1:26" x14ac:dyDescent="0.25">
      <c r="A15" s="1" t="s">
        <v>12</v>
      </c>
      <c r="B15">
        <v>201882</v>
      </c>
      <c r="C15">
        <f t="shared" si="0"/>
        <v>4.4018115538341149</v>
      </c>
      <c r="E15">
        <v>4.4018115538341149</v>
      </c>
      <c r="F15">
        <v>4.8812181334793854</v>
      </c>
      <c r="G15">
        <v>4.9057675896970903</v>
      </c>
      <c r="H15">
        <v>4.9421230124383548</v>
      </c>
      <c r="I15">
        <v>4.943986174558316</v>
      </c>
      <c r="J15">
        <v>4.9002561244475675</v>
      </c>
      <c r="K15">
        <v>4.9167800459546767</v>
      </c>
      <c r="L15">
        <v>4.9043615926399475</v>
      </c>
      <c r="M15">
        <v>4.7371740320274016</v>
      </c>
      <c r="P15" t="s">
        <v>2105</v>
      </c>
      <c r="Q15">
        <v>5.7326914384296757</v>
      </c>
      <c r="R15">
        <f t="shared" si="1"/>
        <v>5.7593979501388182</v>
      </c>
    </row>
    <row r="16" spans="1:26" x14ac:dyDescent="0.25">
      <c r="A16" s="1" t="s">
        <v>14</v>
      </c>
      <c r="B16">
        <v>238115</v>
      </c>
      <c r="C16">
        <f t="shared" si="0"/>
        <v>5.1918316548340631</v>
      </c>
      <c r="E16">
        <v>5.1918316548340631</v>
      </c>
      <c r="F16">
        <v>4.8135507663857338</v>
      </c>
      <c r="G16">
        <v>4.8085691733204001</v>
      </c>
      <c r="H16">
        <v>4.7739537233236016</v>
      </c>
      <c r="I16">
        <v>4.7646860783477285</v>
      </c>
      <c r="J16">
        <v>4.7962582712199602</v>
      </c>
      <c r="K16">
        <v>4.7897854018964585</v>
      </c>
      <c r="L16">
        <v>4.8008959604564705</v>
      </c>
      <c r="M16">
        <v>4.8925863804092584</v>
      </c>
      <c r="P16" t="s">
        <v>2106</v>
      </c>
      <c r="Q16">
        <v>5.6802143665374834</v>
      </c>
      <c r="R16">
        <f t="shared" si="1"/>
        <v>5.706676406771054</v>
      </c>
    </row>
    <row r="17" spans="1:18" x14ac:dyDescent="0.25">
      <c r="A17" s="1" t="s">
        <v>15</v>
      </c>
      <c r="B17">
        <v>284739</v>
      </c>
      <c r="C17">
        <f t="shared" si="0"/>
        <v>6.208415906456108</v>
      </c>
      <c r="E17">
        <v>6.208415906456108</v>
      </c>
      <c r="F17">
        <v>6.4279330149504545</v>
      </c>
      <c r="G17">
        <v>6.4263787748616021</v>
      </c>
      <c r="H17">
        <v>6.4369613765393314</v>
      </c>
      <c r="I17">
        <v>6.4367865931534372</v>
      </c>
      <c r="J17">
        <v>6.419360395457578</v>
      </c>
      <c r="K17">
        <v>6.4350184307176237</v>
      </c>
      <c r="L17">
        <v>6.4176254147407459</v>
      </c>
      <c r="M17">
        <v>6.3896219919136996</v>
      </c>
      <c r="P17" t="s">
        <v>2107</v>
      </c>
      <c r="Q17">
        <v>5.967760730238882</v>
      </c>
      <c r="R17">
        <f t="shared" si="1"/>
        <v>5.9955623437621703</v>
      </c>
    </row>
    <row r="18" spans="1:18" x14ac:dyDescent="0.25">
      <c r="A18" s="1" t="s">
        <v>16</v>
      </c>
      <c r="B18">
        <v>221977</v>
      </c>
      <c r="C18">
        <f t="shared" si="0"/>
        <v>4.839960587300677</v>
      </c>
      <c r="E18">
        <v>4.839960587300677</v>
      </c>
      <c r="F18">
        <v>5.0164041762899032</v>
      </c>
      <c r="G18">
        <v>5.0248342905302259</v>
      </c>
      <c r="H18">
        <v>5.0287151300170398</v>
      </c>
      <c r="I18">
        <v>5.0239790801594504</v>
      </c>
      <c r="J18">
        <v>4.9824202066447345</v>
      </c>
      <c r="K18">
        <v>5.0189332180963424</v>
      </c>
      <c r="L18">
        <v>5.0058875047195848</v>
      </c>
      <c r="M18">
        <v>4.9442928017796923</v>
      </c>
    </row>
    <row r="19" spans="1:18" x14ac:dyDescent="0.25">
      <c r="A19" s="1" t="s">
        <v>17</v>
      </c>
      <c r="B19">
        <v>379168</v>
      </c>
      <c r="C19">
        <f t="shared" si="0"/>
        <v>8.2673347957924612</v>
      </c>
      <c r="E19">
        <v>8.2673347957924612</v>
      </c>
      <c r="F19">
        <v>9.2405902900565859</v>
      </c>
      <c r="G19">
        <v>9.28549173635062</v>
      </c>
      <c r="H19">
        <v>9.3272605594145457</v>
      </c>
      <c r="I19">
        <v>9.3706737645839446</v>
      </c>
      <c r="J19">
        <v>9.2938860484226939</v>
      </c>
      <c r="K19">
        <v>9.2985783270639644</v>
      </c>
      <c r="L19">
        <v>9.3137365388367606</v>
      </c>
      <c r="M19">
        <v>9.0244531153445511</v>
      </c>
      <c r="P19" t="s">
        <v>2108</v>
      </c>
      <c r="Q19">
        <v>3.925091450937229</v>
      </c>
      <c r="R19">
        <f>Q19/3.92509145093723/16*100</f>
        <v>6.2499999999999982</v>
      </c>
    </row>
    <row r="20" spans="1:18" x14ac:dyDescent="0.25">
      <c r="A20" s="1" t="s">
        <v>19</v>
      </c>
      <c r="B20">
        <v>393484</v>
      </c>
      <c r="C20">
        <f t="shared" si="0"/>
        <v>8.5794791880844397</v>
      </c>
      <c r="E20">
        <v>8.5794791880844397</v>
      </c>
      <c r="F20">
        <v>8.4686566092245759</v>
      </c>
      <c r="G20">
        <v>8.4747630210928797</v>
      </c>
      <c r="H20">
        <v>8.4344949251323325</v>
      </c>
      <c r="I20">
        <v>8.4398357773005674</v>
      </c>
      <c r="J20">
        <v>8.3936272255509792</v>
      </c>
      <c r="K20">
        <v>8.4261524398181145</v>
      </c>
      <c r="L20">
        <v>8.4890455669748963</v>
      </c>
      <c r="M20">
        <v>8.5206836278889106</v>
      </c>
      <c r="P20" t="s">
        <v>2109</v>
      </c>
      <c r="Q20">
        <v>3.886135469227936</v>
      </c>
      <c r="R20">
        <f t="shared" ref="R20:R27" si="2">Q20/3.92509145093723/16*100</f>
        <v>6.1879696272745566</v>
      </c>
    </row>
    <row r="21" spans="1:18" x14ac:dyDescent="0.25">
      <c r="A21" s="1" t="s">
        <v>25</v>
      </c>
      <c r="B21">
        <v>357202</v>
      </c>
      <c r="C21">
        <f t="shared" si="0"/>
        <v>7.7883906968063199</v>
      </c>
      <c r="E21">
        <v>7.7883906968063199</v>
      </c>
      <c r="F21">
        <v>7.7971103925391594</v>
      </c>
      <c r="G21">
        <v>7.7828750349619007</v>
      </c>
      <c r="H21">
        <v>7.7819570187982077</v>
      </c>
      <c r="I21">
        <v>7.7866525066559475</v>
      </c>
      <c r="J21">
        <v>7.7736261479411626</v>
      </c>
      <c r="K21">
        <v>7.8030284671633767</v>
      </c>
      <c r="L21">
        <v>7.7672420517724436</v>
      </c>
      <c r="M21">
        <v>7.7756845989512531</v>
      </c>
      <c r="P21" t="s">
        <v>2110</v>
      </c>
      <c r="Q21">
        <v>3.8810997366733018</v>
      </c>
      <c r="R21">
        <f t="shared" si="2"/>
        <v>6.1799511316904736</v>
      </c>
    </row>
    <row r="22" spans="1:18" x14ac:dyDescent="0.25">
      <c r="A22" s="1" t="s">
        <v>26</v>
      </c>
      <c r="B22">
        <v>245181</v>
      </c>
      <c r="C22">
        <f t="shared" si="0"/>
        <v>5.3458978937230759</v>
      </c>
      <c r="E22">
        <v>5.3458978937230759</v>
      </c>
      <c r="F22">
        <v>5.168836819975577</v>
      </c>
      <c r="G22">
        <v>5.1701782726471306</v>
      </c>
      <c r="H22">
        <v>5.1549693497666063</v>
      </c>
      <c r="I22">
        <v>5.1554377633724116</v>
      </c>
      <c r="J22">
        <v>5.1326109749661617</v>
      </c>
      <c r="K22">
        <v>5.1597912041837741</v>
      </c>
      <c r="L22">
        <v>5.1599760911061843</v>
      </c>
      <c r="M22">
        <v>5.1570613887957064</v>
      </c>
      <c r="P22" t="s">
        <v>2111</v>
      </c>
      <c r="Q22">
        <v>3.8886106387301598</v>
      </c>
      <c r="R22">
        <f t="shared" si="2"/>
        <v>6.1919108881552951</v>
      </c>
    </row>
    <row r="23" spans="1:18" x14ac:dyDescent="0.25">
      <c r="A23" s="1" t="s">
        <v>27</v>
      </c>
      <c r="B23">
        <v>359502</v>
      </c>
      <c r="C23">
        <f t="shared" si="0"/>
        <v>7.8385396282307092</v>
      </c>
      <c r="E23">
        <v>7.8385396282307092</v>
      </c>
      <c r="F23">
        <v>8.5267405772595755</v>
      </c>
      <c r="G23">
        <v>8.5675643338899494</v>
      </c>
      <c r="H23">
        <v>8.6187399620539331</v>
      </c>
      <c r="I23">
        <v>8.6411219529523891</v>
      </c>
      <c r="J23">
        <v>8.5408027981954469</v>
      </c>
      <c r="K23">
        <v>8.572837852860788</v>
      </c>
      <c r="L23">
        <v>8.5957077296435447</v>
      </c>
      <c r="M23">
        <v>8.3198749977930397</v>
      </c>
      <c r="P23" t="s">
        <v>2112</v>
      </c>
      <c r="Q23">
        <v>3.876817702316361</v>
      </c>
      <c r="R23">
        <f t="shared" si="2"/>
        <v>6.1731327645096297</v>
      </c>
    </row>
    <row r="24" spans="1:18" x14ac:dyDescent="0.25">
      <c r="A24" s="1" t="s">
        <v>29</v>
      </c>
      <c r="B24">
        <v>474820</v>
      </c>
      <c r="C24">
        <f t="shared" si="0"/>
        <v>10.352919834316653</v>
      </c>
      <c r="E24">
        <v>10.352919834316653</v>
      </c>
      <c r="F24">
        <v>9.2263910629895367</v>
      </c>
      <c r="G24">
        <v>9.2138128314754315</v>
      </c>
      <c r="H24">
        <v>9.1024964766513996</v>
      </c>
      <c r="I24">
        <v>9.1039401201389918</v>
      </c>
      <c r="J24">
        <v>9.1739498943112334</v>
      </c>
      <c r="K24">
        <v>9.1415081965602951</v>
      </c>
      <c r="L24">
        <v>9.2385897514530289</v>
      </c>
      <c r="M24">
        <v>9.5048994509083844</v>
      </c>
      <c r="P24" t="s">
        <v>2113</v>
      </c>
      <c r="Q24">
        <v>3.8654309956777406</v>
      </c>
      <c r="R24">
        <f t="shared" si="2"/>
        <v>6.155001488492001</v>
      </c>
    </row>
    <row r="25" spans="1:18" x14ac:dyDescent="0.25">
      <c r="B25">
        <f>SUM(B9:B24)</f>
        <v>4586339</v>
      </c>
      <c r="P25" t="s">
        <v>2114</v>
      </c>
      <c r="Q25">
        <v>3.8851296195440006</v>
      </c>
      <c r="R25">
        <f t="shared" si="2"/>
        <v>6.1863679931207605</v>
      </c>
    </row>
    <row r="26" spans="1:18" x14ac:dyDescent="0.25">
      <c r="P26" t="s">
        <v>2115</v>
      </c>
      <c r="Q26">
        <v>3.8681919685092909</v>
      </c>
      <c r="R26">
        <f t="shared" si="2"/>
        <v>6.1593978396121951</v>
      </c>
    </row>
    <row r="27" spans="1:18" x14ac:dyDescent="0.25">
      <c r="P27" t="s">
        <v>2116</v>
      </c>
      <c r="Q27">
        <v>3.8641960486590512</v>
      </c>
      <c r="R27">
        <f t="shared" si="2"/>
        <v>6.1530350581646349</v>
      </c>
    </row>
    <row r="28" spans="1:18" x14ac:dyDescent="0.25">
      <c r="A28" s="4" t="s">
        <v>1988</v>
      </c>
      <c r="B28" s="4" t="s">
        <v>1989</v>
      </c>
    </row>
    <row r="29" spans="1:18" x14ac:dyDescent="0.25">
      <c r="A29" t="s">
        <v>2099</v>
      </c>
      <c r="B29">
        <v>6.2499999999999991</v>
      </c>
      <c r="P29" t="s">
        <v>2117</v>
      </c>
      <c r="Q29">
        <v>6.120175591032412</v>
      </c>
      <c r="R29">
        <f>Q29/6.12017559103241/16*100</f>
        <v>6.2500000000000018</v>
      </c>
    </row>
    <row r="30" spans="1:18" x14ac:dyDescent="0.25">
      <c r="A30" t="s">
        <v>2100</v>
      </c>
      <c r="B30">
        <v>5.7647796620065694</v>
      </c>
      <c r="P30" t="s">
        <v>2118</v>
      </c>
      <c r="Q30">
        <v>6.4395916979560752</v>
      </c>
      <c r="R30">
        <f t="shared" ref="R30:R37" si="3">Q30/6.12017559103241/16*100</f>
        <v>6.5761917307075413</v>
      </c>
    </row>
    <row r="31" spans="1:18" x14ac:dyDescent="0.25">
      <c r="A31" t="s">
        <v>2101</v>
      </c>
      <c r="B31">
        <v>5.708546257857364</v>
      </c>
      <c r="P31" t="s">
        <v>2119</v>
      </c>
      <c r="Q31">
        <v>6.4446366091222629</v>
      </c>
      <c r="R31">
        <f t="shared" si="3"/>
        <v>6.5813436572037141</v>
      </c>
    </row>
    <row r="32" spans="1:18" x14ac:dyDescent="0.25">
      <c r="A32" t="s">
        <v>2102</v>
      </c>
      <c r="B32">
        <v>5.7370348892071794</v>
      </c>
      <c r="P32" t="s">
        <v>2120</v>
      </c>
      <c r="Q32">
        <v>6.5014684019740194</v>
      </c>
      <c r="R32">
        <f t="shared" si="3"/>
        <v>6.6393809961722114</v>
      </c>
    </row>
    <row r="33" spans="1:18" x14ac:dyDescent="0.25">
      <c r="A33" t="s">
        <v>2103</v>
      </c>
      <c r="B33">
        <v>5.7135749041530381</v>
      </c>
      <c r="P33" t="s">
        <v>2121</v>
      </c>
      <c r="Q33">
        <v>6.4962717522599451</v>
      </c>
      <c r="R33">
        <f t="shared" si="3"/>
        <v>6.6340741123696372</v>
      </c>
    </row>
    <row r="34" spans="1:18" x14ac:dyDescent="0.25">
      <c r="A34" t="s">
        <v>2104</v>
      </c>
      <c r="B34">
        <v>5.8877215155444658</v>
      </c>
      <c r="P34" t="s">
        <v>2122</v>
      </c>
      <c r="Q34">
        <v>6.5076340618912321</v>
      </c>
      <c r="R34">
        <f t="shared" si="3"/>
        <v>6.6456774453360303</v>
      </c>
    </row>
    <row r="35" spans="1:18" x14ac:dyDescent="0.25">
      <c r="A35" t="s">
        <v>2105</v>
      </c>
      <c r="B35">
        <v>5.7593979501388182</v>
      </c>
      <c r="P35" t="s">
        <v>2123</v>
      </c>
      <c r="Q35">
        <v>6.4740579526575566</v>
      </c>
      <c r="R35">
        <f t="shared" si="3"/>
        <v>6.6113891018744555</v>
      </c>
    </row>
    <row r="36" spans="1:18" x14ac:dyDescent="0.25">
      <c r="A36" t="s">
        <v>2106</v>
      </c>
      <c r="B36">
        <v>5.706676406771054</v>
      </c>
      <c r="P36" t="s">
        <v>2124</v>
      </c>
      <c r="Q36">
        <v>6.4614524019244115</v>
      </c>
      <c r="R36">
        <f t="shared" si="3"/>
        <v>6.5985161555169034</v>
      </c>
    </row>
    <row r="37" spans="1:18" x14ac:dyDescent="0.25">
      <c r="A37" t="s">
        <v>2107</v>
      </c>
      <c r="B37">
        <v>5.9955623437621703</v>
      </c>
      <c r="P37" t="s">
        <v>2125</v>
      </c>
      <c r="Q37">
        <v>6.3893218453715637</v>
      </c>
      <c r="R37">
        <f t="shared" si="3"/>
        <v>6.5248555273617477</v>
      </c>
    </row>
    <row r="39" spans="1:18" x14ac:dyDescent="0.25">
      <c r="A39" t="s">
        <v>2108</v>
      </c>
      <c r="B39">
        <v>6.2499999999999982</v>
      </c>
      <c r="P39" t="s">
        <v>2126</v>
      </c>
      <c r="Q39">
        <v>7.6827944903331389</v>
      </c>
      <c r="R39">
        <f>Q39/7.68279449033314/16*100</f>
        <v>6.2499999999999991</v>
      </c>
    </row>
    <row r="40" spans="1:18" x14ac:dyDescent="0.25">
      <c r="A40" t="s">
        <v>2109</v>
      </c>
      <c r="B40">
        <v>6.1879696272745566</v>
      </c>
      <c r="P40" t="s">
        <v>2127</v>
      </c>
      <c r="Q40">
        <v>7.0254421178205533</v>
      </c>
      <c r="R40">
        <f t="shared" ref="R40:R47" si="4">Q40/7.68279449033314/16*100</f>
        <v>5.7152398507635311</v>
      </c>
    </row>
    <row r="41" spans="1:18" x14ac:dyDescent="0.25">
      <c r="A41" t="s">
        <v>2110</v>
      </c>
      <c r="B41">
        <v>6.1799511316904736</v>
      </c>
      <c r="P41" t="s">
        <v>2128</v>
      </c>
      <c r="Q41">
        <v>6.9927641141163228</v>
      </c>
      <c r="R41">
        <f t="shared" si="4"/>
        <v>5.6886560961924024</v>
      </c>
    </row>
    <row r="42" spans="1:18" x14ac:dyDescent="0.25">
      <c r="A42" t="s">
        <v>2111</v>
      </c>
      <c r="B42">
        <v>6.1919108881552951</v>
      </c>
      <c r="P42" t="s">
        <v>2129</v>
      </c>
      <c r="Q42">
        <v>6.9542460807176507</v>
      </c>
      <c r="R42">
        <f t="shared" si="4"/>
        <v>5.6573214419797191</v>
      </c>
    </row>
    <row r="43" spans="1:18" x14ac:dyDescent="0.25">
      <c r="A43" t="s">
        <v>2112</v>
      </c>
      <c r="B43">
        <v>6.1731327645096297</v>
      </c>
      <c r="P43" t="s">
        <v>2130</v>
      </c>
      <c r="Q43">
        <v>6.9209921099401521</v>
      </c>
      <c r="R43">
        <f t="shared" si="4"/>
        <v>5.6302691346948004</v>
      </c>
    </row>
    <row r="44" spans="1:18" x14ac:dyDescent="0.25">
      <c r="A44" t="s">
        <v>2113</v>
      </c>
      <c r="B44">
        <v>6.155001488492001</v>
      </c>
      <c r="P44" t="s">
        <v>2131</v>
      </c>
      <c r="Q44">
        <v>7.0237780736202264</v>
      </c>
      <c r="R44">
        <f t="shared" si="4"/>
        <v>5.7138861406955188</v>
      </c>
    </row>
    <row r="45" spans="1:18" x14ac:dyDescent="0.25">
      <c r="A45" t="s">
        <v>2114</v>
      </c>
      <c r="B45">
        <v>6.1863679931207605</v>
      </c>
      <c r="P45" t="s">
        <v>2132</v>
      </c>
      <c r="Q45">
        <v>6.9849948213803748</v>
      </c>
      <c r="R45">
        <f t="shared" si="4"/>
        <v>5.6823357293440155</v>
      </c>
    </row>
    <row r="46" spans="1:18" x14ac:dyDescent="0.25">
      <c r="A46" t="s">
        <v>2115</v>
      </c>
      <c r="B46">
        <v>6.1593978396121951</v>
      </c>
      <c r="P46" t="s">
        <v>2133</v>
      </c>
      <c r="Q46">
        <v>6.978854304267232</v>
      </c>
      <c r="R46">
        <f t="shared" si="4"/>
        <v>5.6773403813615282</v>
      </c>
    </row>
    <row r="47" spans="1:18" x14ac:dyDescent="0.25">
      <c r="A47" t="s">
        <v>2116</v>
      </c>
      <c r="B47">
        <v>6.1530350581646349</v>
      </c>
      <c r="P47" t="s">
        <v>2134</v>
      </c>
      <c r="Q47">
        <v>7.2346086618760923</v>
      </c>
      <c r="R47">
        <f t="shared" si="4"/>
        <v>5.8853981052882389</v>
      </c>
    </row>
    <row r="49" spans="1:18" x14ac:dyDescent="0.25">
      <c r="A49" t="s">
        <v>2117</v>
      </c>
      <c r="B49">
        <v>6.2500000000000018</v>
      </c>
      <c r="P49" t="s">
        <v>2135</v>
      </c>
      <c r="Q49">
        <v>4.2660387729733893</v>
      </c>
      <c r="R49">
        <f>Q49/4.26603877297339/16*100</f>
        <v>6.2499999999999982</v>
      </c>
    </row>
    <row r="50" spans="1:18" x14ac:dyDescent="0.25">
      <c r="A50" t="s">
        <v>2118</v>
      </c>
      <c r="B50">
        <v>6.5761917307075413</v>
      </c>
      <c r="P50" t="s">
        <v>2136</v>
      </c>
      <c r="Q50">
        <v>4.4041714294539842</v>
      </c>
      <c r="R50">
        <f t="shared" ref="R50:R57" si="5">Q50/4.26603877297339/16*100</f>
        <v>6.4523725401825116</v>
      </c>
    </row>
    <row r="51" spans="1:18" x14ac:dyDescent="0.25">
      <c r="A51" t="s">
        <v>2119</v>
      </c>
      <c r="B51">
        <v>6.5813436572037141</v>
      </c>
      <c r="P51" t="s">
        <v>2137</v>
      </c>
      <c r="Q51">
        <v>4.4014242266067383</v>
      </c>
      <c r="R51">
        <f t="shared" si="5"/>
        <v>6.4483477249595316</v>
      </c>
    </row>
    <row r="52" spans="1:18" x14ac:dyDescent="0.25">
      <c r="A52" t="s">
        <v>2120</v>
      </c>
      <c r="B52">
        <v>6.6393809961722114</v>
      </c>
      <c r="P52" t="s">
        <v>2138</v>
      </c>
      <c r="Q52">
        <v>4.4088613559640919</v>
      </c>
      <c r="R52">
        <f t="shared" si="5"/>
        <v>6.459243560875966</v>
      </c>
    </row>
    <row r="53" spans="1:18" x14ac:dyDescent="0.25">
      <c r="A53" t="s">
        <v>2121</v>
      </c>
      <c r="B53">
        <v>6.6340741123696372</v>
      </c>
      <c r="P53" t="s">
        <v>2139</v>
      </c>
      <c r="Q53">
        <v>4.4110826312951072</v>
      </c>
      <c r="R53">
        <f t="shared" si="5"/>
        <v>6.4624978610728592</v>
      </c>
    </row>
    <row r="54" spans="1:18" x14ac:dyDescent="0.25">
      <c r="A54" t="s">
        <v>2122</v>
      </c>
      <c r="B54">
        <v>6.6456774453360303</v>
      </c>
      <c r="P54" t="s">
        <v>2140</v>
      </c>
      <c r="Q54">
        <v>4.3964779346777805</v>
      </c>
      <c r="R54">
        <f t="shared" si="5"/>
        <v>6.4411011137116834</v>
      </c>
    </row>
    <row r="55" spans="1:18" x14ac:dyDescent="0.25">
      <c r="A55" t="s">
        <v>2123</v>
      </c>
      <c r="B55">
        <v>6.6113891018744555</v>
      </c>
      <c r="P55" t="s">
        <v>2141</v>
      </c>
      <c r="Q55">
        <v>4.4190078711335055</v>
      </c>
      <c r="R55">
        <f t="shared" si="5"/>
        <v>6.4741088078143179</v>
      </c>
    </row>
    <row r="56" spans="1:18" x14ac:dyDescent="0.25">
      <c r="A56" t="s">
        <v>2124</v>
      </c>
      <c r="B56">
        <v>6.5985161555169034</v>
      </c>
      <c r="P56" t="s">
        <v>2142</v>
      </c>
      <c r="Q56">
        <v>4.3876714553600245</v>
      </c>
      <c r="R56">
        <f t="shared" si="5"/>
        <v>6.4281990988297109</v>
      </c>
    </row>
    <row r="57" spans="1:18" x14ac:dyDescent="0.25">
      <c r="A57" t="s">
        <v>2125</v>
      </c>
      <c r="B57">
        <v>6.5248555273617477</v>
      </c>
      <c r="P57" t="s">
        <v>2143</v>
      </c>
      <c r="Q57">
        <v>4.3513409488161869</v>
      </c>
      <c r="R57">
        <f t="shared" si="5"/>
        <v>6.3749727504576539</v>
      </c>
    </row>
    <row r="59" spans="1:18" x14ac:dyDescent="0.25">
      <c r="A59" t="s">
        <v>2126</v>
      </c>
      <c r="B59">
        <v>6.2499999999999991</v>
      </c>
      <c r="P59" t="s">
        <v>2144</v>
      </c>
      <c r="Q59">
        <v>2.9702994043833217</v>
      </c>
      <c r="R59">
        <f>Q59/2.97029940438332/16*100</f>
        <v>6.2500000000000044</v>
      </c>
    </row>
    <row r="60" spans="1:18" x14ac:dyDescent="0.25">
      <c r="A60" t="s">
        <v>2127</v>
      </c>
      <c r="B60">
        <v>5.7152398507635311</v>
      </c>
      <c r="P60" t="s">
        <v>2145</v>
      </c>
      <c r="Q60">
        <v>2.9391792472628553</v>
      </c>
      <c r="R60">
        <f t="shared" ref="R60:R67" si="6">Q60/2.97029940438332/16*100</f>
        <v>6.1845180550769134</v>
      </c>
    </row>
    <row r="61" spans="1:18" x14ac:dyDescent="0.25">
      <c r="A61" t="s">
        <v>2128</v>
      </c>
      <c r="B61">
        <v>5.6886560961924024</v>
      </c>
      <c r="P61" t="s">
        <v>2146</v>
      </c>
      <c r="Q61">
        <v>2.937764707589384</v>
      </c>
      <c r="R61">
        <f t="shared" si="6"/>
        <v>6.1815416302268975</v>
      </c>
    </row>
    <row r="62" spans="1:18" x14ac:dyDescent="0.25">
      <c r="A62" t="s">
        <v>2129</v>
      </c>
      <c r="B62">
        <v>5.6573214419797191</v>
      </c>
      <c r="P62" t="s">
        <v>2147</v>
      </c>
      <c r="Q62">
        <v>2.9347099127549727</v>
      </c>
      <c r="R62">
        <f t="shared" si="6"/>
        <v>6.1751138379016881</v>
      </c>
    </row>
    <row r="63" spans="1:18" x14ac:dyDescent="0.25">
      <c r="A63" t="s">
        <v>2130</v>
      </c>
      <c r="B63">
        <v>5.6302691346948004</v>
      </c>
      <c r="P63" t="s">
        <v>2148</v>
      </c>
      <c r="Q63">
        <v>2.9406551175978373</v>
      </c>
      <c r="R63">
        <f t="shared" si="6"/>
        <v>6.1876235297573539</v>
      </c>
    </row>
    <row r="64" spans="1:18" x14ac:dyDescent="0.25">
      <c r="A64" t="s">
        <v>2131</v>
      </c>
      <c r="B64">
        <v>5.7138861406955188</v>
      </c>
      <c r="P64" t="s">
        <v>2149</v>
      </c>
      <c r="Q64">
        <v>2.9394608835995735</v>
      </c>
      <c r="R64">
        <f t="shared" si="6"/>
        <v>6.1851106643949816</v>
      </c>
    </row>
    <row r="65" spans="1:18" x14ac:dyDescent="0.25">
      <c r="A65" t="s">
        <v>2132</v>
      </c>
      <c r="B65">
        <v>5.6823357293440155</v>
      </c>
      <c r="P65" t="s">
        <v>2150</v>
      </c>
      <c r="Q65">
        <v>2.9417047125394742</v>
      </c>
      <c r="R65">
        <f t="shared" si="6"/>
        <v>6.1898320506813889</v>
      </c>
    </row>
    <row r="66" spans="1:18" x14ac:dyDescent="0.25">
      <c r="A66" t="s">
        <v>2133</v>
      </c>
      <c r="B66">
        <v>5.6773403813615282</v>
      </c>
      <c r="P66" t="s">
        <v>2151</v>
      </c>
      <c r="Q66">
        <v>2.9305473010579512</v>
      </c>
      <c r="R66">
        <f t="shared" si="6"/>
        <v>6.1663550161250029</v>
      </c>
    </row>
    <row r="67" spans="1:18" x14ac:dyDescent="0.25">
      <c r="A67" t="s">
        <v>2134</v>
      </c>
      <c r="B67">
        <v>5.8853981052882389</v>
      </c>
      <c r="P67" t="s">
        <v>2152</v>
      </c>
      <c r="Q67">
        <v>2.9264393792263284</v>
      </c>
      <c r="R67">
        <f t="shared" si="6"/>
        <v>6.157711270848095</v>
      </c>
    </row>
    <row r="69" spans="1:18" x14ac:dyDescent="0.25">
      <c r="A69" t="s">
        <v>2135</v>
      </c>
      <c r="B69">
        <v>6.2499999999999982</v>
      </c>
      <c r="P69" t="s">
        <v>2153</v>
      </c>
      <c r="Q69">
        <v>4.4018115538341149</v>
      </c>
      <c r="R69">
        <f>Q69/4.40181155383411/16*100</f>
        <v>6.2500000000000071</v>
      </c>
    </row>
    <row r="70" spans="1:18" x14ac:dyDescent="0.25">
      <c r="A70" t="s">
        <v>2136</v>
      </c>
      <c r="B70">
        <v>6.4523725401825116</v>
      </c>
      <c r="P70" t="s">
        <v>2154</v>
      </c>
      <c r="Q70">
        <v>4.8812181334793854</v>
      </c>
      <c r="R70">
        <f t="shared" ref="R70:R77" si="7">Q70/4.40181155383411/16*100</f>
        <v>6.9306950016233921</v>
      </c>
    </row>
    <row r="71" spans="1:18" x14ac:dyDescent="0.25">
      <c r="A71" t="s">
        <v>2137</v>
      </c>
      <c r="B71">
        <v>6.4483477249595316</v>
      </c>
      <c r="P71" t="s">
        <v>2155</v>
      </c>
      <c r="Q71">
        <v>4.9057675896970903</v>
      </c>
      <c r="R71">
        <f t="shared" si="7"/>
        <v>6.9655520370698571</v>
      </c>
    </row>
    <row r="72" spans="1:18" x14ac:dyDescent="0.25">
      <c r="A72" t="s">
        <v>2138</v>
      </c>
      <c r="B72">
        <v>6.459243560875966</v>
      </c>
      <c r="P72" t="s">
        <v>2156</v>
      </c>
      <c r="Q72">
        <v>4.9421230124383548</v>
      </c>
      <c r="R72">
        <f t="shared" si="7"/>
        <v>7.0171720097456491</v>
      </c>
    </row>
    <row r="73" spans="1:18" x14ac:dyDescent="0.25">
      <c r="A73" t="s">
        <v>2139</v>
      </c>
      <c r="B73">
        <v>6.4624978610728592</v>
      </c>
      <c r="P73" t="s">
        <v>2157</v>
      </c>
      <c r="Q73">
        <v>4.943986174558316</v>
      </c>
      <c r="R73">
        <f t="shared" si="7"/>
        <v>7.0198174576725627</v>
      </c>
    </row>
    <row r="74" spans="1:18" x14ac:dyDescent="0.25">
      <c r="A74" t="s">
        <v>2140</v>
      </c>
      <c r="B74">
        <v>6.4411011137116834</v>
      </c>
      <c r="P74" t="s">
        <v>2158</v>
      </c>
      <c r="Q74">
        <v>4.9002561244475675</v>
      </c>
      <c r="R74">
        <f t="shared" si="7"/>
        <v>6.9577264731200534</v>
      </c>
    </row>
    <row r="75" spans="1:18" x14ac:dyDescent="0.25">
      <c r="A75" t="s">
        <v>2141</v>
      </c>
      <c r="B75">
        <v>6.4741088078143179</v>
      </c>
      <c r="P75" t="s">
        <v>2159</v>
      </c>
      <c r="Q75">
        <v>4.9167800459546767</v>
      </c>
      <c r="R75">
        <f t="shared" si="7"/>
        <v>6.9811882929086524</v>
      </c>
    </row>
    <row r="76" spans="1:18" x14ac:dyDescent="0.25">
      <c r="A76" t="s">
        <v>2142</v>
      </c>
      <c r="B76">
        <v>6.4281990988297109</v>
      </c>
      <c r="P76" t="s">
        <v>2160</v>
      </c>
      <c r="Q76">
        <v>4.9043615926399475</v>
      </c>
      <c r="R76">
        <f t="shared" si="7"/>
        <v>6.9635557040829328</v>
      </c>
    </row>
    <row r="77" spans="1:18" x14ac:dyDescent="0.25">
      <c r="A77" t="s">
        <v>2143</v>
      </c>
      <c r="B77">
        <v>6.3749727504576539</v>
      </c>
      <c r="P77" t="s">
        <v>2161</v>
      </c>
      <c r="Q77">
        <v>4.7371740320274016</v>
      </c>
      <c r="R77">
        <f t="shared" si="7"/>
        <v>6.7261711088886535</v>
      </c>
    </row>
    <row r="79" spans="1:18" x14ac:dyDescent="0.25">
      <c r="A79" t="s">
        <v>2144</v>
      </c>
      <c r="B79">
        <v>6.2500000000000044</v>
      </c>
      <c r="P79" t="s">
        <v>2162</v>
      </c>
      <c r="Q79">
        <v>5.1918316548340631</v>
      </c>
      <c r="R79">
        <f>Q79/5.19183165483406/16*100</f>
        <v>6.2500000000000027</v>
      </c>
    </row>
    <row r="80" spans="1:18" x14ac:dyDescent="0.25">
      <c r="A80" t="s">
        <v>2145</v>
      </c>
      <c r="B80">
        <v>6.1845180550769134</v>
      </c>
      <c r="P80" t="s">
        <v>2163</v>
      </c>
      <c r="Q80">
        <v>4.8135507663857338</v>
      </c>
      <c r="R80">
        <f t="shared" ref="R80:R87" si="8">Q80/5.19183165483406/16*100</f>
        <v>5.794620143721203</v>
      </c>
    </row>
    <row r="81" spans="1:18" x14ac:dyDescent="0.25">
      <c r="A81" t="s">
        <v>2146</v>
      </c>
      <c r="B81">
        <v>6.1815416302268975</v>
      </c>
      <c r="P81" t="s">
        <v>2164</v>
      </c>
      <c r="Q81">
        <v>4.8085691733204001</v>
      </c>
      <c r="R81">
        <f t="shared" si="8"/>
        <v>5.7886232318934976</v>
      </c>
    </row>
    <row r="82" spans="1:18" x14ac:dyDescent="0.25">
      <c r="A82" t="s">
        <v>2147</v>
      </c>
      <c r="B82">
        <v>6.1751138379016881</v>
      </c>
      <c r="P82" t="s">
        <v>2165</v>
      </c>
      <c r="Q82">
        <v>4.7739537233236016</v>
      </c>
      <c r="R82">
        <f t="shared" si="8"/>
        <v>5.7469526661157042</v>
      </c>
    </row>
    <row r="83" spans="1:18" x14ac:dyDescent="0.25">
      <c r="A83" t="s">
        <v>2148</v>
      </c>
      <c r="B83">
        <v>6.1876235297573539</v>
      </c>
      <c r="P83" t="s">
        <v>2166</v>
      </c>
      <c r="Q83">
        <v>4.7646860783477285</v>
      </c>
      <c r="R83">
        <f t="shared" si="8"/>
        <v>5.7357961446893446</v>
      </c>
    </row>
    <row r="84" spans="1:18" x14ac:dyDescent="0.25">
      <c r="A84" t="s">
        <v>2149</v>
      </c>
      <c r="B84">
        <v>6.1851106643949816</v>
      </c>
      <c r="P84" t="s">
        <v>2167</v>
      </c>
      <c r="Q84">
        <v>4.7962582712199602</v>
      </c>
      <c r="R84">
        <f t="shared" si="8"/>
        <v>5.77380319471912</v>
      </c>
    </row>
    <row r="85" spans="1:18" x14ac:dyDescent="0.25">
      <c r="A85" t="s">
        <v>2150</v>
      </c>
      <c r="B85">
        <v>6.1898320506813889</v>
      </c>
      <c r="P85" t="s">
        <v>2168</v>
      </c>
      <c r="Q85">
        <v>4.7897854018964585</v>
      </c>
      <c r="R85">
        <f t="shared" si="8"/>
        <v>5.7660110635481834</v>
      </c>
    </row>
    <row r="86" spans="1:18" x14ac:dyDescent="0.25">
      <c r="A86" t="s">
        <v>2151</v>
      </c>
      <c r="B86">
        <v>6.1663550161250029</v>
      </c>
      <c r="P86" t="s">
        <v>2169</v>
      </c>
      <c r="Q86">
        <v>4.8008959604564705</v>
      </c>
      <c r="R86">
        <f t="shared" si="8"/>
        <v>5.779386110278641</v>
      </c>
    </row>
    <row r="87" spans="1:18" x14ac:dyDescent="0.25">
      <c r="A87" t="s">
        <v>2152</v>
      </c>
      <c r="B87">
        <v>6.157711270848095</v>
      </c>
      <c r="P87" t="s">
        <v>2170</v>
      </c>
      <c r="Q87">
        <v>4.8925863804092584</v>
      </c>
      <c r="R87">
        <f t="shared" si="8"/>
        <v>5.8897643279874821</v>
      </c>
    </row>
    <row r="89" spans="1:18" x14ac:dyDescent="0.25">
      <c r="A89" t="s">
        <v>2153</v>
      </c>
      <c r="B89">
        <v>6.2500000000000071</v>
      </c>
      <c r="P89" t="s">
        <v>2171</v>
      </c>
      <c r="Q89">
        <v>6.208415906456108</v>
      </c>
      <c r="R89">
        <f>Q89/6.20841590645611/16*100</f>
        <v>6.2499999999999982</v>
      </c>
    </row>
    <row r="90" spans="1:18" x14ac:dyDescent="0.25">
      <c r="A90" t="s">
        <v>2154</v>
      </c>
      <c r="B90">
        <v>6.9306950016233921</v>
      </c>
      <c r="P90" t="s">
        <v>2172</v>
      </c>
      <c r="Q90">
        <v>6.4279330149504545</v>
      </c>
      <c r="R90">
        <f t="shared" ref="R90:R97" si="9">Q90/6.20841590645611/16*100</f>
        <v>6.4709874384644452</v>
      </c>
    </row>
    <row r="91" spans="1:18" x14ac:dyDescent="0.25">
      <c r="A91" t="s">
        <v>2155</v>
      </c>
      <c r="B91">
        <v>6.9655520370698571</v>
      </c>
      <c r="P91" t="s">
        <v>2173</v>
      </c>
      <c r="Q91">
        <v>6.4263787748616021</v>
      </c>
      <c r="R91">
        <f t="shared" si="9"/>
        <v>6.4694227880444846</v>
      </c>
    </row>
    <row r="92" spans="1:18" x14ac:dyDescent="0.25">
      <c r="A92" t="s">
        <v>2156</v>
      </c>
      <c r="B92">
        <v>7.0171720097456491</v>
      </c>
      <c r="P92" t="s">
        <v>2174</v>
      </c>
      <c r="Q92">
        <v>6.4369613765393314</v>
      </c>
      <c r="R92">
        <f t="shared" si="9"/>
        <v>6.4800762721992795</v>
      </c>
    </row>
    <row r="93" spans="1:18" x14ac:dyDescent="0.25">
      <c r="A93" t="s">
        <v>2157</v>
      </c>
      <c r="B93">
        <v>7.0198174576725627</v>
      </c>
      <c r="P93" t="s">
        <v>2175</v>
      </c>
      <c r="Q93">
        <v>6.4367865931534372</v>
      </c>
      <c r="R93">
        <f t="shared" si="9"/>
        <v>6.4799003181107819</v>
      </c>
    </row>
    <row r="94" spans="1:18" x14ac:dyDescent="0.25">
      <c r="A94" t="s">
        <v>2158</v>
      </c>
      <c r="B94">
        <v>6.9577264731200534</v>
      </c>
      <c r="P94" t="s">
        <v>2176</v>
      </c>
      <c r="Q94">
        <v>6.419360395457578</v>
      </c>
      <c r="R94">
        <f t="shared" si="9"/>
        <v>6.462357399395259</v>
      </c>
    </row>
    <row r="95" spans="1:18" x14ac:dyDescent="0.25">
      <c r="A95" t="s">
        <v>2159</v>
      </c>
      <c r="B95">
        <v>6.9811882929086524</v>
      </c>
      <c r="P95" t="s">
        <v>2177</v>
      </c>
      <c r="Q95">
        <v>6.4350184307176237</v>
      </c>
      <c r="R95">
        <f t="shared" si="9"/>
        <v>6.4781203124877145</v>
      </c>
    </row>
    <row r="96" spans="1:18" x14ac:dyDescent="0.25">
      <c r="A96" t="s">
        <v>2160</v>
      </c>
      <c r="B96">
        <v>6.9635557040829328</v>
      </c>
      <c r="P96" t="s">
        <v>2178</v>
      </c>
      <c r="Q96">
        <v>6.4176254147407459</v>
      </c>
      <c r="R96">
        <f t="shared" si="9"/>
        <v>6.4606107977429881</v>
      </c>
    </row>
    <row r="97" spans="1:18" x14ac:dyDescent="0.25">
      <c r="A97" t="s">
        <v>2161</v>
      </c>
      <c r="B97">
        <v>6.7261711088886535</v>
      </c>
      <c r="P97" t="s">
        <v>2179</v>
      </c>
      <c r="Q97">
        <v>6.3896219919136996</v>
      </c>
      <c r="R97">
        <f t="shared" si="9"/>
        <v>6.4324198074314278</v>
      </c>
    </row>
    <row r="99" spans="1:18" x14ac:dyDescent="0.25">
      <c r="A99" t="s">
        <v>2162</v>
      </c>
      <c r="B99">
        <v>6.2500000000000027</v>
      </c>
      <c r="P99" t="s">
        <v>2180</v>
      </c>
      <c r="Q99">
        <v>4.839960587300677</v>
      </c>
      <c r="R99">
        <f>Q99/4.83996058730068/16*100</f>
        <v>6.2499999999999964</v>
      </c>
    </row>
    <row r="100" spans="1:18" x14ac:dyDescent="0.25">
      <c r="A100" t="s">
        <v>2163</v>
      </c>
      <c r="B100">
        <v>5.794620143721203</v>
      </c>
      <c r="P100" t="s">
        <v>2181</v>
      </c>
      <c r="Q100">
        <v>5.0164041762899032</v>
      </c>
      <c r="R100">
        <f t="shared" ref="R100:R107" si="10">Q100/4.83996058730068/16*100</f>
        <v>6.4778473990214209</v>
      </c>
    </row>
    <row r="101" spans="1:18" x14ac:dyDescent="0.25">
      <c r="A101" t="s">
        <v>2164</v>
      </c>
      <c r="B101">
        <v>5.7886232318934976</v>
      </c>
      <c r="P101" t="s">
        <v>2182</v>
      </c>
      <c r="Q101">
        <v>5.0248342905302259</v>
      </c>
      <c r="R101">
        <f t="shared" si="10"/>
        <v>6.4887334822966158</v>
      </c>
    </row>
    <row r="102" spans="1:18" x14ac:dyDescent="0.25">
      <c r="A102" t="s">
        <v>2165</v>
      </c>
      <c r="B102">
        <v>5.7469526661157042</v>
      </c>
      <c r="P102" t="s">
        <v>2183</v>
      </c>
      <c r="Q102">
        <v>5.0287151300170398</v>
      </c>
      <c r="R102">
        <f t="shared" si="10"/>
        <v>6.493744937732064</v>
      </c>
    </row>
    <row r="103" spans="1:18" x14ac:dyDescent="0.25">
      <c r="A103" t="s">
        <v>2166</v>
      </c>
      <c r="B103">
        <v>5.7357961446893446</v>
      </c>
      <c r="P103" t="s">
        <v>2184</v>
      </c>
      <c r="Q103">
        <v>5.0239790801594504</v>
      </c>
      <c r="R103">
        <f t="shared" si="10"/>
        <v>6.4876291210686805</v>
      </c>
    </row>
    <row r="104" spans="1:18" x14ac:dyDescent="0.25">
      <c r="A104" t="s">
        <v>2167</v>
      </c>
      <c r="B104">
        <v>5.77380319471912</v>
      </c>
      <c r="P104" t="s">
        <v>2185</v>
      </c>
      <c r="Q104">
        <v>4.9824202066447345</v>
      </c>
      <c r="R104">
        <f t="shared" si="10"/>
        <v>6.4339627833409523</v>
      </c>
    </row>
    <row r="105" spans="1:18" x14ac:dyDescent="0.25">
      <c r="A105" t="s">
        <v>2168</v>
      </c>
      <c r="B105">
        <v>5.7660110635481834</v>
      </c>
      <c r="P105" t="s">
        <v>2186</v>
      </c>
      <c r="Q105">
        <v>5.0189332180963424</v>
      </c>
      <c r="R105">
        <f t="shared" si="10"/>
        <v>6.4811132337333222</v>
      </c>
    </row>
    <row r="106" spans="1:18" x14ac:dyDescent="0.25">
      <c r="A106" t="s">
        <v>2169</v>
      </c>
      <c r="B106">
        <v>5.779386110278641</v>
      </c>
      <c r="P106" t="s">
        <v>2187</v>
      </c>
      <c r="Q106">
        <v>5.0058875047195848</v>
      </c>
      <c r="R106">
        <f t="shared" si="10"/>
        <v>6.4642668757653103</v>
      </c>
    </row>
    <row r="107" spans="1:18" x14ac:dyDescent="0.25">
      <c r="A107" t="s">
        <v>2170</v>
      </c>
      <c r="B107">
        <v>5.8897643279874821</v>
      </c>
      <c r="P107" t="s">
        <v>2188</v>
      </c>
      <c r="Q107">
        <v>4.9442928017796923</v>
      </c>
      <c r="R107">
        <f t="shared" si="10"/>
        <v>6.3847276137340412</v>
      </c>
    </row>
    <row r="109" spans="1:18" x14ac:dyDescent="0.25">
      <c r="A109" t="s">
        <v>2171</v>
      </c>
      <c r="B109">
        <v>6.2499999999999982</v>
      </c>
      <c r="P109" t="s">
        <v>2189</v>
      </c>
      <c r="Q109">
        <v>8.2673347957924612</v>
      </c>
      <c r="R109">
        <f>Q109/8.26733479579246/16*100</f>
        <v>6.2500000000000018</v>
      </c>
    </row>
    <row r="110" spans="1:18" x14ac:dyDescent="0.25">
      <c r="A110" t="s">
        <v>2172</v>
      </c>
      <c r="B110">
        <v>6.4709874384644452</v>
      </c>
      <c r="P110" t="s">
        <v>2190</v>
      </c>
      <c r="Q110">
        <v>9.2405902900565859</v>
      </c>
      <c r="R110">
        <f t="shared" ref="R110:R117" si="11">Q110/8.26733479579246/16*100</f>
        <v>6.9857687803143715</v>
      </c>
    </row>
    <row r="111" spans="1:18" x14ac:dyDescent="0.25">
      <c r="A111" t="s">
        <v>2173</v>
      </c>
      <c r="B111">
        <v>6.4694227880444846</v>
      </c>
      <c r="P111" t="s">
        <v>2191</v>
      </c>
      <c r="Q111">
        <v>9.28549173635062</v>
      </c>
      <c r="R111">
        <f t="shared" si="11"/>
        <v>7.0197137028643262</v>
      </c>
    </row>
    <row r="112" spans="1:18" x14ac:dyDescent="0.25">
      <c r="A112" t="s">
        <v>2174</v>
      </c>
      <c r="B112">
        <v>6.4800762721992795</v>
      </c>
      <c r="P112" t="s">
        <v>2192</v>
      </c>
      <c r="Q112">
        <v>9.3272605594145457</v>
      </c>
      <c r="R112">
        <f t="shared" si="11"/>
        <v>7.0512904020784912</v>
      </c>
    </row>
    <row r="113" spans="1:18" x14ac:dyDescent="0.25">
      <c r="A113" t="s">
        <v>2175</v>
      </c>
      <c r="B113">
        <v>6.4799003181107819</v>
      </c>
      <c r="P113" t="s">
        <v>2193</v>
      </c>
      <c r="Q113">
        <v>9.3706737645839446</v>
      </c>
      <c r="R113">
        <f t="shared" si="11"/>
        <v>7.0841102332587687</v>
      </c>
    </row>
    <row r="114" spans="1:18" x14ac:dyDescent="0.25">
      <c r="A114" t="s">
        <v>2176</v>
      </c>
      <c r="B114">
        <v>6.462357399395259</v>
      </c>
      <c r="P114" t="s">
        <v>2194</v>
      </c>
      <c r="Q114">
        <v>9.2938860484226939</v>
      </c>
      <c r="R114">
        <f t="shared" si="11"/>
        <v>7.0260596960708872</v>
      </c>
    </row>
    <row r="115" spans="1:18" x14ac:dyDescent="0.25">
      <c r="A115" t="s">
        <v>2177</v>
      </c>
      <c r="B115">
        <v>6.4781203124877145</v>
      </c>
      <c r="P115" t="s">
        <v>2195</v>
      </c>
      <c r="Q115">
        <v>9.2985783270639644</v>
      </c>
      <c r="R115">
        <f t="shared" si="11"/>
        <v>7.0296069990690508</v>
      </c>
    </row>
    <row r="116" spans="1:18" x14ac:dyDescent="0.25">
      <c r="A116" t="s">
        <v>2178</v>
      </c>
      <c r="B116">
        <v>6.4606107977429881</v>
      </c>
      <c r="P116" t="s">
        <v>2196</v>
      </c>
      <c r="Q116">
        <v>9.3137365388367606</v>
      </c>
      <c r="R116">
        <f t="shared" si="11"/>
        <v>7.0410664144574531</v>
      </c>
    </row>
    <row r="117" spans="1:18" x14ac:dyDescent="0.25">
      <c r="A117" t="s">
        <v>2179</v>
      </c>
      <c r="B117">
        <v>6.4324198074314278</v>
      </c>
      <c r="P117" t="s">
        <v>2197</v>
      </c>
      <c r="Q117">
        <v>9.0244531153445511</v>
      </c>
      <c r="R117">
        <f t="shared" si="11"/>
        <v>6.822371824062194</v>
      </c>
    </row>
    <row r="119" spans="1:18" x14ac:dyDescent="0.25">
      <c r="A119" t="s">
        <v>2180</v>
      </c>
      <c r="B119">
        <v>6.2499999999999964</v>
      </c>
      <c r="P119" t="s">
        <v>2198</v>
      </c>
      <c r="Q119">
        <v>8.5794791880844397</v>
      </c>
      <c r="R119">
        <f>Q119/8.57947918808444/16*100</f>
        <v>6.25</v>
      </c>
    </row>
    <row r="120" spans="1:18" x14ac:dyDescent="0.25">
      <c r="A120" t="s">
        <v>2181</v>
      </c>
      <c r="B120">
        <v>6.4778473990214209</v>
      </c>
      <c r="P120" t="s">
        <v>2199</v>
      </c>
      <c r="Q120">
        <v>8.4686566092245759</v>
      </c>
      <c r="R120">
        <f t="shared" ref="R120:R127" si="12">Q120/8.57947918808444/16*100</f>
        <v>6.1692676964778794</v>
      </c>
    </row>
    <row r="121" spans="1:18" x14ac:dyDescent="0.25">
      <c r="A121" t="s">
        <v>2182</v>
      </c>
      <c r="B121">
        <v>6.4887334822966158</v>
      </c>
      <c r="P121" t="s">
        <v>2200</v>
      </c>
      <c r="Q121">
        <v>8.4747630210928797</v>
      </c>
      <c r="R121">
        <f t="shared" si="12"/>
        <v>6.1737161103431299</v>
      </c>
    </row>
    <row r="122" spans="1:18" x14ac:dyDescent="0.25">
      <c r="A122" t="s">
        <v>2183</v>
      </c>
      <c r="B122">
        <v>6.493744937732064</v>
      </c>
      <c r="P122" t="s">
        <v>2201</v>
      </c>
      <c r="Q122">
        <v>8.4344949251323325</v>
      </c>
      <c r="R122">
        <f t="shared" si="12"/>
        <v>6.144381509228535</v>
      </c>
    </row>
    <row r="123" spans="1:18" x14ac:dyDescent="0.25">
      <c r="A123" t="s">
        <v>2184</v>
      </c>
      <c r="B123">
        <v>6.4876291210686805</v>
      </c>
      <c r="P123" t="s">
        <v>2202</v>
      </c>
      <c r="Q123">
        <v>8.4398357773005674</v>
      </c>
      <c r="R123">
        <f t="shared" si="12"/>
        <v>6.1482722262895226</v>
      </c>
    </row>
    <row r="124" spans="1:18" x14ac:dyDescent="0.25">
      <c r="A124" t="s">
        <v>2185</v>
      </c>
      <c r="B124">
        <v>6.4339627833409523</v>
      </c>
      <c r="P124" t="s">
        <v>2203</v>
      </c>
      <c r="Q124">
        <v>8.3936272255509792</v>
      </c>
      <c r="R124">
        <f t="shared" si="12"/>
        <v>6.1146101074005319</v>
      </c>
    </row>
    <row r="125" spans="1:18" x14ac:dyDescent="0.25">
      <c r="A125" t="s">
        <v>2186</v>
      </c>
      <c r="B125">
        <v>6.4811132337333222</v>
      </c>
      <c r="P125" t="s">
        <v>2204</v>
      </c>
      <c r="Q125">
        <v>8.4261524398181145</v>
      </c>
      <c r="R125">
        <f t="shared" si="12"/>
        <v>6.1383041551058888</v>
      </c>
    </row>
    <row r="126" spans="1:18" x14ac:dyDescent="0.25">
      <c r="A126" t="s">
        <v>2187</v>
      </c>
      <c r="B126">
        <v>6.4642668757653103</v>
      </c>
      <c r="P126" t="s">
        <v>2205</v>
      </c>
      <c r="Q126">
        <v>8.4890455669748963</v>
      </c>
      <c r="R126">
        <f t="shared" si="12"/>
        <v>6.1841206943284348</v>
      </c>
    </row>
    <row r="127" spans="1:18" x14ac:dyDescent="0.25">
      <c r="A127" t="s">
        <v>2188</v>
      </c>
      <c r="B127">
        <v>6.3847276137340412</v>
      </c>
      <c r="P127" t="s">
        <v>2206</v>
      </c>
      <c r="Q127">
        <v>8.5206836278889106</v>
      </c>
      <c r="R127">
        <f t="shared" si="12"/>
        <v>6.2071684663875146</v>
      </c>
    </row>
    <row r="129" spans="1:18" x14ac:dyDescent="0.25">
      <c r="A129" t="s">
        <v>2189</v>
      </c>
      <c r="B129">
        <v>6.2500000000000018</v>
      </c>
      <c r="P129" t="s">
        <v>2207</v>
      </c>
      <c r="Q129">
        <v>7.7883906968063199</v>
      </c>
      <c r="R129">
        <f>Q129/7.78839069680632/16*100</f>
        <v>6.25</v>
      </c>
    </row>
    <row r="130" spans="1:18" x14ac:dyDescent="0.25">
      <c r="A130" t="s">
        <v>2190</v>
      </c>
      <c r="B130">
        <v>6.9857687803143715</v>
      </c>
      <c r="P130" t="s">
        <v>2208</v>
      </c>
      <c r="Q130">
        <v>7.7971103925391594</v>
      </c>
      <c r="R130">
        <f t="shared" ref="R130:R137" si="13">Q130/7.78839069680632/16*100</f>
        <v>6.2569973503451228</v>
      </c>
    </row>
    <row r="131" spans="1:18" x14ac:dyDescent="0.25">
      <c r="A131" t="s">
        <v>2191</v>
      </c>
      <c r="B131">
        <v>7.0197137028643262</v>
      </c>
      <c r="P131" t="s">
        <v>2209</v>
      </c>
      <c r="Q131">
        <v>7.7828750349619007</v>
      </c>
      <c r="R131">
        <f t="shared" si="13"/>
        <v>6.2455738113469632</v>
      </c>
    </row>
    <row r="132" spans="1:18" x14ac:dyDescent="0.25">
      <c r="A132" t="s">
        <v>2192</v>
      </c>
      <c r="B132">
        <v>7.0512904020784912</v>
      </c>
      <c r="P132" t="s">
        <v>2210</v>
      </c>
      <c r="Q132">
        <v>7.7819570187982077</v>
      </c>
      <c r="R132">
        <f t="shared" si="13"/>
        <v>6.2448371250087407</v>
      </c>
    </row>
    <row r="133" spans="1:18" x14ac:dyDescent="0.25">
      <c r="A133" t="s">
        <v>2193</v>
      </c>
      <c r="B133">
        <v>7.0841102332587687</v>
      </c>
      <c r="P133" t="s">
        <v>2211</v>
      </c>
      <c r="Q133">
        <v>7.7866525066559475</v>
      </c>
      <c r="R133">
        <f t="shared" si="13"/>
        <v>6.2486051433649461</v>
      </c>
    </row>
    <row r="134" spans="1:18" x14ac:dyDescent="0.25">
      <c r="A134" t="s">
        <v>2194</v>
      </c>
      <c r="B134">
        <v>7.0260596960708872</v>
      </c>
      <c r="P134" t="s">
        <v>2212</v>
      </c>
      <c r="Q134">
        <v>7.7736261479411626</v>
      </c>
      <c r="R134">
        <f t="shared" si="13"/>
        <v>6.2381517974637468</v>
      </c>
    </row>
    <row r="135" spans="1:18" x14ac:dyDescent="0.25">
      <c r="A135" t="s">
        <v>2195</v>
      </c>
      <c r="B135">
        <v>7.0296069990690508</v>
      </c>
      <c r="P135" t="s">
        <v>2213</v>
      </c>
      <c r="Q135">
        <v>7.8030284671633767</v>
      </c>
      <c r="R135">
        <f t="shared" si="13"/>
        <v>6.2617464657710507</v>
      </c>
    </row>
    <row r="136" spans="1:18" x14ac:dyDescent="0.25">
      <c r="A136" t="s">
        <v>2196</v>
      </c>
      <c r="B136">
        <v>7.0410664144574531</v>
      </c>
      <c r="P136" t="s">
        <v>2214</v>
      </c>
      <c r="Q136">
        <v>7.7672420517724436</v>
      </c>
      <c r="R136">
        <f t="shared" si="13"/>
        <v>6.2330287107301992</v>
      </c>
    </row>
    <row r="137" spans="1:18" x14ac:dyDescent="0.25">
      <c r="A137" t="s">
        <v>2197</v>
      </c>
      <c r="B137">
        <v>6.822371824062194</v>
      </c>
      <c r="P137" t="s">
        <v>2215</v>
      </c>
      <c r="Q137">
        <v>7.7756845989512531</v>
      </c>
      <c r="R137">
        <f t="shared" si="13"/>
        <v>6.2398036558917447</v>
      </c>
    </row>
    <row r="139" spans="1:18" x14ac:dyDescent="0.25">
      <c r="A139" t="s">
        <v>2198</v>
      </c>
      <c r="B139">
        <v>6.25</v>
      </c>
      <c r="P139" t="s">
        <v>2216</v>
      </c>
      <c r="Q139">
        <v>5.3458978937230759</v>
      </c>
      <c r="R139">
        <f>Q139/5.34589789372308/16*100</f>
        <v>6.2499999999999956</v>
      </c>
    </row>
    <row r="140" spans="1:18" x14ac:dyDescent="0.25">
      <c r="A140" t="s">
        <v>2199</v>
      </c>
      <c r="B140">
        <v>6.1692676964778794</v>
      </c>
      <c r="P140" t="s">
        <v>2217</v>
      </c>
      <c r="Q140">
        <v>5.168836819975577</v>
      </c>
      <c r="R140">
        <f t="shared" ref="R140:R147" si="14">Q140/5.34589789372308/16*100</f>
        <v>6.0429942297960357</v>
      </c>
    </row>
    <row r="141" spans="1:18" x14ac:dyDescent="0.25">
      <c r="A141" t="s">
        <v>2200</v>
      </c>
      <c r="B141">
        <v>6.1737161103431299</v>
      </c>
      <c r="P141" t="s">
        <v>2218</v>
      </c>
      <c r="Q141">
        <v>5.1701782726471306</v>
      </c>
      <c r="R141">
        <f t="shared" si="14"/>
        <v>6.0445625499106148</v>
      </c>
    </row>
    <row r="142" spans="1:18" x14ac:dyDescent="0.25">
      <c r="A142" t="s">
        <v>2201</v>
      </c>
      <c r="B142">
        <v>6.144381509228535</v>
      </c>
      <c r="P142" t="s">
        <v>2219</v>
      </c>
      <c r="Q142">
        <v>5.1549693497666063</v>
      </c>
      <c r="R142">
        <f t="shared" si="14"/>
        <v>6.0267814830266238</v>
      </c>
    </row>
    <row r="143" spans="1:18" x14ac:dyDescent="0.25">
      <c r="A143" t="s">
        <v>2202</v>
      </c>
      <c r="B143">
        <v>6.1482722262895226</v>
      </c>
      <c r="P143" t="s">
        <v>2220</v>
      </c>
      <c r="Q143">
        <v>5.1554377633724116</v>
      </c>
      <c r="R143">
        <f t="shared" si="14"/>
        <v>6.0273291150791772</v>
      </c>
    </row>
    <row r="144" spans="1:18" x14ac:dyDescent="0.25">
      <c r="A144" t="s">
        <v>2203</v>
      </c>
      <c r="B144">
        <v>6.1146101074005319</v>
      </c>
      <c r="P144" t="s">
        <v>2221</v>
      </c>
      <c r="Q144">
        <v>5.1326109749661617</v>
      </c>
      <c r="R144">
        <f t="shared" si="14"/>
        <v>6.0006418437591291</v>
      </c>
    </row>
    <row r="145" spans="1:18" x14ac:dyDescent="0.25">
      <c r="A145" t="s">
        <v>2204</v>
      </c>
      <c r="B145">
        <v>6.1383041551058888</v>
      </c>
      <c r="P145" t="s">
        <v>2222</v>
      </c>
      <c r="Q145">
        <v>5.1597912041837741</v>
      </c>
      <c r="R145">
        <f t="shared" si="14"/>
        <v>6.0324188129394685</v>
      </c>
    </row>
    <row r="146" spans="1:18" x14ac:dyDescent="0.25">
      <c r="A146" t="s">
        <v>2205</v>
      </c>
      <c r="B146">
        <v>6.1841206943284348</v>
      </c>
      <c r="P146" t="s">
        <v>2223</v>
      </c>
      <c r="Q146">
        <v>5.1599760911061843</v>
      </c>
      <c r="R146">
        <f t="shared" si="14"/>
        <v>6.0326349680715037</v>
      </c>
    </row>
    <row r="147" spans="1:18" x14ac:dyDescent="0.25">
      <c r="A147" t="s">
        <v>2206</v>
      </c>
      <c r="B147">
        <v>6.2071684663875146</v>
      </c>
      <c r="P147" t="s">
        <v>2224</v>
      </c>
      <c r="Q147">
        <v>5.1570613887957064</v>
      </c>
      <c r="R147">
        <f t="shared" si="14"/>
        <v>6.0292273292047236</v>
      </c>
    </row>
    <row r="149" spans="1:18" x14ac:dyDescent="0.25">
      <c r="A149" t="s">
        <v>2207</v>
      </c>
      <c r="B149">
        <v>6.25</v>
      </c>
      <c r="P149" t="s">
        <v>2225</v>
      </c>
      <c r="Q149">
        <v>7.8385396282307092</v>
      </c>
      <c r="R149">
        <f>Q149/7.83853962823071/16*100</f>
        <v>6.2499999999999991</v>
      </c>
    </row>
    <row r="150" spans="1:18" x14ac:dyDescent="0.25">
      <c r="A150" t="s">
        <v>2208</v>
      </c>
      <c r="B150">
        <v>6.2569973503451228</v>
      </c>
      <c r="P150" t="s">
        <v>2226</v>
      </c>
      <c r="Q150">
        <v>8.5267405772595755</v>
      </c>
      <c r="R150">
        <f t="shared" ref="R150:R157" si="15">Q150/7.83853962823071/16*100</f>
        <v>6.7987317964100509</v>
      </c>
    </row>
    <row r="151" spans="1:18" x14ac:dyDescent="0.25">
      <c r="A151" t="s">
        <v>2209</v>
      </c>
      <c r="B151">
        <v>6.2455738113469632</v>
      </c>
      <c r="P151" t="s">
        <v>2227</v>
      </c>
      <c r="Q151">
        <v>8.5675643338899494</v>
      </c>
      <c r="R151">
        <f t="shared" si="15"/>
        <v>6.8312823085004553</v>
      </c>
    </row>
    <row r="152" spans="1:18" x14ac:dyDescent="0.25">
      <c r="A152" t="s">
        <v>2210</v>
      </c>
      <c r="B152">
        <v>6.2448371250087407</v>
      </c>
      <c r="P152" t="s">
        <v>2228</v>
      </c>
      <c r="Q152">
        <v>8.6187399620539331</v>
      </c>
      <c r="R152">
        <f t="shared" si="15"/>
        <v>6.872086806684397</v>
      </c>
    </row>
    <row r="153" spans="1:18" x14ac:dyDescent="0.25">
      <c r="A153" t="s">
        <v>2211</v>
      </c>
      <c r="B153">
        <v>6.2486051433649461</v>
      </c>
      <c r="P153" t="s">
        <v>2229</v>
      </c>
      <c r="Q153">
        <v>8.6411219529523891</v>
      </c>
      <c r="R153">
        <f t="shared" si="15"/>
        <v>6.8899329170250958</v>
      </c>
    </row>
    <row r="154" spans="1:18" x14ac:dyDescent="0.25">
      <c r="A154" t="s">
        <v>2212</v>
      </c>
      <c r="B154">
        <v>6.2381517974637468</v>
      </c>
      <c r="P154" t="s">
        <v>2230</v>
      </c>
      <c r="Q154">
        <v>8.5408027981954469</v>
      </c>
      <c r="R154">
        <f t="shared" si="15"/>
        <v>6.8099442014009828</v>
      </c>
    </row>
    <row r="155" spans="1:18" x14ac:dyDescent="0.25">
      <c r="A155" t="s">
        <v>2213</v>
      </c>
      <c r="B155">
        <v>6.2617464657710507</v>
      </c>
      <c r="P155" t="s">
        <v>2231</v>
      </c>
      <c r="Q155">
        <v>8.572837852860788</v>
      </c>
      <c r="R155">
        <f t="shared" si="15"/>
        <v>6.8354871087733322</v>
      </c>
    </row>
    <row r="156" spans="1:18" x14ac:dyDescent="0.25">
      <c r="A156" t="s">
        <v>2214</v>
      </c>
      <c r="B156">
        <v>6.2330287107301992</v>
      </c>
      <c r="P156" t="s">
        <v>2232</v>
      </c>
      <c r="Q156">
        <v>8.5957077296435447</v>
      </c>
      <c r="R156">
        <f t="shared" si="15"/>
        <v>6.8537222312159667</v>
      </c>
    </row>
    <row r="157" spans="1:18" x14ac:dyDescent="0.25">
      <c r="A157" t="s">
        <v>2215</v>
      </c>
      <c r="B157">
        <v>6.2398036558917447</v>
      </c>
      <c r="P157" t="s">
        <v>2233</v>
      </c>
      <c r="Q157">
        <v>8.3198749977930397</v>
      </c>
      <c r="R157">
        <f t="shared" si="15"/>
        <v>6.6337890987920662</v>
      </c>
    </row>
    <row r="159" spans="1:18" x14ac:dyDescent="0.25">
      <c r="A159" t="s">
        <v>2216</v>
      </c>
      <c r="B159">
        <v>6.2499999999999956</v>
      </c>
      <c r="P159" t="s">
        <v>2234</v>
      </c>
      <c r="Q159">
        <v>10.352919834316653</v>
      </c>
      <c r="R159">
        <f>Q159/10.3529198343167/16*100</f>
        <v>6.2499999999999725</v>
      </c>
    </row>
    <row r="160" spans="1:18" x14ac:dyDescent="0.25">
      <c r="A160" t="s">
        <v>2217</v>
      </c>
      <c r="B160">
        <v>6.0429942297960357</v>
      </c>
      <c r="P160" t="s">
        <v>2235</v>
      </c>
      <c r="Q160">
        <v>9.2263910629895367</v>
      </c>
      <c r="R160">
        <f t="shared" ref="R160:R167" si="16">Q160/10.3529198343167/16*100</f>
        <v>5.5699208596731626</v>
      </c>
    </row>
    <row r="161" spans="1:18" x14ac:dyDescent="0.25">
      <c r="A161" t="s">
        <v>2218</v>
      </c>
      <c r="B161">
        <v>6.0445625499106148</v>
      </c>
      <c r="P161" t="s">
        <v>2236</v>
      </c>
      <c r="Q161">
        <v>9.2138128314754315</v>
      </c>
      <c r="R161">
        <f t="shared" si="16"/>
        <v>5.5623274514152738</v>
      </c>
    </row>
    <row r="162" spans="1:18" x14ac:dyDescent="0.25">
      <c r="A162" t="s">
        <v>2219</v>
      </c>
      <c r="B162">
        <v>6.0267814830266238</v>
      </c>
      <c r="P162" t="s">
        <v>2237</v>
      </c>
      <c r="Q162">
        <v>9.1024964766513996</v>
      </c>
      <c r="R162">
        <f t="shared" si="16"/>
        <v>5.4951263884509807</v>
      </c>
    </row>
    <row r="163" spans="1:18" x14ac:dyDescent="0.25">
      <c r="A163" t="s">
        <v>2220</v>
      </c>
      <c r="B163">
        <v>6.0273291150791772</v>
      </c>
      <c r="P163" t="s">
        <v>2238</v>
      </c>
      <c r="Q163">
        <v>9.1039401201389918</v>
      </c>
      <c r="R163">
        <f t="shared" si="16"/>
        <v>5.4959979079780164</v>
      </c>
    </row>
    <row r="164" spans="1:18" x14ac:dyDescent="0.25">
      <c r="A164" t="s">
        <v>2221</v>
      </c>
      <c r="B164">
        <v>6.0006418437591291</v>
      </c>
      <c r="P164" t="s">
        <v>2239</v>
      </c>
      <c r="Q164">
        <v>9.1739498943112334</v>
      </c>
      <c r="R164">
        <f t="shared" si="16"/>
        <v>5.5382624184329456</v>
      </c>
    </row>
    <row r="165" spans="1:18" x14ac:dyDescent="0.25">
      <c r="A165" t="s">
        <v>2222</v>
      </c>
      <c r="B165">
        <v>6.0324188129394685</v>
      </c>
      <c r="P165" t="s">
        <v>2240</v>
      </c>
      <c r="Q165">
        <v>9.1415081965602951</v>
      </c>
      <c r="R165">
        <f t="shared" si="16"/>
        <v>5.5186775463207045</v>
      </c>
    </row>
    <row r="166" spans="1:18" x14ac:dyDescent="0.25">
      <c r="A166" t="s">
        <v>2223</v>
      </c>
      <c r="B166">
        <v>6.0326349680715037</v>
      </c>
      <c r="P166" t="s">
        <v>2241</v>
      </c>
      <c r="Q166">
        <v>9.2385897514530289</v>
      </c>
      <c r="R166">
        <f t="shared" si="16"/>
        <v>5.5772851399068513</v>
      </c>
    </row>
    <row r="167" spans="1:18" x14ac:dyDescent="0.25">
      <c r="A167" t="s">
        <v>2224</v>
      </c>
      <c r="B167">
        <v>6.0292273292047236</v>
      </c>
      <c r="P167" t="s">
        <v>2242</v>
      </c>
      <c r="Q167">
        <v>9.5048994509083844</v>
      </c>
      <c r="R167">
        <f t="shared" si="16"/>
        <v>5.7380548211400519</v>
      </c>
    </row>
    <row r="169" spans="1:18" x14ac:dyDescent="0.25">
      <c r="A169" t="s">
        <v>2225</v>
      </c>
      <c r="B169">
        <v>6.2499999999999991</v>
      </c>
    </row>
    <row r="170" spans="1:18" x14ac:dyDescent="0.25">
      <c r="A170" t="s">
        <v>2226</v>
      </c>
      <c r="B170">
        <v>6.7987317964100509</v>
      </c>
    </row>
    <row r="171" spans="1:18" x14ac:dyDescent="0.25">
      <c r="A171" t="s">
        <v>2227</v>
      </c>
      <c r="B171">
        <v>6.8312823085004553</v>
      </c>
    </row>
    <row r="172" spans="1:18" x14ac:dyDescent="0.25">
      <c r="A172" t="s">
        <v>2228</v>
      </c>
      <c r="B172">
        <v>6.872086806684397</v>
      </c>
    </row>
    <row r="173" spans="1:18" x14ac:dyDescent="0.25">
      <c r="A173" t="s">
        <v>2229</v>
      </c>
      <c r="B173">
        <v>6.8899329170250958</v>
      </c>
    </row>
    <row r="174" spans="1:18" x14ac:dyDescent="0.25">
      <c r="A174" t="s">
        <v>2230</v>
      </c>
      <c r="B174">
        <v>6.8099442014009828</v>
      </c>
    </row>
    <row r="175" spans="1:18" x14ac:dyDescent="0.25">
      <c r="A175" t="s">
        <v>2231</v>
      </c>
      <c r="B175">
        <v>6.8354871087733322</v>
      </c>
    </row>
    <row r="176" spans="1:18" x14ac:dyDescent="0.25">
      <c r="A176" t="s">
        <v>2232</v>
      </c>
      <c r="B176">
        <v>6.8537222312159667</v>
      </c>
    </row>
    <row r="177" spans="1:2" x14ac:dyDescent="0.25">
      <c r="A177" t="s">
        <v>2233</v>
      </c>
      <c r="B177">
        <v>6.6337890987920662</v>
      </c>
    </row>
    <row r="179" spans="1:2" x14ac:dyDescent="0.25">
      <c r="A179" t="s">
        <v>2234</v>
      </c>
      <c r="B179">
        <v>6.2499999999999725</v>
      </c>
    </row>
    <row r="180" spans="1:2" x14ac:dyDescent="0.25">
      <c r="A180" t="s">
        <v>2235</v>
      </c>
      <c r="B180">
        <v>5.5699208596731626</v>
      </c>
    </row>
    <row r="181" spans="1:2" x14ac:dyDescent="0.25">
      <c r="A181" t="s">
        <v>2236</v>
      </c>
      <c r="B181">
        <v>5.5623274514152738</v>
      </c>
    </row>
    <row r="182" spans="1:2" x14ac:dyDescent="0.25">
      <c r="A182" t="s">
        <v>2237</v>
      </c>
      <c r="B182">
        <v>5.4951263884509807</v>
      </c>
    </row>
    <row r="183" spans="1:2" x14ac:dyDescent="0.25">
      <c r="A183" t="s">
        <v>2238</v>
      </c>
      <c r="B183">
        <v>5.4959979079780164</v>
      </c>
    </row>
    <row r="184" spans="1:2" x14ac:dyDescent="0.25">
      <c r="A184" t="s">
        <v>2239</v>
      </c>
      <c r="B184">
        <v>5.5382624184329456</v>
      </c>
    </row>
    <row r="185" spans="1:2" x14ac:dyDescent="0.25">
      <c r="A185" t="s">
        <v>2240</v>
      </c>
      <c r="B185">
        <v>5.5186775463207045</v>
      </c>
    </row>
    <row r="186" spans="1:2" x14ac:dyDescent="0.25">
      <c r="A186" t="s">
        <v>2241</v>
      </c>
      <c r="B186">
        <v>5.5772851399068513</v>
      </c>
    </row>
    <row r="187" spans="1:2" x14ac:dyDescent="0.25">
      <c r="A187" t="s">
        <v>2242</v>
      </c>
      <c r="B187">
        <v>5.7380548211400519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646"/>
  <sheetViews>
    <sheetView workbookViewId="0">
      <selection activeCell="D18" sqref="A1:XFD1048576"/>
    </sheetView>
  </sheetViews>
  <sheetFormatPr defaultRowHeight="15" x14ac:dyDescent="0.25"/>
  <sheetData>
    <row r="1" spans="1:114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1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</row>
    <row r="2" spans="1:114" x14ac:dyDescent="0.25">
      <c r="A2" s="1">
        <v>0</v>
      </c>
      <c r="B2">
        <v>74674</v>
      </c>
      <c r="C2">
        <v>45854</v>
      </c>
      <c r="D2">
        <v>72366</v>
      </c>
      <c r="F2">
        <v>88992</v>
      </c>
      <c r="G2">
        <v>42862</v>
      </c>
      <c r="H2">
        <v>31171</v>
      </c>
      <c r="I2">
        <v>52653</v>
      </c>
      <c r="K2">
        <v>56034</v>
      </c>
      <c r="L2">
        <v>67901</v>
      </c>
      <c r="M2">
        <v>51094</v>
      </c>
      <c r="N2">
        <v>90338</v>
      </c>
      <c r="P2">
        <v>90905</v>
      </c>
      <c r="R2">
        <v>1</v>
      </c>
      <c r="U2">
        <v>1</v>
      </c>
      <c r="V2">
        <v>85278</v>
      </c>
      <c r="W2">
        <v>58821</v>
      </c>
      <c r="X2">
        <v>90367</v>
      </c>
      <c r="Z2">
        <v>111777</v>
      </c>
      <c r="AA2">
        <v>49367</v>
      </c>
      <c r="AB2">
        <v>32941</v>
      </c>
      <c r="AC2">
        <v>52596</v>
      </c>
      <c r="AE2">
        <v>59469</v>
      </c>
      <c r="AF2">
        <v>32792</v>
      </c>
      <c r="AG2">
        <v>24403</v>
      </c>
      <c r="AH2">
        <v>38793</v>
      </c>
      <c r="AI2">
        <v>1</v>
      </c>
      <c r="AJ2">
        <v>40872</v>
      </c>
      <c r="AK2">
        <v>47632</v>
      </c>
      <c r="AL2">
        <v>38965</v>
      </c>
      <c r="AM2">
        <v>66068</v>
      </c>
      <c r="AO2">
        <v>65052</v>
      </c>
      <c r="AP2">
        <v>2</v>
      </c>
      <c r="AQ2">
        <v>1</v>
      </c>
      <c r="AU2">
        <v>55544</v>
      </c>
      <c r="AV2">
        <v>41197</v>
      </c>
      <c r="AW2">
        <v>64808</v>
      </c>
      <c r="AX2">
        <v>1</v>
      </c>
      <c r="AY2">
        <v>75449</v>
      </c>
      <c r="AZ2">
        <v>65216</v>
      </c>
      <c r="BA2">
        <v>43152</v>
      </c>
      <c r="BB2">
        <v>75042</v>
      </c>
      <c r="BC2">
        <v>1</v>
      </c>
      <c r="BD2">
        <v>82945</v>
      </c>
      <c r="BE2">
        <v>50376</v>
      </c>
      <c r="BF2">
        <v>36692</v>
      </c>
      <c r="BG2">
        <v>60577</v>
      </c>
      <c r="BH2">
        <v>1</v>
      </c>
      <c r="BI2">
        <v>62651</v>
      </c>
      <c r="BJ2">
        <v>76284</v>
      </c>
      <c r="BK2">
        <v>60983</v>
      </c>
      <c r="BL2">
        <v>113734</v>
      </c>
      <c r="BM2">
        <v>1</v>
      </c>
      <c r="BN2">
        <v>109409</v>
      </c>
      <c r="BS2">
        <v>1</v>
      </c>
      <c r="BT2">
        <v>83536</v>
      </c>
      <c r="BU2">
        <v>61069</v>
      </c>
      <c r="BV2">
        <v>108567</v>
      </c>
      <c r="BW2">
        <v>3</v>
      </c>
      <c r="BX2">
        <v>115586</v>
      </c>
      <c r="CH2">
        <v>1</v>
      </c>
      <c r="CL2">
        <v>94488</v>
      </c>
      <c r="CM2">
        <v>56087</v>
      </c>
      <c r="CN2">
        <v>89914</v>
      </c>
      <c r="CO2">
        <v>1</v>
      </c>
      <c r="CP2">
        <v>124371</v>
      </c>
      <c r="CQ2">
        <v>64265</v>
      </c>
      <c r="CR2">
        <v>41744</v>
      </c>
      <c r="CS2">
        <v>67462</v>
      </c>
      <c r="CU2">
        <v>78569</v>
      </c>
      <c r="CV2">
        <v>89790</v>
      </c>
      <c r="CW2">
        <v>66348</v>
      </c>
      <c r="CX2">
        <v>115854</v>
      </c>
      <c r="CZ2">
        <v>123374</v>
      </c>
      <c r="DA2">
        <v>2</v>
      </c>
      <c r="DB2">
        <v>1</v>
      </c>
      <c r="DE2">
        <v>4</v>
      </c>
      <c r="DF2">
        <v>115515</v>
      </c>
      <c r="DG2">
        <v>77344</v>
      </c>
      <c r="DH2">
        <v>121616</v>
      </c>
      <c r="DI2">
        <v>1</v>
      </c>
      <c r="DJ2">
        <v>156806</v>
      </c>
    </row>
    <row r="3" spans="1:114" x14ac:dyDescent="0.25">
      <c r="A3" s="1">
        <v>1</v>
      </c>
      <c r="B3">
        <v>75227</v>
      </c>
      <c r="C3">
        <v>44785</v>
      </c>
      <c r="D3">
        <v>74222</v>
      </c>
      <c r="E3">
        <v>7</v>
      </c>
      <c r="F3">
        <v>89504</v>
      </c>
      <c r="G3">
        <v>45924</v>
      </c>
      <c r="H3">
        <v>30447</v>
      </c>
      <c r="I3">
        <v>46465</v>
      </c>
      <c r="J3">
        <v>5</v>
      </c>
      <c r="K3">
        <v>55193</v>
      </c>
      <c r="L3">
        <v>66349</v>
      </c>
      <c r="M3">
        <v>49607</v>
      </c>
      <c r="N3">
        <v>86655</v>
      </c>
      <c r="P3">
        <v>87307</v>
      </c>
      <c r="S3">
        <v>1</v>
      </c>
      <c r="T3">
        <v>1</v>
      </c>
      <c r="V3">
        <v>85562</v>
      </c>
      <c r="W3">
        <v>57955</v>
      </c>
      <c r="X3">
        <v>96214</v>
      </c>
      <c r="Y3">
        <v>4</v>
      </c>
      <c r="Z3">
        <v>116042</v>
      </c>
      <c r="AA3">
        <v>48464</v>
      </c>
      <c r="AB3">
        <v>32158</v>
      </c>
      <c r="AC3">
        <v>52695</v>
      </c>
      <c r="AD3">
        <v>3</v>
      </c>
      <c r="AE3">
        <v>56975</v>
      </c>
      <c r="AF3">
        <v>31882</v>
      </c>
      <c r="AG3">
        <v>23836</v>
      </c>
      <c r="AH3">
        <v>38337</v>
      </c>
      <c r="AI3">
        <v>4</v>
      </c>
      <c r="AJ3">
        <v>39951</v>
      </c>
      <c r="AK3">
        <v>46806</v>
      </c>
      <c r="AL3">
        <v>40344</v>
      </c>
      <c r="AM3">
        <v>66272</v>
      </c>
      <c r="AN3">
        <v>4</v>
      </c>
      <c r="AO3">
        <v>66059</v>
      </c>
      <c r="AP3">
        <v>1</v>
      </c>
      <c r="AQ3">
        <v>1</v>
      </c>
      <c r="AU3">
        <v>55798</v>
      </c>
      <c r="AV3">
        <v>41386</v>
      </c>
      <c r="AW3">
        <v>65328</v>
      </c>
      <c r="AX3">
        <v>1</v>
      </c>
      <c r="AY3">
        <v>75613</v>
      </c>
      <c r="AZ3">
        <v>70570</v>
      </c>
      <c r="BA3">
        <v>44913</v>
      </c>
      <c r="BB3">
        <v>79159</v>
      </c>
      <c r="BC3">
        <v>3</v>
      </c>
      <c r="BD3">
        <v>86962</v>
      </c>
      <c r="BE3">
        <v>52781</v>
      </c>
      <c r="BF3">
        <v>37583</v>
      </c>
      <c r="BG3">
        <v>61480</v>
      </c>
      <c r="BI3">
        <v>65546</v>
      </c>
      <c r="BJ3">
        <v>82332</v>
      </c>
      <c r="BK3">
        <v>65749</v>
      </c>
      <c r="BL3">
        <v>120318</v>
      </c>
      <c r="BM3">
        <v>3</v>
      </c>
      <c r="BN3">
        <v>117592</v>
      </c>
      <c r="BR3">
        <v>1</v>
      </c>
      <c r="BT3">
        <v>92713</v>
      </c>
      <c r="BU3">
        <v>63818</v>
      </c>
      <c r="BV3">
        <v>106344</v>
      </c>
      <c r="BW3">
        <v>4</v>
      </c>
      <c r="BX3">
        <v>125861</v>
      </c>
      <c r="BY3">
        <v>2</v>
      </c>
      <c r="BZ3">
        <v>1</v>
      </c>
      <c r="CA3">
        <v>1</v>
      </c>
      <c r="CB3">
        <v>1</v>
      </c>
      <c r="CC3">
        <v>2</v>
      </c>
      <c r="CD3">
        <v>1</v>
      </c>
      <c r="CJ3">
        <v>5</v>
      </c>
      <c r="CK3">
        <v>1</v>
      </c>
      <c r="CL3">
        <v>87383</v>
      </c>
      <c r="CM3">
        <v>54785</v>
      </c>
      <c r="CN3">
        <v>89786</v>
      </c>
      <c r="CO3">
        <v>2</v>
      </c>
      <c r="CP3">
        <v>107917</v>
      </c>
      <c r="CQ3">
        <v>60873</v>
      </c>
      <c r="CR3">
        <v>40075</v>
      </c>
      <c r="CS3">
        <v>63570</v>
      </c>
      <c r="CT3">
        <v>6</v>
      </c>
      <c r="CU3">
        <v>73907</v>
      </c>
      <c r="CV3">
        <v>83888</v>
      </c>
      <c r="CW3">
        <v>69373</v>
      </c>
      <c r="CX3">
        <v>112596</v>
      </c>
      <c r="CY3">
        <v>8</v>
      </c>
      <c r="CZ3">
        <v>119493</v>
      </c>
      <c r="DA3">
        <v>2</v>
      </c>
      <c r="DC3">
        <v>2</v>
      </c>
      <c r="DD3">
        <v>1</v>
      </c>
      <c r="DF3">
        <v>111830</v>
      </c>
      <c r="DG3">
        <v>75066</v>
      </c>
      <c r="DH3">
        <v>119930</v>
      </c>
      <c r="DI3">
        <v>6</v>
      </c>
      <c r="DJ3">
        <v>152786</v>
      </c>
    </row>
    <row r="4" spans="1:114" x14ac:dyDescent="0.25">
      <c r="A4" s="1">
        <v>2</v>
      </c>
      <c r="B4">
        <v>75362</v>
      </c>
      <c r="C4">
        <v>45474</v>
      </c>
      <c r="D4">
        <v>69662</v>
      </c>
      <c r="F4">
        <v>91148</v>
      </c>
      <c r="G4">
        <v>45799</v>
      </c>
      <c r="H4">
        <v>31172</v>
      </c>
      <c r="I4">
        <v>44479</v>
      </c>
      <c r="J4">
        <v>1</v>
      </c>
      <c r="K4">
        <v>55191</v>
      </c>
      <c r="L4">
        <v>68156</v>
      </c>
      <c r="M4">
        <v>51550</v>
      </c>
      <c r="N4">
        <v>86716</v>
      </c>
      <c r="O4">
        <v>1</v>
      </c>
      <c r="P4">
        <v>89440</v>
      </c>
      <c r="Q4">
        <v>9</v>
      </c>
      <c r="R4">
        <v>2</v>
      </c>
      <c r="S4">
        <v>2</v>
      </c>
      <c r="T4">
        <v>1</v>
      </c>
      <c r="U4">
        <v>2</v>
      </c>
      <c r="V4">
        <v>86956</v>
      </c>
      <c r="W4">
        <v>58149</v>
      </c>
      <c r="X4">
        <v>82744</v>
      </c>
      <c r="Y4">
        <v>1</v>
      </c>
      <c r="Z4">
        <v>113508</v>
      </c>
      <c r="AA4">
        <v>48974</v>
      </c>
      <c r="AB4">
        <v>32790</v>
      </c>
      <c r="AC4">
        <v>49938</v>
      </c>
      <c r="AE4">
        <v>59760</v>
      </c>
      <c r="AF4">
        <v>32372</v>
      </c>
      <c r="AG4">
        <v>24132</v>
      </c>
      <c r="AH4">
        <v>35084</v>
      </c>
      <c r="AI4">
        <v>1</v>
      </c>
      <c r="AJ4">
        <v>40352</v>
      </c>
      <c r="AK4">
        <v>45851</v>
      </c>
      <c r="AL4">
        <v>38025</v>
      </c>
      <c r="AM4">
        <v>63498</v>
      </c>
      <c r="AN4">
        <v>1</v>
      </c>
      <c r="AO4">
        <v>62478</v>
      </c>
      <c r="AP4">
        <v>3</v>
      </c>
      <c r="AQ4">
        <v>4</v>
      </c>
      <c r="AR4">
        <v>1</v>
      </c>
      <c r="AS4">
        <v>1</v>
      </c>
      <c r="AT4">
        <v>6</v>
      </c>
      <c r="AU4">
        <v>56595</v>
      </c>
      <c r="AV4">
        <v>41253</v>
      </c>
      <c r="AW4">
        <v>61135</v>
      </c>
      <c r="AX4">
        <v>1</v>
      </c>
      <c r="AY4">
        <v>75613</v>
      </c>
      <c r="AZ4">
        <v>70910</v>
      </c>
      <c r="BA4">
        <v>46363</v>
      </c>
      <c r="BB4">
        <v>74554</v>
      </c>
      <c r="BC4">
        <v>1</v>
      </c>
      <c r="BD4">
        <v>87547</v>
      </c>
      <c r="BE4">
        <v>54712</v>
      </c>
      <c r="BF4">
        <v>40020</v>
      </c>
      <c r="BG4">
        <v>63603</v>
      </c>
      <c r="BI4">
        <v>66738</v>
      </c>
      <c r="BJ4">
        <v>84916</v>
      </c>
      <c r="BK4">
        <v>66857</v>
      </c>
      <c r="BL4">
        <v>116703</v>
      </c>
      <c r="BM4">
        <v>3</v>
      </c>
      <c r="BN4">
        <v>117362</v>
      </c>
      <c r="BO4">
        <v>1</v>
      </c>
      <c r="BP4">
        <v>6</v>
      </c>
      <c r="BQ4">
        <v>4</v>
      </c>
      <c r="BR4">
        <v>2</v>
      </c>
      <c r="BS4">
        <v>2</v>
      </c>
      <c r="BT4">
        <v>97051</v>
      </c>
      <c r="BU4">
        <v>68908</v>
      </c>
      <c r="BV4">
        <v>99665</v>
      </c>
      <c r="BW4">
        <v>2</v>
      </c>
      <c r="BX4">
        <v>124825</v>
      </c>
      <c r="BY4">
        <v>1</v>
      </c>
      <c r="CA4">
        <v>1</v>
      </c>
      <c r="CB4">
        <v>1</v>
      </c>
      <c r="CE4">
        <v>1</v>
      </c>
      <c r="CF4">
        <v>1</v>
      </c>
      <c r="CG4">
        <v>2</v>
      </c>
      <c r="CH4">
        <v>1</v>
      </c>
      <c r="CI4">
        <v>2</v>
      </c>
      <c r="CL4">
        <v>90070</v>
      </c>
      <c r="CM4">
        <v>55391</v>
      </c>
      <c r="CN4">
        <v>86537</v>
      </c>
      <c r="CO4">
        <v>1</v>
      </c>
      <c r="CP4">
        <v>113904</v>
      </c>
      <c r="CQ4">
        <v>62772</v>
      </c>
      <c r="CR4">
        <v>40904</v>
      </c>
      <c r="CS4">
        <v>58716</v>
      </c>
      <c r="CU4">
        <v>75833</v>
      </c>
      <c r="CV4">
        <v>85816</v>
      </c>
      <c r="CW4">
        <v>65545</v>
      </c>
      <c r="CX4">
        <v>112250</v>
      </c>
      <c r="CY4">
        <v>1</v>
      </c>
      <c r="CZ4">
        <v>124204</v>
      </c>
      <c r="DA4">
        <v>4</v>
      </c>
      <c r="DB4">
        <v>2</v>
      </c>
      <c r="DC4">
        <v>1</v>
      </c>
      <c r="DD4">
        <v>7</v>
      </c>
      <c r="DE4">
        <v>6</v>
      </c>
      <c r="DF4">
        <v>116600</v>
      </c>
      <c r="DG4">
        <v>76871</v>
      </c>
      <c r="DH4">
        <v>115958</v>
      </c>
      <c r="DJ4">
        <v>160874</v>
      </c>
    </row>
    <row r="6" spans="1:114" x14ac:dyDescent="0.25">
      <c r="C6" s="5">
        <v>0</v>
      </c>
      <c r="G6" s="5">
        <v>0</v>
      </c>
      <c r="H6" s="5">
        <v>0.03</v>
      </c>
      <c r="I6" s="5">
        <v>0.1</v>
      </c>
      <c r="J6" s="5">
        <v>0.3</v>
      </c>
      <c r="K6" s="5">
        <v>0.9</v>
      </c>
      <c r="L6" s="5">
        <v>2.7</v>
      </c>
      <c r="M6" s="5">
        <v>5.4</v>
      </c>
      <c r="N6" s="5">
        <v>9</v>
      </c>
      <c r="O6" s="5">
        <v>18</v>
      </c>
      <c r="Q6" s="4" t="s">
        <v>1988</v>
      </c>
      <c r="S6" t="s">
        <v>3079</v>
      </c>
    </row>
    <row r="7" spans="1:114" x14ac:dyDescent="0.25">
      <c r="A7" s="1" t="s">
        <v>30</v>
      </c>
      <c r="B7">
        <v>75362</v>
      </c>
      <c r="C7">
        <f>B7/4586335*100</f>
        <v>1.6431856809413181</v>
      </c>
      <c r="F7" t="s">
        <v>30</v>
      </c>
      <c r="G7">
        <v>1.6431856809413181</v>
      </c>
      <c r="H7">
        <v>1.4654687222852145</v>
      </c>
      <c r="I7">
        <v>1.4447407546753643</v>
      </c>
      <c r="J7">
        <v>1.4581161395486582</v>
      </c>
      <c r="K7">
        <v>1.4491168829115209</v>
      </c>
      <c r="L7">
        <v>1.5061885781572077</v>
      </c>
      <c r="M7">
        <v>1.4633377321420034</v>
      </c>
      <c r="N7">
        <v>1.4500627903665708</v>
      </c>
      <c r="O7">
        <v>1.5440223764050975</v>
      </c>
      <c r="Q7" t="s">
        <v>2510</v>
      </c>
      <c r="R7">
        <v>1.6431856809413199</v>
      </c>
      <c r="S7">
        <f>R7/1.64318568094132/64*100</f>
        <v>1.5625</v>
      </c>
    </row>
    <row r="8" spans="1:114" x14ac:dyDescent="0.25">
      <c r="A8" s="1" t="s">
        <v>31</v>
      </c>
      <c r="B8">
        <v>45474</v>
      </c>
      <c r="C8">
        <f t="shared" ref="C8:C70" si="0">B8/4586335*100</f>
        <v>0.99151065066114885</v>
      </c>
      <c r="F8" t="s">
        <v>31</v>
      </c>
      <c r="G8">
        <v>0.99151065066114885</v>
      </c>
      <c r="H8">
        <v>0.92084515764229957</v>
      </c>
      <c r="I8">
        <v>0.91426220737542951</v>
      </c>
      <c r="J8">
        <v>0.91679554306272859</v>
      </c>
      <c r="K8">
        <v>0.91041330490865802</v>
      </c>
      <c r="L8">
        <v>0.92809754038973158</v>
      </c>
      <c r="M8">
        <v>0.91829363562830113</v>
      </c>
      <c r="N8">
        <v>0.91031550403833128</v>
      </c>
      <c r="O8">
        <v>0.94410655170030877</v>
      </c>
      <c r="Q8" t="s">
        <v>2511</v>
      </c>
      <c r="R8">
        <v>1.4654687222852145</v>
      </c>
      <c r="S8">
        <f t="shared" ref="S8:S15" si="1">R8/1.64318568094132/64*100</f>
        <v>1.3935095133368673</v>
      </c>
    </row>
    <row r="9" spans="1:114" x14ac:dyDescent="0.25">
      <c r="A9" s="1" t="s">
        <v>32</v>
      </c>
      <c r="B9">
        <v>69662</v>
      </c>
      <c r="C9">
        <f t="shared" si="0"/>
        <v>1.5189034381483253</v>
      </c>
      <c r="F9" t="s">
        <v>32</v>
      </c>
      <c r="G9">
        <v>1.5189034381483253</v>
      </c>
      <c r="H9">
        <v>1.5102104887145833</v>
      </c>
      <c r="I9">
        <v>1.5042903157401013</v>
      </c>
      <c r="J9">
        <v>1.5187444415376097</v>
      </c>
      <c r="K9">
        <v>1.5123394321321462</v>
      </c>
      <c r="L9">
        <v>1.5474393131119086</v>
      </c>
      <c r="M9">
        <v>1.515713016474215</v>
      </c>
      <c r="N9">
        <v>1.506601158836169</v>
      </c>
      <c r="O9">
        <v>1.5413528352028301</v>
      </c>
      <c r="Q9" t="s">
        <v>2512</v>
      </c>
      <c r="R9">
        <v>1.4447407546753643</v>
      </c>
      <c r="S9">
        <f t="shared" si="1"/>
        <v>1.3737993553394843</v>
      </c>
    </row>
    <row r="10" spans="1:114" x14ac:dyDescent="0.25">
      <c r="A10" s="1" t="s">
        <v>34</v>
      </c>
      <c r="B10">
        <v>91148</v>
      </c>
      <c r="C10">
        <f t="shared" si="0"/>
        <v>1.9873820817711745</v>
      </c>
      <c r="F10" t="s">
        <v>34</v>
      </c>
      <c r="G10">
        <v>1.9873820817711745</v>
      </c>
      <c r="H10">
        <v>1.6671168449840728</v>
      </c>
      <c r="I10">
        <v>1.6462041117825916</v>
      </c>
      <c r="J10">
        <v>1.6426921526178597</v>
      </c>
      <c r="K10">
        <v>1.627579572916392</v>
      </c>
      <c r="L10">
        <v>1.7015458877176346</v>
      </c>
      <c r="M10">
        <v>1.6541039698065565</v>
      </c>
      <c r="N10">
        <v>1.6469718751781419</v>
      </c>
      <c r="O10">
        <v>1.7866116364524156</v>
      </c>
      <c r="Q10" t="s">
        <v>2513</v>
      </c>
      <c r="R10">
        <v>1.4581161395486582</v>
      </c>
      <c r="S10">
        <f t="shared" si="1"/>
        <v>1.3865179659669511</v>
      </c>
    </row>
    <row r="11" spans="1:114" x14ac:dyDescent="0.25">
      <c r="A11" s="1" t="s">
        <v>35</v>
      </c>
      <c r="B11">
        <v>45799</v>
      </c>
      <c r="C11">
        <f t="shared" si="0"/>
        <v>0.99859691889057389</v>
      </c>
      <c r="F11" t="s">
        <v>35</v>
      </c>
      <c r="G11">
        <v>0.99859691889057389</v>
      </c>
      <c r="H11">
        <v>1.0328642536021646</v>
      </c>
      <c r="I11">
        <v>1.0309639877644163</v>
      </c>
      <c r="J11">
        <v>1.0349980733777924</v>
      </c>
      <c r="K11">
        <v>1.0360217798388547</v>
      </c>
      <c r="L11">
        <v>1.0346766043863869</v>
      </c>
      <c r="M11">
        <v>1.0373811235318453</v>
      </c>
      <c r="N11">
        <v>1.0304105096152203</v>
      </c>
      <c r="O11">
        <v>1.0245211837098804</v>
      </c>
      <c r="Q11" t="s">
        <v>2514</v>
      </c>
      <c r="R11">
        <v>1.4491168829115209</v>
      </c>
      <c r="S11">
        <f t="shared" si="1"/>
        <v>1.3779606016601542</v>
      </c>
    </row>
    <row r="12" spans="1:114" x14ac:dyDescent="0.25">
      <c r="A12" s="1" t="s">
        <v>36</v>
      </c>
      <c r="B12">
        <v>31172</v>
      </c>
      <c r="C12">
        <f t="shared" si="0"/>
        <v>0.67967124076195917</v>
      </c>
      <c r="F12" t="s">
        <v>36</v>
      </c>
      <c r="G12">
        <v>0.67967124076195917</v>
      </c>
      <c r="H12">
        <v>0.66377825607070018</v>
      </c>
      <c r="I12">
        <v>0.66223379885881439</v>
      </c>
      <c r="J12">
        <v>0.66329239492918113</v>
      </c>
      <c r="K12">
        <v>0.6642930614794037</v>
      </c>
      <c r="L12">
        <v>0.66737963798725741</v>
      </c>
      <c r="M12">
        <v>0.66504216660564208</v>
      </c>
      <c r="N12">
        <v>0.66105956127901822</v>
      </c>
      <c r="O12">
        <v>0.66615999527957315</v>
      </c>
      <c r="Q12" t="s">
        <v>2515</v>
      </c>
      <c r="R12">
        <v>1.5061885781572077</v>
      </c>
      <c r="S12">
        <f t="shared" si="1"/>
        <v>1.4322298938379565</v>
      </c>
    </row>
    <row r="13" spans="1:114" x14ac:dyDescent="0.25">
      <c r="A13" s="1" t="s">
        <v>37</v>
      </c>
      <c r="B13">
        <v>44479</v>
      </c>
      <c r="C13">
        <f t="shared" si="0"/>
        <v>0.96981576792798607</v>
      </c>
      <c r="F13" t="s">
        <v>37</v>
      </c>
      <c r="G13">
        <v>0.96981576792798607</v>
      </c>
      <c r="H13">
        <v>1.0828501950561307</v>
      </c>
      <c r="I13">
        <v>1.088117906126044</v>
      </c>
      <c r="J13">
        <v>1.1006864299023622</v>
      </c>
      <c r="K13">
        <v>1.1016022679633939</v>
      </c>
      <c r="L13">
        <v>1.0939540043746194</v>
      </c>
      <c r="M13">
        <v>1.0928243244185387</v>
      </c>
      <c r="N13">
        <v>1.0923213215813439</v>
      </c>
      <c r="O13">
        <v>1.0564921176322737</v>
      </c>
      <c r="Q13" t="s">
        <v>2516</v>
      </c>
      <c r="R13">
        <v>1.4633377321420034</v>
      </c>
      <c r="S13">
        <f t="shared" si="1"/>
        <v>1.391483161636395</v>
      </c>
    </row>
    <row r="14" spans="1:114" x14ac:dyDescent="0.25">
      <c r="A14" s="1" t="s">
        <v>39</v>
      </c>
      <c r="B14">
        <v>55191</v>
      </c>
      <c r="C14">
        <f t="shared" si="0"/>
        <v>1.2033791687698348</v>
      </c>
      <c r="F14" t="s">
        <v>39</v>
      </c>
      <c r="G14">
        <v>1.2033791687698348</v>
      </c>
      <c r="H14">
        <v>1.1091510118715653</v>
      </c>
      <c r="I14">
        <v>1.1059713908950319</v>
      </c>
      <c r="J14">
        <v>1.099936871738979</v>
      </c>
      <c r="K14">
        <v>1.0955260023436852</v>
      </c>
      <c r="L14">
        <v>1.1054017872620054</v>
      </c>
      <c r="M14">
        <v>1.1033493683007807</v>
      </c>
      <c r="N14">
        <v>1.104237523090446</v>
      </c>
      <c r="O14">
        <v>1.1319207811529544</v>
      </c>
      <c r="Q14" t="s">
        <v>2517</v>
      </c>
      <c r="R14">
        <v>1.4500627903665708</v>
      </c>
      <c r="S14">
        <f t="shared" si="1"/>
        <v>1.3788600620289111</v>
      </c>
    </row>
    <row r="15" spans="1:114" x14ac:dyDescent="0.25">
      <c r="A15" s="1" t="s">
        <v>40</v>
      </c>
      <c r="B15">
        <v>68156</v>
      </c>
      <c r="C15">
        <f t="shared" si="0"/>
        <v>1.4860667613682821</v>
      </c>
      <c r="F15" t="s">
        <v>40</v>
      </c>
      <c r="G15">
        <v>1.4860667613682821</v>
      </c>
      <c r="H15">
        <v>1.4985933619680212</v>
      </c>
      <c r="I15">
        <v>1.4946686670679679</v>
      </c>
      <c r="J15">
        <v>1.5052953492192556</v>
      </c>
      <c r="K15">
        <v>1.5009735468941621</v>
      </c>
      <c r="L15">
        <v>1.5118611408280265</v>
      </c>
      <c r="M15">
        <v>1.5026243110214339</v>
      </c>
      <c r="N15">
        <v>1.4959984112871285</v>
      </c>
      <c r="O15">
        <v>1.5034036826885868</v>
      </c>
      <c r="Q15" t="s">
        <v>2518</v>
      </c>
      <c r="R15">
        <v>1.5440223764050975</v>
      </c>
      <c r="S15">
        <f t="shared" si="1"/>
        <v>1.4682059313898801</v>
      </c>
    </row>
    <row r="16" spans="1:114" x14ac:dyDescent="0.25">
      <c r="A16" s="1" t="s">
        <v>41</v>
      </c>
      <c r="B16">
        <v>51550</v>
      </c>
      <c r="C16">
        <f t="shared" si="0"/>
        <v>1.1239911606980302</v>
      </c>
      <c r="F16" t="s">
        <v>41</v>
      </c>
      <c r="G16">
        <v>1.1239911606980302</v>
      </c>
      <c r="H16">
        <v>1.12603469731661</v>
      </c>
      <c r="I16">
        <v>1.1246319184186135</v>
      </c>
      <c r="J16">
        <v>1.1267147834325653</v>
      </c>
      <c r="K16">
        <v>1.1217132178348421</v>
      </c>
      <c r="L16">
        <v>1.1234695153138368</v>
      </c>
      <c r="M16">
        <v>1.1252150336914679</v>
      </c>
      <c r="N16">
        <v>1.1189569709276532</v>
      </c>
      <c r="O16">
        <v>1.1256071043412426</v>
      </c>
    </row>
    <row r="17" spans="1:19" x14ac:dyDescent="0.25">
      <c r="A17" s="1" t="s">
        <v>42</v>
      </c>
      <c r="B17">
        <v>86716</v>
      </c>
      <c r="C17">
        <f t="shared" si="0"/>
        <v>1.8907471870240617</v>
      </c>
      <c r="F17" t="s">
        <v>42</v>
      </c>
      <c r="G17">
        <v>1.8907471870240617</v>
      </c>
      <c r="H17">
        <v>2.0479366841330737</v>
      </c>
      <c r="I17">
        <v>2.0524218613984093</v>
      </c>
      <c r="J17">
        <v>2.0724918103253591</v>
      </c>
      <c r="K17">
        <v>2.0762906484452932</v>
      </c>
      <c r="L17">
        <v>2.0810679012791073</v>
      </c>
      <c r="M17">
        <v>2.062610432754989</v>
      </c>
      <c r="N17">
        <v>2.0632470082372265</v>
      </c>
      <c r="O17">
        <v>2.0233603923349843</v>
      </c>
      <c r="Q17" t="s">
        <v>2519</v>
      </c>
      <c r="R17">
        <v>0.99151065066114896</v>
      </c>
      <c r="S17">
        <f>R17/0.991510650661149/64*100</f>
        <v>1.5625</v>
      </c>
    </row>
    <row r="18" spans="1:19" x14ac:dyDescent="0.25">
      <c r="A18" s="1" t="s">
        <v>44</v>
      </c>
      <c r="B18">
        <v>89440</v>
      </c>
      <c r="C18">
        <f t="shared" si="0"/>
        <v>1.9501410167377657</v>
      </c>
      <c r="F18" t="s">
        <v>44</v>
      </c>
      <c r="G18">
        <v>1.9501410167377657</v>
      </c>
      <c r="H18">
        <v>1.8374230277417178</v>
      </c>
      <c r="I18">
        <v>1.8334499241099471</v>
      </c>
      <c r="J18">
        <v>1.8319308899641527</v>
      </c>
      <c r="K18">
        <v>1.8245589302358045</v>
      </c>
      <c r="L18">
        <v>1.8357603630299324</v>
      </c>
      <c r="M18">
        <v>1.8256120519104344</v>
      </c>
      <c r="N18">
        <v>1.8377753762030313</v>
      </c>
      <c r="O18">
        <v>1.8830823582063128</v>
      </c>
      <c r="Q18" t="s">
        <v>2520</v>
      </c>
      <c r="R18">
        <v>0.92084515764229957</v>
      </c>
      <c r="S18">
        <f t="shared" ref="S18:S25" si="2">R18/0.991510650661149/64*100</f>
        <v>1.4511397914451785</v>
      </c>
    </row>
    <row r="19" spans="1:19" x14ac:dyDescent="0.25">
      <c r="A19" s="1" t="s">
        <v>50</v>
      </c>
      <c r="B19">
        <v>86956</v>
      </c>
      <c r="C19">
        <f t="shared" si="0"/>
        <v>1.8959801235627141</v>
      </c>
      <c r="F19" t="s">
        <v>50</v>
      </c>
      <c r="G19">
        <v>1.8959801235627141</v>
      </c>
      <c r="H19">
        <v>1.9141670524919214</v>
      </c>
      <c r="I19">
        <v>1.9073189721972412</v>
      </c>
      <c r="J19">
        <v>1.9126232961431497</v>
      </c>
      <c r="K19">
        <v>1.9137278033512137</v>
      </c>
      <c r="L19">
        <v>1.9209719921471085</v>
      </c>
      <c r="M19">
        <v>1.9174916948107938</v>
      </c>
      <c r="N19">
        <v>1.9045135856773712</v>
      </c>
      <c r="O19">
        <v>1.9176839908002525</v>
      </c>
      <c r="Q19" t="s">
        <v>2521</v>
      </c>
      <c r="R19">
        <v>0.91426220737542951</v>
      </c>
      <c r="S19">
        <f t="shared" si="2"/>
        <v>1.4407658637570335</v>
      </c>
    </row>
    <row r="20" spans="1:19" x14ac:dyDescent="0.25">
      <c r="A20" s="1" t="s">
        <v>51</v>
      </c>
      <c r="B20">
        <v>58149</v>
      </c>
      <c r="C20">
        <f t="shared" si="0"/>
        <v>1.2678751116087246</v>
      </c>
      <c r="F20" t="s">
        <v>51</v>
      </c>
      <c r="G20">
        <v>1.2678751116087246</v>
      </c>
      <c r="H20">
        <v>1.2379546655778395</v>
      </c>
      <c r="I20">
        <v>1.2359613426180742</v>
      </c>
      <c r="J20">
        <v>1.2352374895574627</v>
      </c>
      <c r="K20">
        <v>1.2317716904215934</v>
      </c>
      <c r="L20">
        <v>1.2324067697899843</v>
      </c>
      <c r="M20">
        <v>1.2359055799058745</v>
      </c>
      <c r="N20">
        <v>1.2301848263770965</v>
      </c>
      <c r="O20">
        <v>1.238963733541228</v>
      </c>
      <c r="Q20" t="s">
        <v>2522</v>
      </c>
      <c r="R20">
        <v>0.91679554306272859</v>
      </c>
      <c r="S20">
        <f t="shared" si="2"/>
        <v>1.4447580921902485</v>
      </c>
    </row>
    <row r="21" spans="1:19" x14ac:dyDescent="0.25">
      <c r="A21" s="1" t="s">
        <v>52</v>
      </c>
      <c r="B21">
        <v>82744</v>
      </c>
      <c r="C21">
        <f t="shared" si="0"/>
        <v>1.8041420873093659</v>
      </c>
      <c r="F21" t="s">
        <v>52</v>
      </c>
      <c r="G21">
        <v>1.8041420873093659</v>
      </c>
      <c r="H21">
        <v>2.0011755905524651</v>
      </c>
      <c r="I21">
        <v>2.010630639009487</v>
      </c>
      <c r="J21">
        <v>2.0302674163651484</v>
      </c>
      <c r="K21">
        <v>2.0293357786062693</v>
      </c>
      <c r="L21">
        <v>2.0232599707314538</v>
      </c>
      <c r="M21">
        <v>2.0169775491211221</v>
      </c>
      <c r="N21">
        <v>2.0131070521833228</v>
      </c>
      <c r="O21">
        <v>1.9571833134041725</v>
      </c>
      <c r="Q21" t="s">
        <v>2523</v>
      </c>
      <c r="R21">
        <v>0.91041330490865802</v>
      </c>
      <c r="S21">
        <f t="shared" si="2"/>
        <v>1.4347004623412036</v>
      </c>
    </row>
    <row r="22" spans="1:19" x14ac:dyDescent="0.25">
      <c r="A22" s="1" t="s">
        <v>54</v>
      </c>
      <c r="B22">
        <v>113508</v>
      </c>
      <c r="C22">
        <f t="shared" si="0"/>
        <v>2.4749173359556158</v>
      </c>
      <c r="F22" t="s">
        <v>54</v>
      </c>
      <c r="G22">
        <v>2.4749173359556158</v>
      </c>
      <c r="H22">
        <v>2.1588685730756443</v>
      </c>
      <c r="I22">
        <v>2.1490936901370725</v>
      </c>
      <c r="J22">
        <v>2.1265287254850183</v>
      </c>
      <c r="K22">
        <v>2.1144834612975814</v>
      </c>
      <c r="L22">
        <v>2.1592753527034629</v>
      </c>
      <c r="M22">
        <v>2.1387646281995729</v>
      </c>
      <c r="N22">
        <v>2.1455895637415576</v>
      </c>
      <c r="O22">
        <v>2.248484638114558</v>
      </c>
      <c r="Q22" t="s">
        <v>2524</v>
      </c>
      <c r="R22">
        <v>0.92809754038973158</v>
      </c>
      <c r="S22">
        <f t="shared" si="2"/>
        <v>1.4625686631726849</v>
      </c>
    </row>
    <row r="23" spans="1:19" x14ac:dyDescent="0.25">
      <c r="A23" s="1" t="s">
        <v>55</v>
      </c>
      <c r="B23">
        <v>48974</v>
      </c>
      <c r="C23">
        <f t="shared" si="0"/>
        <v>1.0678243085164951</v>
      </c>
      <c r="F23" t="s">
        <v>55</v>
      </c>
      <c r="G23">
        <v>1.0678243085164951</v>
      </c>
      <c r="H23">
        <v>1.0158302777753174</v>
      </c>
      <c r="I23">
        <v>1.0081680032625595</v>
      </c>
      <c r="J23">
        <v>1.0135400916862123</v>
      </c>
      <c r="K23">
        <v>1.0089019840181721</v>
      </c>
      <c r="L23">
        <v>1.0329314261086531</v>
      </c>
      <c r="M23">
        <v>1.0162711098127479</v>
      </c>
      <c r="N23">
        <v>1.0050241911715245</v>
      </c>
      <c r="O23">
        <v>1.043342155413697</v>
      </c>
      <c r="Q23" t="s">
        <v>2525</v>
      </c>
      <c r="R23">
        <v>0.91829363562830113</v>
      </c>
      <c r="S23">
        <f t="shared" si="2"/>
        <v>1.4471189035765368</v>
      </c>
    </row>
    <row r="24" spans="1:19" x14ac:dyDescent="0.25">
      <c r="A24" s="1" t="s">
        <v>56</v>
      </c>
      <c r="B24">
        <v>32790</v>
      </c>
      <c r="C24">
        <f t="shared" si="0"/>
        <v>0.71494995459337363</v>
      </c>
      <c r="F24" t="s">
        <v>56</v>
      </c>
      <c r="G24">
        <v>0.71494995459337363</v>
      </c>
      <c r="H24">
        <v>0.74413564531955945</v>
      </c>
      <c r="I24">
        <v>0.74572619465562018</v>
      </c>
      <c r="J24">
        <v>0.74810200167896734</v>
      </c>
      <c r="K24">
        <v>0.7465390499621265</v>
      </c>
      <c r="L24">
        <v>0.73883222290132633</v>
      </c>
      <c r="M24">
        <v>0.74665985518059952</v>
      </c>
      <c r="N24">
        <v>0.74285065848929543</v>
      </c>
      <c r="O24">
        <v>0.72527126475835191</v>
      </c>
      <c r="Q24" t="s">
        <v>2526</v>
      </c>
      <c r="R24">
        <v>0.91031550403833128</v>
      </c>
      <c r="S24">
        <f t="shared" si="2"/>
        <v>1.4345463400836329</v>
      </c>
    </row>
    <row r="25" spans="1:19" x14ac:dyDescent="0.25">
      <c r="A25" s="1" t="s">
        <v>57</v>
      </c>
      <c r="B25">
        <v>49938</v>
      </c>
      <c r="C25">
        <f t="shared" si="0"/>
        <v>1.0888432702800821</v>
      </c>
      <c r="F25" t="s">
        <v>57</v>
      </c>
      <c r="G25">
        <v>1.0888432702800821</v>
      </c>
      <c r="H25">
        <v>1.1919066518938684</v>
      </c>
      <c r="I25">
        <v>1.1953866309918655</v>
      </c>
      <c r="J25">
        <v>1.2053926178142742</v>
      </c>
      <c r="K25">
        <v>1.2056704362469846</v>
      </c>
      <c r="L25">
        <v>1.1995152921319914</v>
      </c>
      <c r="M25">
        <v>1.2008781286299508</v>
      </c>
      <c r="N25">
        <v>1.1959324265235793</v>
      </c>
      <c r="O25">
        <v>1.1626664097880635</v>
      </c>
      <c r="Q25" t="s">
        <v>2527</v>
      </c>
      <c r="R25">
        <v>0.94410655170030877</v>
      </c>
      <c r="S25">
        <f t="shared" si="2"/>
        <v>1.4877969147866208</v>
      </c>
    </row>
    <row r="26" spans="1:19" x14ac:dyDescent="0.25">
      <c r="A26" s="1" t="s">
        <v>59</v>
      </c>
      <c r="B26">
        <v>59760</v>
      </c>
      <c r="C26">
        <f t="shared" si="0"/>
        <v>1.3030011981244283</v>
      </c>
      <c r="F26" t="s">
        <v>59</v>
      </c>
      <c r="G26">
        <v>1.3030011981244283</v>
      </c>
      <c r="H26">
        <v>1.2417135239567505</v>
      </c>
      <c r="I26">
        <v>1.2390603867957135</v>
      </c>
      <c r="J26">
        <v>1.2323681207715604</v>
      </c>
      <c r="K26">
        <v>1.2278624496190469</v>
      </c>
      <c r="L26">
        <v>1.2367975796753077</v>
      </c>
      <c r="M26">
        <v>1.2384020074785544</v>
      </c>
      <c r="N26">
        <v>1.2339114447324544</v>
      </c>
      <c r="O26">
        <v>1.2559237949096016</v>
      </c>
    </row>
    <row r="27" spans="1:19" x14ac:dyDescent="0.25">
      <c r="A27" s="1" t="s">
        <v>60</v>
      </c>
      <c r="B27">
        <v>32372</v>
      </c>
      <c r="C27">
        <f t="shared" si="0"/>
        <v>0.70583592345522073</v>
      </c>
      <c r="F27" t="s">
        <v>60</v>
      </c>
      <c r="G27">
        <v>0.70583592345522073</v>
      </c>
      <c r="H27">
        <v>0.72285037028832055</v>
      </c>
      <c r="I27">
        <v>0.72152000912994729</v>
      </c>
      <c r="J27">
        <v>0.72164410192332973</v>
      </c>
      <c r="K27">
        <v>0.72220600007790492</v>
      </c>
      <c r="L27">
        <v>0.72969863440239724</v>
      </c>
      <c r="M27">
        <v>0.7253496010765742</v>
      </c>
      <c r="N27">
        <v>0.71726448984988644</v>
      </c>
      <c r="O27">
        <v>0.72090324562183772</v>
      </c>
      <c r="Q27" t="s">
        <v>2528</v>
      </c>
      <c r="R27">
        <v>1.51890343814833</v>
      </c>
      <c r="S27">
        <f>R27/1.51890343814833/64*100</f>
        <v>1.5625</v>
      </c>
    </row>
    <row r="28" spans="1:19" x14ac:dyDescent="0.25">
      <c r="A28" s="1" t="s">
        <v>61</v>
      </c>
      <c r="B28">
        <v>24132</v>
      </c>
      <c r="C28">
        <f t="shared" si="0"/>
        <v>0.52617176896149098</v>
      </c>
      <c r="F28" t="s">
        <v>61</v>
      </c>
      <c r="G28">
        <v>0.52617176896149098</v>
      </c>
      <c r="H28">
        <v>0.52446386864134587</v>
      </c>
      <c r="I28">
        <v>0.52413604076751841</v>
      </c>
      <c r="J28">
        <v>0.52243559668470207</v>
      </c>
      <c r="K28">
        <v>0.52464890274727471</v>
      </c>
      <c r="L28">
        <v>0.52270582529950049</v>
      </c>
      <c r="M28">
        <v>0.52505221341117436</v>
      </c>
      <c r="N28">
        <v>0.52284231094967681</v>
      </c>
      <c r="O28">
        <v>0.51923635725848427</v>
      </c>
      <c r="Q28" t="s">
        <v>2529</v>
      </c>
      <c r="R28">
        <v>1.5102104887145833</v>
      </c>
      <c r="S28">
        <f t="shared" ref="S28:S35" si="3">R28/1.51890343814833/64*100</f>
        <v>1.5535575398349302</v>
      </c>
    </row>
    <row r="29" spans="1:19" x14ac:dyDescent="0.25">
      <c r="A29" s="1" t="s">
        <v>62</v>
      </c>
      <c r="B29">
        <v>35084</v>
      </c>
      <c r="C29">
        <f t="shared" si="0"/>
        <v>0.76496810634199208</v>
      </c>
      <c r="F29" t="s">
        <v>62</v>
      </c>
      <c r="G29">
        <v>0.76496810634199208</v>
      </c>
      <c r="H29">
        <v>0.83681524704237309</v>
      </c>
      <c r="I29">
        <v>0.83988514711208584</v>
      </c>
      <c r="J29">
        <v>0.84379845751239091</v>
      </c>
      <c r="K29">
        <v>0.84429206013002089</v>
      </c>
      <c r="L29">
        <v>0.84044559475646374</v>
      </c>
      <c r="M29">
        <v>0.84212043927127878</v>
      </c>
      <c r="N29">
        <v>0.83736697645014446</v>
      </c>
      <c r="O29">
        <v>0.8150504778107982</v>
      </c>
      <c r="Q29" t="s">
        <v>2530</v>
      </c>
      <c r="R29">
        <v>1.5042903157401013</v>
      </c>
      <c r="S29">
        <f t="shared" si="3"/>
        <v>1.5474674421761183</v>
      </c>
    </row>
    <row r="30" spans="1:19" x14ac:dyDescent="0.25">
      <c r="A30" s="1" t="s">
        <v>64</v>
      </c>
      <c r="B30">
        <v>40352</v>
      </c>
      <c r="C30">
        <f t="shared" si="0"/>
        <v>0.8798310633654105</v>
      </c>
      <c r="F30" t="s">
        <v>64</v>
      </c>
      <c r="G30">
        <v>0.8798310633654105</v>
      </c>
      <c r="H30">
        <v>0.80686429254975722</v>
      </c>
      <c r="I30">
        <v>0.80583303998037137</v>
      </c>
      <c r="J30">
        <v>0.79918578653876438</v>
      </c>
      <c r="K30">
        <v>0.79869757810287789</v>
      </c>
      <c r="L30">
        <v>0.81148736763702689</v>
      </c>
      <c r="M30">
        <v>0.80371374879861257</v>
      </c>
      <c r="N30">
        <v>0.80356450671638791</v>
      </c>
      <c r="O30">
        <v>0.82489882491810496</v>
      </c>
      <c r="Q30" t="s">
        <v>2531</v>
      </c>
      <c r="R30">
        <v>1.5187444415376097</v>
      </c>
      <c r="S30">
        <f t="shared" si="3"/>
        <v>1.5623364397643649</v>
      </c>
    </row>
    <row r="31" spans="1:19" x14ac:dyDescent="0.25">
      <c r="A31" s="1" t="s">
        <v>65</v>
      </c>
      <c r="B31">
        <v>45851</v>
      </c>
      <c r="C31">
        <f t="shared" si="0"/>
        <v>0.99973072180728184</v>
      </c>
      <c r="F31" t="s">
        <v>65</v>
      </c>
      <c r="G31">
        <v>0.99973072180728184</v>
      </c>
      <c r="H31">
        <v>1.042115106252262</v>
      </c>
      <c r="I31">
        <v>1.0426397726266627</v>
      </c>
      <c r="J31">
        <v>1.0454403421181049</v>
      </c>
      <c r="K31">
        <v>1.0429976406317394</v>
      </c>
      <c r="L31">
        <v>1.0384895989427798</v>
      </c>
      <c r="M31">
        <v>1.0437858926322456</v>
      </c>
      <c r="N31">
        <v>1.0389356701029429</v>
      </c>
      <c r="O31">
        <v>1.0312868463336164</v>
      </c>
      <c r="Q31" t="s">
        <v>2532</v>
      </c>
      <c r="R31">
        <v>1.5123394321321462</v>
      </c>
      <c r="S31">
        <f t="shared" si="3"/>
        <v>1.5557475895816062</v>
      </c>
    </row>
    <row r="32" spans="1:19" x14ac:dyDescent="0.25">
      <c r="A32" s="1" t="s">
        <v>66</v>
      </c>
      <c r="B32">
        <v>38025</v>
      </c>
      <c r="C32">
        <f t="shared" si="0"/>
        <v>0.82909338284272738</v>
      </c>
      <c r="F32" t="s">
        <v>66</v>
      </c>
      <c r="G32">
        <v>0.82909338284272738</v>
      </c>
      <c r="H32">
        <v>0.8626779833831919</v>
      </c>
      <c r="I32">
        <v>0.86423405177751844</v>
      </c>
      <c r="J32">
        <v>0.86665246443663313</v>
      </c>
      <c r="K32">
        <v>0.86422708916760371</v>
      </c>
      <c r="L32">
        <v>0.85871277175432192</v>
      </c>
      <c r="M32">
        <v>0.86443481851724269</v>
      </c>
      <c r="N32">
        <v>0.85898285911589312</v>
      </c>
      <c r="O32">
        <v>0.84307712929544976</v>
      </c>
      <c r="Q32" t="s">
        <v>2533</v>
      </c>
      <c r="R32">
        <v>1.5474393131119086</v>
      </c>
      <c r="S32">
        <f t="shared" si="3"/>
        <v>1.5918549303469531</v>
      </c>
    </row>
    <row r="33" spans="1:19" x14ac:dyDescent="0.25">
      <c r="A33" s="1" t="s">
        <v>67</v>
      </c>
      <c r="B33">
        <v>63498</v>
      </c>
      <c r="C33">
        <f t="shared" si="0"/>
        <v>1.3845041847139381</v>
      </c>
      <c r="F33" t="s">
        <v>67</v>
      </c>
      <c r="G33">
        <v>1.3845041847139381</v>
      </c>
      <c r="H33">
        <v>1.554830743771431</v>
      </c>
      <c r="I33">
        <v>1.5632656021710438</v>
      </c>
      <c r="J33">
        <v>1.5703522727924368</v>
      </c>
      <c r="K33">
        <v>1.5746873749344057</v>
      </c>
      <c r="L33">
        <v>1.5562737281917978</v>
      </c>
      <c r="M33">
        <v>1.5631787573540656</v>
      </c>
      <c r="N33">
        <v>1.563001662732254</v>
      </c>
      <c r="O33">
        <v>1.5099151032930591</v>
      </c>
      <c r="Q33" t="s">
        <v>2534</v>
      </c>
      <c r="R33">
        <v>1.515713016474215</v>
      </c>
      <c r="S33">
        <f t="shared" si="3"/>
        <v>1.559218004752243</v>
      </c>
    </row>
    <row r="34" spans="1:19" x14ac:dyDescent="0.25">
      <c r="A34" s="1" t="s">
        <v>69</v>
      </c>
      <c r="B34">
        <v>62478</v>
      </c>
      <c r="C34">
        <f t="shared" si="0"/>
        <v>1.362264204424666</v>
      </c>
      <c r="F34" t="s">
        <v>69</v>
      </c>
      <c r="G34">
        <v>1.362264204424666</v>
      </c>
      <c r="H34">
        <v>1.345513015099099</v>
      </c>
      <c r="I34">
        <v>1.3479686827313935</v>
      </c>
      <c r="J34">
        <v>1.3468915876657777</v>
      </c>
      <c r="K34">
        <v>1.3411474702269233</v>
      </c>
      <c r="L34">
        <v>1.336715635489218</v>
      </c>
      <c r="M34">
        <v>1.3399574996360231</v>
      </c>
      <c r="N34">
        <v>1.3457698435801373</v>
      </c>
      <c r="O34">
        <v>1.3476733836113406</v>
      </c>
      <c r="Q34" t="s">
        <v>2535</v>
      </c>
      <c r="R34">
        <v>1.506601158836169</v>
      </c>
      <c r="S34">
        <f t="shared" si="3"/>
        <v>1.5498446126050744</v>
      </c>
    </row>
    <row r="35" spans="1:19" x14ac:dyDescent="0.25">
      <c r="A35" s="1" t="s">
        <v>75</v>
      </c>
      <c r="B35">
        <v>56595</v>
      </c>
      <c r="C35">
        <f t="shared" si="0"/>
        <v>1.2339918475209508</v>
      </c>
      <c r="F35" t="s">
        <v>75</v>
      </c>
      <c r="G35">
        <v>1.2339918475209508</v>
      </c>
      <c r="H35">
        <v>1.237844346042261</v>
      </c>
      <c r="I35">
        <v>1.2371489697453604</v>
      </c>
      <c r="J35">
        <v>1.2386051319648692</v>
      </c>
      <c r="K35">
        <v>1.2379529088115058</v>
      </c>
      <c r="L35">
        <v>1.2351697243070014</v>
      </c>
      <c r="M35">
        <v>1.2407464277517271</v>
      </c>
      <c r="N35">
        <v>1.231710955144361</v>
      </c>
      <c r="O35">
        <v>1.2236032782107209</v>
      </c>
      <c r="Q35" t="s">
        <v>2536</v>
      </c>
      <c r="R35">
        <v>1.5413528352028301</v>
      </c>
      <c r="S35">
        <f t="shared" si="3"/>
        <v>1.5855937543603287</v>
      </c>
    </row>
    <row r="36" spans="1:19" x14ac:dyDescent="0.25">
      <c r="A36" s="1" t="s">
        <v>76</v>
      </c>
      <c r="B36">
        <v>41253</v>
      </c>
      <c r="C36">
        <f t="shared" si="0"/>
        <v>0.89947637928760105</v>
      </c>
      <c r="F36" t="s">
        <v>76</v>
      </c>
      <c r="G36">
        <v>0.89947637928760105</v>
      </c>
      <c r="H36">
        <v>0.87790847462840949</v>
      </c>
      <c r="I36">
        <v>0.87896130777081771</v>
      </c>
      <c r="J36">
        <v>0.87695513065367925</v>
      </c>
      <c r="K36">
        <v>0.8785206569191798</v>
      </c>
      <c r="L36">
        <v>0.87121352775381944</v>
      </c>
      <c r="M36">
        <v>0.87740221045214761</v>
      </c>
      <c r="N36">
        <v>0.87723014383036901</v>
      </c>
      <c r="O36">
        <v>0.86866376362300235</v>
      </c>
    </row>
    <row r="37" spans="1:19" x14ac:dyDescent="0.25">
      <c r="A37" s="1" t="s">
        <v>77</v>
      </c>
      <c r="B37">
        <v>61135</v>
      </c>
      <c r="C37">
        <f t="shared" si="0"/>
        <v>1.3329815637104572</v>
      </c>
      <c r="F37" t="s">
        <v>77</v>
      </c>
      <c r="G37">
        <v>1.3329815637104572</v>
      </c>
      <c r="H37">
        <v>1.4560084224009029</v>
      </c>
      <c r="I37">
        <v>1.462759046070027</v>
      </c>
      <c r="J37">
        <v>1.4736485310603695</v>
      </c>
      <c r="K37">
        <v>1.477572077789274</v>
      </c>
      <c r="L37">
        <v>1.4572414603440647</v>
      </c>
      <c r="M37">
        <v>1.4658063891503503</v>
      </c>
      <c r="N37">
        <v>1.4660775239642292</v>
      </c>
      <c r="O37">
        <v>1.4077733720539221</v>
      </c>
      <c r="Q37" t="s">
        <v>2537</v>
      </c>
      <c r="R37">
        <v>1.98738208177117</v>
      </c>
      <c r="S37">
        <f>R37/1.98738208177117/64*100</f>
        <v>1.5625</v>
      </c>
    </row>
    <row r="38" spans="1:19" x14ac:dyDescent="0.25">
      <c r="A38" s="1" t="s">
        <v>79</v>
      </c>
      <c r="B38">
        <v>75613</v>
      </c>
      <c r="C38">
        <f t="shared" si="0"/>
        <v>1.6486584604046586</v>
      </c>
      <c r="F38" t="s">
        <v>79</v>
      </c>
      <c r="G38">
        <v>1.6486584604046586</v>
      </c>
      <c r="H38">
        <v>1.4517203500179854</v>
      </c>
      <c r="I38">
        <v>1.4505922394055122</v>
      </c>
      <c r="J38">
        <v>1.4334558907464638</v>
      </c>
      <c r="K38">
        <v>1.4314088517026453</v>
      </c>
      <c r="L38">
        <v>1.4492986993758246</v>
      </c>
      <c r="M38">
        <v>1.4408391902062516</v>
      </c>
      <c r="N38">
        <v>1.4495658366713482</v>
      </c>
      <c r="O38">
        <v>1.4929903533162501</v>
      </c>
      <c r="Q38" t="s">
        <v>2538</v>
      </c>
      <c r="R38">
        <v>1.6671168449840728</v>
      </c>
      <c r="S38">
        <f t="shared" ref="S38:S45" si="4">R38/1.98738208177117/64*100</f>
        <v>1.3107042144438243</v>
      </c>
    </row>
    <row r="39" spans="1:19" x14ac:dyDescent="0.25">
      <c r="A39" s="1" t="s">
        <v>80</v>
      </c>
      <c r="B39">
        <v>70910</v>
      </c>
      <c r="C39">
        <f t="shared" si="0"/>
        <v>1.5461147081493174</v>
      </c>
      <c r="F39" t="s">
        <v>80</v>
      </c>
      <c r="G39">
        <v>1.5461147081493174</v>
      </c>
      <c r="H39">
        <v>1.4766109953786346</v>
      </c>
      <c r="I39">
        <v>1.4666498416658573</v>
      </c>
      <c r="J39">
        <v>1.4731030073540676</v>
      </c>
      <c r="K39">
        <v>1.468660088273676</v>
      </c>
      <c r="L39">
        <v>1.5048129670441708</v>
      </c>
      <c r="M39">
        <v>1.4758710263081227</v>
      </c>
      <c r="N39">
        <v>1.4652033129476871</v>
      </c>
      <c r="O39">
        <v>1.520070659506976</v>
      </c>
      <c r="Q39" t="s">
        <v>2539</v>
      </c>
      <c r="R39">
        <v>1.6462041117825916</v>
      </c>
      <c r="S39">
        <f t="shared" si="4"/>
        <v>1.2942624109642473</v>
      </c>
    </row>
    <row r="40" spans="1:19" x14ac:dyDescent="0.25">
      <c r="A40" s="1" t="s">
        <v>81</v>
      </c>
      <c r="B40">
        <v>46363</v>
      </c>
      <c r="C40">
        <f t="shared" si="0"/>
        <v>1.0108943197564069</v>
      </c>
      <c r="F40" t="s">
        <v>81</v>
      </c>
      <c r="G40">
        <v>1.0108943197564069</v>
      </c>
      <c r="H40">
        <v>1.0221888399926415</v>
      </c>
      <c r="I40">
        <v>1.0224365191637739</v>
      </c>
      <c r="J40">
        <v>1.0233487797440088</v>
      </c>
      <c r="K40">
        <v>1.0224788742817843</v>
      </c>
      <c r="L40">
        <v>1.0100915887158592</v>
      </c>
      <c r="M40">
        <v>1.0209321797947601</v>
      </c>
      <c r="N40">
        <v>1.0202095998928546</v>
      </c>
      <c r="O40">
        <v>1.0095350291299559</v>
      </c>
      <c r="Q40" t="s">
        <v>2540</v>
      </c>
      <c r="R40">
        <v>1.6426921526178597</v>
      </c>
      <c r="S40">
        <f t="shared" si="4"/>
        <v>1.2915012729600226</v>
      </c>
    </row>
    <row r="41" spans="1:19" x14ac:dyDescent="0.25">
      <c r="A41" s="1" t="s">
        <v>82</v>
      </c>
      <c r="B41">
        <v>74554</v>
      </c>
      <c r="C41">
        <f t="shared" si="0"/>
        <v>1.6255681279278553</v>
      </c>
      <c r="F41" t="s">
        <v>82</v>
      </c>
      <c r="G41">
        <v>1.6255681279278553</v>
      </c>
      <c r="H41">
        <v>1.7701584888820132</v>
      </c>
      <c r="I41">
        <v>1.7741959955489977</v>
      </c>
      <c r="J41">
        <v>1.7877993107630132</v>
      </c>
      <c r="K41">
        <v>1.7886460913724214</v>
      </c>
      <c r="L41">
        <v>1.7808767059997586</v>
      </c>
      <c r="M41">
        <v>1.779239594300118</v>
      </c>
      <c r="N41">
        <v>1.7797942389408512</v>
      </c>
      <c r="O41">
        <v>1.7441744060703388</v>
      </c>
      <c r="Q41" t="s">
        <v>2541</v>
      </c>
      <c r="R41">
        <v>1.627579572916392</v>
      </c>
      <c r="S41">
        <f t="shared" si="4"/>
        <v>1.2796196091369803</v>
      </c>
    </row>
    <row r="42" spans="1:19" x14ac:dyDescent="0.25">
      <c r="A42" s="1" t="s">
        <v>84</v>
      </c>
      <c r="B42">
        <v>87547</v>
      </c>
      <c r="C42">
        <f t="shared" si="0"/>
        <v>1.9088662297891454</v>
      </c>
      <c r="F42" t="s">
        <v>84</v>
      </c>
      <c r="G42">
        <v>1.9088662297891454</v>
      </c>
      <c r="H42">
        <v>1.7997241244170292</v>
      </c>
      <c r="I42">
        <v>1.7958111490730808</v>
      </c>
      <c r="J42">
        <v>1.7826984493359783</v>
      </c>
      <c r="K42">
        <v>1.7744045002308511</v>
      </c>
      <c r="L42">
        <v>1.7823315100766592</v>
      </c>
      <c r="M42">
        <v>1.7848594795559465</v>
      </c>
      <c r="N42">
        <v>1.7899481250877549</v>
      </c>
      <c r="O42">
        <v>1.8365913800726448</v>
      </c>
      <c r="Q42" t="s">
        <v>2542</v>
      </c>
      <c r="R42">
        <v>1.7015458877176346</v>
      </c>
      <c r="S42">
        <f t="shared" si="4"/>
        <v>1.3377726779087096</v>
      </c>
    </row>
    <row r="43" spans="1:19" x14ac:dyDescent="0.25">
      <c r="A43" s="1" t="s">
        <v>85</v>
      </c>
      <c r="B43">
        <v>54712</v>
      </c>
      <c r="C43">
        <f t="shared" si="0"/>
        <v>1.1929350995947745</v>
      </c>
      <c r="F43" t="s">
        <v>85</v>
      </c>
      <c r="G43">
        <v>1.1929350995947745</v>
      </c>
      <c r="H43">
        <v>1.2767167934120882</v>
      </c>
      <c r="I43">
        <v>1.2787753855086077</v>
      </c>
      <c r="J43">
        <v>1.2840189066489311</v>
      </c>
      <c r="K43">
        <v>1.2836283544042346</v>
      </c>
      <c r="L43">
        <v>1.2677590954732187</v>
      </c>
      <c r="M43">
        <v>1.2829606087553251</v>
      </c>
      <c r="N43">
        <v>1.2747054651633001</v>
      </c>
      <c r="O43">
        <v>1.2418486742320383</v>
      </c>
      <c r="Q43" t="s">
        <v>2543</v>
      </c>
      <c r="R43">
        <v>1.6541039698065565</v>
      </c>
      <c r="S43">
        <f t="shared" si="4"/>
        <v>1.3004733596668965</v>
      </c>
    </row>
    <row r="44" spans="1:19" x14ac:dyDescent="0.25">
      <c r="A44" s="1" t="s">
        <v>86</v>
      </c>
      <c r="B44">
        <v>40020</v>
      </c>
      <c r="C44">
        <f t="shared" si="0"/>
        <v>0.87259216782027482</v>
      </c>
      <c r="F44" t="s">
        <v>86</v>
      </c>
      <c r="G44">
        <v>0.87259216782027482</v>
      </c>
      <c r="H44">
        <v>0.89172239908344619</v>
      </c>
      <c r="I44">
        <v>0.89239559631938903</v>
      </c>
      <c r="J44">
        <v>0.89317050066383152</v>
      </c>
      <c r="K44">
        <v>0.89394271683799575</v>
      </c>
      <c r="L44">
        <v>0.89063633540953824</v>
      </c>
      <c r="M44">
        <v>0.89314373560306337</v>
      </c>
      <c r="N44">
        <v>0.88956528264813173</v>
      </c>
      <c r="O44">
        <v>0.88140764483858858</v>
      </c>
      <c r="Q44" t="s">
        <v>2544</v>
      </c>
      <c r="R44">
        <v>1.6469718751781419</v>
      </c>
      <c r="S44">
        <f t="shared" si="4"/>
        <v>1.2948660343522966</v>
      </c>
    </row>
    <row r="45" spans="1:19" x14ac:dyDescent="0.25">
      <c r="A45" s="1" t="s">
        <v>87</v>
      </c>
      <c r="B45">
        <v>63603</v>
      </c>
      <c r="C45">
        <f t="shared" si="0"/>
        <v>1.3867935944495986</v>
      </c>
      <c r="F45" t="s">
        <v>87</v>
      </c>
      <c r="G45">
        <v>1.3867935944495986</v>
      </c>
      <c r="H45">
        <v>1.6154025641393783</v>
      </c>
      <c r="I45">
        <v>1.627021979783936</v>
      </c>
      <c r="J45">
        <v>1.64200058319491</v>
      </c>
      <c r="K45">
        <v>1.6401739053408575</v>
      </c>
      <c r="L45">
        <v>1.6288203492362776</v>
      </c>
      <c r="M45">
        <v>1.6335493673741208</v>
      </c>
      <c r="N45">
        <v>1.6231138229369588</v>
      </c>
      <c r="O45">
        <v>1.5513459590155507</v>
      </c>
      <c r="Q45" t="s">
        <v>2545</v>
      </c>
      <c r="R45">
        <v>1.7866116364524156</v>
      </c>
      <c r="S45">
        <f t="shared" si="4"/>
        <v>1.4046522344958556</v>
      </c>
    </row>
    <row r="46" spans="1:19" x14ac:dyDescent="0.25">
      <c r="A46" s="1" t="s">
        <v>89</v>
      </c>
      <c r="B46">
        <v>66738</v>
      </c>
      <c r="C46">
        <f t="shared" si="0"/>
        <v>1.4551488279857445</v>
      </c>
      <c r="F46" t="s">
        <v>89</v>
      </c>
      <c r="G46">
        <v>1.4551488279857445</v>
      </c>
      <c r="H46">
        <v>1.3883521692482024</v>
      </c>
      <c r="I46">
        <v>1.3884822290119909</v>
      </c>
      <c r="J46">
        <v>1.3799795334109968</v>
      </c>
      <c r="K46">
        <v>1.3753650719639654</v>
      </c>
      <c r="L46">
        <v>1.3764734364214541</v>
      </c>
      <c r="M46">
        <v>1.3817492757400283</v>
      </c>
      <c r="N46">
        <v>1.3842778770129591</v>
      </c>
      <c r="O46">
        <v>1.4003615109645577</v>
      </c>
    </row>
    <row r="47" spans="1:19" x14ac:dyDescent="0.25">
      <c r="A47" s="1" t="s">
        <v>90</v>
      </c>
      <c r="B47">
        <v>84916</v>
      </c>
      <c r="C47">
        <f t="shared" si="0"/>
        <v>1.8515001629841692</v>
      </c>
      <c r="F47" t="s">
        <v>90</v>
      </c>
      <c r="G47">
        <v>1.8515001629841692</v>
      </c>
      <c r="H47">
        <v>1.9608737857216656</v>
      </c>
      <c r="I47">
        <v>1.9631459423665794</v>
      </c>
      <c r="J47">
        <v>1.9630885344383211</v>
      </c>
      <c r="K47">
        <v>1.9683092411583862</v>
      </c>
      <c r="L47">
        <v>1.9584302640545659</v>
      </c>
      <c r="M47">
        <v>1.9634636716512541</v>
      </c>
      <c r="N47">
        <v>1.9615189837487164</v>
      </c>
      <c r="O47">
        <v>1.9417769532646316</v>
      </c>
      <c r="Q47" t="s">
        <v>2546</v>
      </c>
      <c r="R47">
        <v>0.998596918890574</v>
      </c>
      <c r="S47">
        <f>R47/0.998596918890574/64*100</f>
        <v>1.5625</v>
      </c>
    </row>
    <row r="48" spans="1:19" x14ac:dyDescent="0.25">
      <c r="A48" s="1" t="s">
        <v>91</v>
      </c>
      <c r="B48">
        <v>66857</v>
      </c>
      <c r="C48">
        <f t="shared" si="0"/>
        <v>1.4577434923528265</v>
      </c>
      <c r="F48" t="s">
        <v>91</v>
      </c>
      <c r="G48">
        <v>1.4577434923528265</v>
      </c>
      <c r="H48">
        <v>1.5426172519992059</v>
      </c>
      <c r="I48">
        <v>1.5476820313391861</v>
      </c>
      <c r="J48">
        <v>1.5443153283377249</v>
      </c>
      <c r="K48">
        <v>1.548378214319774</v>
      </c>
      <c r="L48">
        <v>1.5280751669109036</v>
      </c>
      <c r="M48">
        <v>1.5418524255549002</v>
      </c>
      <c r="N48">
        <v>1.5435082532680369</v>
      </c>
      <c r="O48">
        <v>1.518283903093818</v>
      </c>
      <c r="Q48" t="s">
        <v>2547</v>
      </c>
      <c r="R48">
        <v>1.0328642536021646</v>
      </c>
      <c r="S48">
        <f t="shared" ref="S48:S55" si="5">R48/0.998596918890574/64*100</f>
        <v>1.6161179408067323</v>
      </c>
    </row>
    <row r="49" spans="1:19" x14ac:dyDescent="0.25">
      <c r="A49" s="1" t="s">
        <v>92</v>
      </c>
      <c r="B49">
        <v>116703</v>
      </c>
      <c r="C49">
        <f t="shared" si="0"/>
        <v>2.5445808036264248</v>
      </c>
      <c r="F49" t="s">
        <v>92</v>
      </c>
      <c r="G49">
        <v>2.5445808036264248</v>
      </c>
      <c r="H49">
        <v>2.9237906572655663</v>
      </c>
      <c r="I49">
        <v>2.9435703642822788</v>
      </c>
      <c r="J49">
        <v>2.9543759839158992</v>
      </c>
      <c r="K49">
        <v>2.9708031088929672</v>
      </c>
      <c r="L49">
        <v>2.9402265000892531</v>
      </c>
      <c r="M49">
        <v>2.9451808913903901</v>
      </c>
      <c r="N49">
        <v>2.9530880200323848</v>
      </c>
      <c r="O49">
        <v>2.8404836488306122</v>
      </c>
      <c r="Q49" t="s">
        <v>2548</v>
      </c>
      <c r="R49">
        <v>1.0309639877644163</v>
      </c>
      <c r="S49">
        <f t="shared" si="5"/>
        <v>1.6131446036019867</v>
      </c>
    </row>
    <row r="50" spans="1:19" x14ac:dyDescent="0.25">
      <c r="A50" s="1" t="s">
        <v>94</v>
      </c>
      <c r="B50">
        <v>117362</v>
      </c>
      <c r="C50">
        <f t="shared" si="0"/>
        <v>2.5589495752054745</v>
      </c>
      <c r="F50" t="s">
        <v>94</v>
      </c>
      <c r="G50">
        <v>2.5589495752054745</v>
      </c>
      <c r="H50">
        <v>2.5697624769236311</v>
      </c>
      <c r="I50">
        <v>2.5729678361860202</v>
      </c>
      <c r="J50">
        <v>2.5547583917385546</v>
      </c>
      <c r="K50">
        <v>2.5636753204690357</v>
      </c>
      <c r="L50">
        <v>2.538116893390256</v>
      </c>
      <c r="M50">
        <v>2.5534171555175131</v>
      </c>
      <c r="N50">
        <v>2.579224945887086</v>
      </c>
      <c r="O50">
        <v>2.5862098493146397</v>
      </c>
      <c r="Q50" t="s">
        <v>3080</v>
      </c>
      <c r="R50">
        <v>1.0349980733777924</v>
      </c>
      <c r="S50">
        <f t="shared" si="5"/>
        <v>1.6194567187824571</v>
      </c>
    </row>
    <row r="51" spans="1:19" x14ac:dyDescent="0.25">
      <c r="A51" s="1" t="s">
        <v>100</v>
      </c>
      <c r="B51">
        <v>97051</v>
      </c>
      <c r="C51">
        <f t="shared" si="0"/>
        <v>2.1160905167197774</v>
      </c>
      <c r="F51" t="s">
        <v>100</v>
      </c>
      <c r="G51">
        <v>2.1160905167197774</v>
      </c>
      <c r="H51">
        <v>2.2291756927499247</v>
      </c>
      <c r="I51">
        <v>2.2300324327546068</v>
      </c>
      <c r="J51">
        <v>2.2362369791921148</v>
      </c>
      <c r="K51">
        <v>2.2385096482731806</v>
      </c>
      <c r="L51">
        <v>2.2200075567685964</v>
      </c>
      <c r="M51">
        <v>2.2351182551748581</v>
      </c>
      <c r="N51">
        <v>2.2258149896324775</v>
      </c>
      <c r="O51">
        <v>2.19482544749332</v>
      </c>
      <c r="Q51" t="s">
        <v>2550</v>
      </c>
      <c r="R51">
        <v>1.0360217798388547</v>
      </c>
      <c r="S51">
        <f t="shared" si="5"/>
        <v>1.6210585075674526</v>
      </c>
    </row>
    <row r="52" spans="1:19" x14ac:dyDescent="0.25">
      <c r="A52" s="1" t="s">
        <v>101</v>
      </c>
      <c r="B52">
        <v>68908</v>
      </c>
      <c r="C52">
        <f t="shared" si="0"/>
        <v>1.5024632958560593</v>
      </c>
      <c r="F52" t="s">
        <v>101</v>
      </c>
      <c r="G52">
        <v>1.5024632958560593</v>
      </c>
      <c r="H52">
        <v>1.5235447630149312</v>
      </c>
      <c r="I52">
        <v>1.5270557175691526</v>
      </c>
      <c r="J52">
        <v>1.5260381364454874</v>
      </c>
      <c r="K52">
        <v>1.5278614470702039</v>
      </c>
      <c r="L52">
        <v>1.5080686777807832</v>
      </c>
      <c r="M52">
        <v>1.5230663695878879</v>
      </c>
      <c r="N52">
        <v>1.5243450775496776</v>
      </c>
      <c r="O52">
        <v>1.5001726903604458</v>
      </c>
      <c r="Q52" t="s">
        <v>2551</v>
      </c>
      <c r="R52">
        <v>1.0346766043863869</v>
      </c>
      <c r="S52">
        <f t="shared" si="5"/>
        <v>1.6189537177321145</v>
      </c>
    </row>
    <row r="53" spans="1:19" x14ac:dyDescent="0.25">
      <c r="A53" s="1" t="s">
        <v>102</v>
      </c>
      <c r="B53">
        <v>99665</v>
      </c>
      <c r="C53">
        <f t="shared" si="0"/>
        <v>2.173085917186599</v>
      </c>
      <c r="F53" t="s">
        <v>102</v>
      </c>
      <c r="G53">
        <v>2.173085917186599</v>
      </c>
      <c r="H53">
        <v>2.5239542883170043</v>
      </c>
      <c r="I53">
        <v>2.5446669705791458</v>
      </c>
      <c r="J53">
        <v>2.5691288607104656</v>
      </c>
      <c r="K53">
        <v>2.5824808577891862</v>
      </c>
      <c r="L53">
        <v>2.5307842115510386</v>
      </c>
      <c r="M53">
        <v>2.5458518691497196</v>
      </c>
      <c r="N53">
        <v>2.5626908155240979</v>
      </c>
      <c r="O53">
        <v>2.4243353681051905</v>
      </c>
      <c r="Q53" t="s">
        <v>2552</v>
      </c>
      <c r="R53">
        <v>1.0373811235318453</v>
      </c>
      <c r="S53">
        <f t="shared" si="5"/>
        <v>1.6231854663834859</v>
      </c>
    </row>
    <row r="54" spans="1:19" x14ac:dyDescent="0.25">
      <c r="A54" s="1" t="s">
        <v>104</v>
      </c>
      <c r="B54">
        <v>124825</v>
      </c>
      <c r="C54">
        <f t="shared" si="0"/>
        <v>2.7216720976553175</v>
      </c>
      <c r="F54" t="s">
        <v>104</v>
      </c>
      <c r="G54">
        <v>2.7216720976553175</v>
      </c>
      <c r="H54">
        <v>2.5278810242500569</v>
      </c>
      <c r="I54">
        <v>2.5294198091481506</v>
      </c>
      <c r="J54">
        <v>2.5069262718052965</v>
      </c>
      <c r="K54">
        <v>2.5063561146848308</v>
      </c>
      <c r="L54">
        <v>2.5021662208689417</v>
      </c>
      <c r="M54">
        <v>2.5057774832084188</v>
      </c>
      <c r="N54">
        <v>2.5376614487668632</v>
      </c>
      <c r="O54">
        <v>2.5826645856015755</v>
      </c>
      <c r="Q54" t="s">
        <v>2553</v>
      </c>
      <c r="R54">
        <v>1.0304105096152203</v>
      </c>
      <c r="S54">
        <f t="shared" si="5"/>
        <v>1.6122785788909557</v>
      </c>
    </row>
    <row r="55" spans="1:19" x14ac:dyDescent="0.25">
      <c r="A55" s="1" t="s">
        <v>118</v>
      </c>
      <c r="B55">
        <v>90070</v>
      </c>
      <c r="C55">
        <f t="shared" si="0"/>
        <v>1.9638774751517281</v>
      </c>
      <c r="F55" t="s">
        <v>118</v>
      </c>
      <c r="G55">
        <v>1.9638774751517281</v>
      </c>
      <c r="H55">
        <v>1.7801400086010868</v>
      </c>
      <c r="I55">
        <v>1.7625185116493733</v>
      </c>
      <c r="J55">
        <v>1.7656733846908821</v>
      </c>
      <c r="K55">
        <v>1.7604048002358459</v>
      </c>
      <c r="L55">
        <v>1.8164871420837336</v>
      </c>
      <c r="M55">
        <v>1.7772138047124513</v>
      </c>
      <c r="N55">
        <v>1.7599267783081871</v>
      </c>
      <c r="O55">
        <v>1.8603276974822236</v>
      </c>
      <c r="Q55" t="s">
        <v>2549</v>
      </c>
      <c r="R55">
        <v>1.0245211837098804</v>
      </c>
      <c r="S55">
        <f t="shared" si="5"/>
        <v>1.6030635777698661</v>
      </c>
    </row>
    <row r="56" spans="1:19" x14ac:dyDescent="0.25">
      <c r="A56" s="1" t="s">
        <v>119</v>
      </c>
      <c r="B56">
        <v>55391</v>
      </c>
      <c r="C56">
        <f t="shared" si="0"/>
        <v>1.2077399492187118</v>
      </c>
      <c r="F56" t="s">
        <v>119</v>
      </c>
      <c r="G56">
        <v>1.2077399492187118</v>
      </c>
      <c r="H56">
        <v>1.1989607068354911</v>
      </c>
      <c r="I56">
        <v>1.1986691712063389</v>
      </c>
      <c r="J56">
        <v>1.2003626315144365</v>
      </c>
      <c r="K56">
        <v>1.19738416515184</v>
      </c>
      <c r="L56">
        <v>1.1884106787546806</v>
      </c>
      <c r="M56">
        <v>1.1992382037256493</v>
      </c>
      <c r="N56">
        <v>1.1948134791711105</v>
      </c>
      <c r="O56">
        <v>1.1852833560850513</v>
      </c>
    </row>
    <row r="57" spans="1:19" x14ac:dyDescent="0.25">
      <c r="A57" s="1" t="s">
        <v>120</v>
      </c>
      <c r="B57">
        <v>86537</v>
      </c>
      <c r="C57">
        <f t="shared" si="0"/>
        <v>1.8868442885223169</v>
      </c>
      <c r="F57" t="s">
        <v>120</v>
      </c>
      <c r="G57">
        <v>1.8868442885223169</v>
      </c>
      <c r="H57">
        <v>1.9673202838006825</v>
      </c>
      <c r="I57">
        <v>1.9707678240446989</v>
      </c>
      <c r="J57">
        <v>1.9895356955383228</v>
      </c>
      <c r="K57">
        <v>1.989619651260736</v>
      </c>
      <c r="L57">
        <v>1.9798035650795167</v>
      </c>
      <c r="M57">
        <v>1.9782303038332134</v>
      </c>
      <c r="N57">
        <v>1.9791282440415841</v>
      </c>
      <c r="O57">
        <v>1.9411272236598469</v>
      </c>
      <c r="Q57" t="s">
        <v>2554</v>
      </c>
      <c r="R57">
        <v>0.67967124076195895</v>
      </c>
      <c r="S57">
        <f>R57/0.679671240761959/64*100</f>
        <v>1.5625</v>
      </c>
    </row>
    <row r="58" spans="1:19" x14ac:dyDescent="0.25">
      <c r="A58" s="1" t="s">
        <v>122</v>
      </c>
      <c r="B58">
        <v>113904</v>
      </c>
      <c r="C58">
        <f t="shared" si="0"/>
        <v>2.4835516812443923</v>
      </c>
      <c r="F58" t="s">
        <v>122</v>
      </c>
      <c r="G58">
        <v>2.4835516812443923</v>
      </c>
      <c r="H58">
        <v>2.316889316537861</v>
      </c>
      <c r="I58">
        <v>2.3116898681830733</v>
      </c>
      <c r="J58">
        <v>2.2964872805026841</v>
      </c>
      <c r="K58">
        <v>2.2911479605062923</v>
      </c>
      <c r="L58">
        <v>2.3031044404433421</v>
      </c>
      <c r="M58">
        <v>2.3076301218658597</v>
      </c>
      <c r="N58">
        <v>2.3080250241514153</v>
      </c>
      <c r="O58">
        <v>2.3554852168329545</v>
      </c>
      <c r="Q58" t="s">
        <v>2555</v>
      </c>
      <c r="R58">
        <v>0.66377825607070018</v>
      </c>
      <c r="S58">
        <f t="shared" ref="S58:S65" si="6">R58/0.679671240761959/64*100</f>
        <v>1.5259635289963829</v>
      </c>
    </row>
    <row r="59" spans="1:19" x14ac:dyDescent="0.25">
      <c r="A59" s="1" t="s">
        <v>123</v>
      </c>
      <c r="B59">
        <v>62772</v>
      </c>
      <c r="C59">
        <f t="shared" si="0"/>
        <v>1.3686745516845149</v>
      </c>
      <c r="F59" t="s">
        <v>123</v>
      </c>
      <c r="G59">
        <v>1.3686745516845149</v>
      </c>
      <c r="H59">
        <v>1.3717418843913303</v>
      </c>
      <c r="I59">
        <v>1.3701666060761621</v>
      </c>
      <c r="J59">
        <v>1.368201375909583</v>
      </c>
      <c r="K59">
        <v>1.3692268342323271</v>
      </c>
      <c r="L59">
        <v>1.3643451806593887</v>
      </c>
      <c r="M59">
        <v>1.3733187170519612</v>
      </c>
      <c r="N59">
        <v>1.3652910397025819</v>
      </c>
      <c r="O59">
        <v>1.364068462714684</v>
      </c>
      <c r="Q59" t="s">
        <v>2556</v>
      </c>
      <c r="R59">
        <v>0.66223379885881439</v>
      </c>
      <c r="S59">
        <f t="shared" si="6"/>
        <v>1.52241296771198</v>
      </c>
    </row>
    <row r="60" spans="1:19" x14ac:dyDescent="0.25">
      <c r="A60" s="1" t="s">
        <v>124</v>
      </c>
      <c r="B60">
        <v>40904</v>
      </c>
      <c r="C60">
        <f t="shared" si="0"/>
        <v>0.89186681740431095</v>
      </c>
      <c r="F60" t="s">
        <v>124</v>
      </c>
      <c r="G60">
        <v>0.89186681740431095</v>
      </c>
      <c r="H60">
        <v>0.85921490926633892</v>
      </c>
      <c r="I60">
        <v>0.85900101665299589</v>
      </c>
      <c r="J60">
        <v>0.85581286543779356</v>
      </c>
      <c r="K60">
        <v>0.85776999492458395</v>
      </c>
      <c r="L60">
        <v>0.85873916940894301</v>
      </c>
      <c r="M60">
        <v>0.85846707040292614</v>
      </c>
      <c r="N60">
        <v>0.85707947302730914</v>
      </c>
      <c r="O60">
        <v>0.85963464079998941</v>
      </c>
      <c r="Q60" t="s">
        <v>2557</v>
      </c>
      <c r="R60">
        <v>0.66329239492918113</v>
      </c>
      <c r="S60">
        <f t="shared" si="6"/>
        <v>1.5248465801127249</v>
      </c>
    </row>
    <row r="61" spans="1:19" x14ac:dyDescent="0.25">
      <c r="A61" s="1" t="s">
        <v>125</v>
      </c>
      <c r="B61">
        <v>58716</v>
      </c>
      <c r="C61">
        <f t="shared" si="0"/>
        <v>1.2802379241812907</v>
      </c>
      <c r="F61" t="s">
        <v>125</v>
      </c>
      <c r="G61">
        <v>1.2802379241812907</v>
      </c>
      <c r="H61">
        <v>1.3461509498048352</v>
      </c>
      <c r="I61">
        <v>1.3507432107698174</v>
      </c>
      <c r="J61">
        <v>1.355637148815624</v>
      </c>
      <c r="K61">
        <v>1.3579189229055033</v>
      </c>
      <c r="L61">
        <v>1.337035340417408</v>
      </c>
      <c r="M61">
        <v>1.3482872073273013</v>
      </c>
      <c r="N61">
        <v>1.3515622931029474</v>
      </c>
      <c r="O61">
        <v>1.3142829317480591</v>
      </c>
      <c r="Q61" t="s">
        <v>2558</v>
      </c>
      <c r="R61">
        <v>0.6642930614794037</v>
      </c>
      <c r="S61">
        <f t="shared" si="6"/>
        <v>1.5271470180170414</v>
      </c>
    </row>
    <row r="62" spans="1:19" x14ac:dyDescent="0.25">
      <c r="A62" s="1" t="s">
        <v>127</v>
      </c>
      <c r="B62">
        <v>75833</v>
      </c>
      <c r="C62">
        <f t="shared" si="0"/>
        <v>1.6534553188984231</v>
      </c>
      <c r="F62" t="s">
        <v>127</v>
      </c>
      <c r="G62">
        <v>1.6534553188984231</v>
      </c>
      <c r="H62">
        <v>1.5091792408820024</v>
      </c>
      <c r="I62">
        <v>1.5082779564664828</v>
      </c>
      <c r="J62">
        <v>1.4948487850166887</v>
      </c>
      <c r="K62">
        <v>1.4950961917627448</v>
      </c>
      <c r="L62">
        <v>1.5028947374750314</v>
      </c>
      <c r="M62">
        <v>1.5009697700306412</v>
      </c>
      <c r="N62">
        <v>1.5088155417533762</v>
      </c>
      <c r="O62">
        <v>1.535406396863388</v>
      </c>
      <c r="Q62" t="s">
        <v>2559</v>
      </c>
      <c r="R62">
        <v>0.66737963798725741</v>
      </c>
      <c r="S62">
        <f t="shared" si="6"/>
        <v>1.5342427659379256</v>
      </c>
    </row>
    <row r="63" spans="1:19" x14ac:dyDescent="0.25">
      <c r="A63" s="1" t="s">
        <v>128</v>
      </c>
      <c r="B63">
        <v>85816</v>
      </c>
      <c r="C63">
        <f t="shared" si="0"/>
        <v>1.8711236750041154</v>
      </c>
      <c r="F63" t="s">
        <v>128</v>
      </c>
      <c r="G63">
        <v>1.8711236750041154</v>
      </c>
      <c r="H63">
        <v>1.9263517652548654</v>
      </c>
      <c r="I63">
        <v>1.9259251305247238</v>
      </c>
      <c r="J63">
        <v>1.9231364400106588</v>
      </c>
      <c r="K63">
        <v>1.924504953525864</v>
      </c>
      <c r="L63">
        <v>1.9105830485173052</v>
      </c>
      <c r="M63">
        <v>1.9251446776975343</v>
      </c>
      <c r="N63">
        <v>1.9211706185671349</v>
      </c>
      <c r="O63">
        <v>1.9131570704016985</v>
      </c>
      <c r="Q63" t="s">
        <v>2560</v>
      </c>
      <c r="R63">
        <v>0.66504216660564208</v>
      </c>
      <c r="S63">
        <f t="shared" si="6"/>
        <v>1.5288691399629917</v>
      </c>
    </row>
    <row r="64" spans="1:19" x14ac:dyDescent="0.25">
      <c r="A64" s="1" t="s">
        <v>129</v>
      </c>
      <c r="B64">
        <v>65545</v>
      </c>
      <c r="C64">
        <f t="shared" si="0"/>
        <v>1.4291367726081936</v>
      </c>
      <c r="F64" t="s">
        <v>129</v>
      </c>
      <c r="G64">
        <v>1.4291367726081936</v>
      </c>
      <c r="H64">
        <v>1.4850704252734956</v>
      </c>
      <c r="I64">
        <v>1.4882836846010992</v>
      </c>
      <c r="J64">
        <v>1.4910322668037035</v>
      </c>
      <c r="K64">
        <v>1.4896586387159914</v>
      </c>
      <c r="L64">
        <v>1.4721620013505041</v>
      </c>
      <c r="M64">
        <v>1.4874279658966361</v>
      </c>
      <c r="N64">
        <v>1.4844370240292395</v>
      </c>
      <c r="O64">
        <v>1.4573258478362221</v>
      </c>
      <c r="Q64" t="s">
        <v>2561</v>
      </c>
      <c r="R64">
        <v>0.66105956127901822</v>
      </c>
      <c r="S64">
        <f t="shared" si="6"/>
        <v>1.5197135064012812</v>
      </c>
    </row>
    <row r="65" spans="1:19" x14ac:dyDescent="0.25">
      <c r="A65" s="1" t="s">
        <v>130</v>
      </c>
      <c r="B65">
        <v>112250</v>
      </c>
      <c r="C65">
        <f t="shared" si="0"/>
        <v>2.4474880269321804</v>
      </c>
      <c r="F65" t="s">
        <v>130</v>
      </c>
      <c r="G65">
        <v>2.4474880269321804</v>
      </c>
      <c r="H65">
        <v>2.7140332492847694</v>
      </c>
      <c r="I65">
        <v>2.7262345999889188</v>
      </c>
      <c r="J65">
        <v>2.7300411722204809</v>
      </c>
      <c r="K65">
        <v>2.7488949697746516</v>
      </c>
      <c r="L65">
        <v>2.7163157274469145</v>
      </c>
      <c r="M65">
        <v>2.727610212709807</v>
      </c>
      <c r="N65">
        <v>2.7344027449114452</v>
      </c>
      <c r="O65">
        <v>2.6506884503112045</v>
      </c>
      <c r="Q65" t="s">
        <v>2562</v>
      </c>
      <c r="R65">
        <v>0.66615999527957315</v>
      </c>
      <c r="S65">
        <f t="shared" si="6"/>
        <v>1.5314389225258958</v>
      </c>
    </row>
    <row r="66" spans="1:19" x14ac:dyDescent="0.25">
      <c r="A66" s="1" t="s">
        <v>132</v>
      </c>
      <c r="B66">
        <v>124204</v>
      </c>
      <c r="C66">
        <f t="shared" si="0"/>
        <v>2.7081318743615546</v>
      </c>
      <c r="F66" t="s">
        <v>132</v>
      </c>
      <c r="G66">
        <v>2.7081318743615546</v>
      </c>
      <c r="H66">
        <v>2.7159598440727697</v>
      </c>
      <c r="I66">
        <v>2.7203780181466368</v>
      </c>
      <c r="J66">
        <v>2.7009136426737679</v>
      </c>
      <c r="K66">
        <v>2.7104552680248362</v>
      </c>
      <c r="L66">
        <v>2.6830370841878106</v>
      </c>
      <c r="M66">
        <v>2.7071666925347038</v>
      </c>
      <c r="N66">
        <v>2.7262762160975251</v>
      </c>
      <c r="O66">
        <v>2.7037190981625963</v>
      </c>
    </row>
    <row r="67" spans="1:19" x14ac:dyDescent="0.25">
      <c r="A67" s="1" t="s">
        <v>138</v>
      </c>
      <c r="B67">
        <v>116600</v>
      </c>
      <c r="C67">
        <f t="shared" si="0"/>
        <v>2.5423350016952533</v>
      </c>
      <c r="F67" t="s">
        <v>138</v>
      </c>
      <c r="G67">
        <v>2.5423350016952533</v>
      </c>
      <c r="H67">
        <v>2.4159258816441502</v>
      </c>
      <c r="I67">
        <v>2.4083769882581394</v>
      </c>
      <c r="J67">
        <v>2.3944925472978178</v>
      </c>
      <c r="K67">
        <v>2.3964645669802134</v>
      </c>
      <c r="L67">
        <v>2.3974731226413328</v>
      </c>
      <c r="M67">
        <v>2.4096752529207803</v>
      </c>
      <c r="N67">
        <v>2.4052056551492322</v>
      </c>
      <c r="O67">
        <v>2.4395722335652219</v>
      </c>
      <c r="Q67" t="s">
        <v>2563</v>
      </c>
      <c r="R67">
        <v>0.96981576792798596</v>
      </c>
      <c r="S67">
        <f>R67/0.969815767927986/64*100</f>
        <v>1.5625</v>
      </c>
    </row>
    <row r="68" spans="1:19" x14ac:dyDescent="0.25">
      <c r="A68" s="1" t="s">
        <v>139</v>
      </c>
      <c r="B68">
        <v>76871</v>
      </c>
      <c r="C68">
        <f t="shared" si="0"/>
        <v>1.6760877694280945</v>
      </c>
      <c r="F68" t="s">
        <v>139</v>
      </c>
      <c r="G68">
        <v>1.6760877694280945</v>
      </c>
      <c r="H68">
        <v>1.5294204774098688</v>
      </c>
      <c r="I68">
        <v>1.528192373575096</v>
      </c>
      <c r="J68">
        <v>1.5167320174714491</v>
      </c>
      <c r="K68">
        <v>1.5172782096328832</v>
      </c>
      <c r="L68">
        <v>1.5209184694358275</v>
      </c>
      <c r="M68">
        <v>1.5234098476204287</v>
      </c>
      <c r="N68">
        <v>1.5282095604785486</v>
      </c>
      <c r="O68">
        <v>1.5492555246349393</v>
      </c>
      <c r="Q68" t="s">
        <v>2564</v>
      </c>
      <c r="R68">
        <v>1.0828501950561307</v>
      </c>
      <c r="S68">
        <f t="shared" ref="S68:S75" si="7">R68/0.969815767927986/64*100</f>
        <v>1.7446132407086627</v>
      </c>
    </row>
    <row r="69" spans="1:19" x14ac:dyDescent="0.25">
      <c r="A69" s="1" t="s">
        <v>140</v>
      </c>
      <c r="B69">
        <v>115958</v>
      </c>
      <c r="C69">
        <f t="shared" si="0"/>
        <v>2.5283368964543582</v>
      </c>
      <c r="F69" t="s">
        <v>140</v>
      </c>
      <c r="G69">
        <v>2.5283368964543582</v>
      </c>
      <c r="H69">
        <v>2.5456024986319581</v>
      </c>
      <c r="I69">
        <v>2.5495075280693293</v>
      </c>
      <c r="J69">
        <v>2.5456949663818866</v>
      </c>
      <c r="K69">
        <v>2.5517316952198343</v>
      </c>
      <c r="L69">
        <v>2.5295141910564864</v>
      </c>
      <c r="M69">
        <v>2.5442017129848744</v>
      </c>
      <c r="N69">
        <v>2.5538311464200216</v>
      </c>
      <c r="O69">
        <v>2.5305838141832653</v>
      </c>
      <c r="Q69" t="s">
        <v>2565</v>
      </c>
      <c r="R69">
        <v>1.088117906126044</v>
      </c>
      <c r="S69">
        <f t="shared" si="7"/>
        <v>1.7531002119654044</v>
      </c>
    </row>
    <row r="70" spans="1:19" x14ac:dyDescent="0.25">
      <c r="A70" s="1" t="s">
        <v>142</v>
      </c>
      <c r="B70">
        <v>160874</v>
      </c>
      <c r="C70">
        <f t="shared" si="0"/>
        <v>3.5076809696631406</v>
      </c>
      <c r="F70" t="s">
        <v>142</v>
      </c>
      <c r="G70">
        <v>3.5076809696631406</v>
      </c>
      <c r="H70">
        <v>3.0879253413662155</v>
      </c>
      <c r="I70">
        <v>3.0847110983177375</v>
      </c>
      <c r="J70">
        <v>3.0355902887587991</v>
      </c>
      <c r="K70">
        <v>3.0516897091140018</v>
      </c>
      <c r="L70">
        <v>3.0632131729693413</v>
      </c>
      <c r="M70">
        <v>3.056130142335689</v>
      </c>
      <c r="N70">
        <v>3.1057703634043898</v>
      </c>
      <c r="O70">
        <v>3.1807618736407988</v>
      </c>
      <c r="Q70" t="s">
        <v>2566</v>
      </c>
      <c r="R70">
        <v>1.1006864299023622</v>
      </c>
      <c r="S70">
        <f t="shared" si="7"/>
        <v>1.7733497470316928</v>
      </c>
    </row>
    <row r="71" spans="1:19" x14ac:dyDescent="0.25">
      <c r="B71">
        <f>SUM(B7:B70)</f>
        <v>4586335</v>
      </c>
      <c r="C71">
        <f>SUM(C7:C70)</f>
        <v>100</v>
      </c>
      <c r="Q71" t="s">
        <v>2567</v>
      </c>
      <c r="R71">
        <v>1.1016022679633939</v>
      </c>
      <c r="S71">
        <f t="shared" si="7"/>
        <v>1.7748252818886061</v>
      </c>
    </row>
    <row r="72" spans="1:19" x14ac:dyDescent="0.25">
      <c r="Q72" t="s">
        <v>2568</v>
      </c>
      <c r="R72">
        <v>1.0939540043746194</v>
      </c>
      <c r="S72">
        <f t="shared" si="7"/>
        <v>1.7625029292803451</v>
      </c>
    </row>
    <row r="73" spans="1:19" x14ac:dyDescent="0.25">
      <c r="Q73" t="s">
        <v>2569</v>
      </c>
      <c r="R73">
        <v>1.0928243244185387</v>
      </c>
      <c r="S73">
        <f t="shared" si="7"/>
        <v>1.7606828671719026</v>
      </c>
    </row>
    <row r="74" spans="1:19" x14ac:dyDescent="0.25">
      <c r="Q74" t="s">
        <v>2570</v>
      </c>
      <c r="R74">
        <v>1.0923213215813439</v>
      </c>
      <c r="S74">
        <f t="shared" si="7"/>
        <v>1.7598724638364358</v>
      </c>
    </row>
    <row r="75" spans="1:19" x14ac:dyDescent="0.25">
      <c r="Q75" t="s">
        <v>2571</v>
      </c>
      <c r="R75">
        <v>1.0564921176322737</v>
      </c>
      <c r="S75">
        <f t="shared" si="7"/>
        <v>1.7021469318108737</v>
      </c>
    </row>
    <row r="77" spans="1:19" x14ac:dyDescent="0.25">
      <c r="Q77" t="s">
        <v>2572</v>
      </c>
      <c r="R77">
        <v>1.2033791687698301</v>
      </c>
      <c r="S77">
        <f>R77/1.20337916876983/64*100</f>
        <v>1.5625</v>
      </c>
    </row>
    <row r="78" spans="1:19" x14ac:dyDescent="0.25">
      <c r="Q78" t="s">
        <v>2573</v>
      </c>
      <c r="R78">
        <v>1.1091510118715653</v>
      </c>
      <c r="S78">
        <f t="shared" ref="S78:S85" si="8">R78/1.20337916876983/64*100</f>
        <v>1.4401516172337867</v>
      </c>
    </row>
    <row r="79" spans="1:19" x14ac:dyDescent="0.25">
      <c r="Q79" t="s">
        <v>2574</v>
      </c>
      <c r="R79">
        <v>1.1059713908950319</v>
      </c>
      <c r="S79">
        <f t="shared" si="8"/>
        <v>1.4360231115185746</v>
      </c>
    </row>
    <row r="80" spans="1:19" x14ac:dyDescent="0.25">
      <c r="Q80" t="s">
        <v>2575</v>
      </c>
      <c r="R80">
        <v>1.099936871738979</v>
      </c>
      <c r="S80">
        <f t="shared" si="8"/>
        <v>1.428187728934238</v>
      </c>
    </row>
    <row r="81" spans="17:19" x14ac:dyDescent="0.25">
      <c r="Q81" t="s">
        <v>2576</v>
      </c>
      <c r="R81">
        <v>1.0955260023436852</v>
      </c>
      <c r="S81">
        <f t="shared" si="8"/>
        <v>1.4224605370324603</v>
      </c>
    </row>
    <row r="82" spans="17:19" x14ac:dyDescent="0.25">
      <c r="Q82" t="s">
        <v>2577</v>
      </c>
      <c r="R82">
        <v>1.1054017872620054</v>
      </c>
      <c r="S82">
        <f t="shared" si="8"/>
        <v>1.4352835227840333</v>
      </c>
    </row>
    <row r="83" spans="17:19" x14ac:dyDescent="0.25">
      <c r="Q83" t="s">
        <v>2578</v>
      </c>
      <c r="R83">
        <v>1.1033493683007807</v>
      </c>
      <c r="S83">
        <f t="shared" si="8"/>
        <v>1.4326186065962354</v>
      </c>
    </row>
    <row r="84" spans="17:19" x14ac:dyDescent="0.25">
      <c r="Q84" t="s">
        <v>2579</v>
      </c>
      <c r="R84">
        <v>1.104237523090446</v>
      </c>
      <c r="S84">
        <f t="shared" si="8"/>
        <v>1.4337718107523874</v>
      </c>
    </row>
    <row r="85" spans="17:19" x14ac:dyDescent="0.25">
      <c r="Q85" t="s">
        <v>2580</v>
      </c>
      <c r="R85">
        <v>1.1319207811529544</v>
      </c>
      <c r="S85">
        <f t="shared" si="8"/>
        <v>1.4697165003774266</v>
      </c>
    </row>
    <row r="87" spans="17:19" x14ac:dyDescent="0.25">
      <c r="Q87" t="s">
        <v>2581</v>
      </c>
      <c r="R87">
        <v>1.4860667613682801</v>
      </c>
      <c r="S87">
        <f>R87/1.48606676136828/64*100</f>
        <v>1.5625</v>
      </c>
    </row>
    <row r="88" spans="17:19" x14ac:dyDescent="0.25">
      <c r="Q88" t="s">
        <v>2582</v>
      </c>
      <c r="R88">
        <v>1.4985933619680212</v>
      </c>
      <c r="S88">
        <f t="shared" ref="S88:S95" si="9">R88/1.48606676136828/64*100</f>
        <v>1.5756708843410734</v>
      </c>
    </row>
    <row r="89" spans="17:19" x14ac:dyDescent="0.25">
      <c r="Q89" t="s">
        <v>2583</v>
      </c>
      <c r="R89">
        <v>1.4946686670679679</v>
      </c>
      <c r="S89">
        <f t="shared" si="9"/>
        <v>1.5715443296392602</v>
      </c>
    </row>
    <row r="90" spans="17:19" x14ac:dyDescent="0.25">
      <c r="Q90" t="s">
        <v>2584</v>
      </c>
      <c r="R90">
        <v>1.5052953492192556</v>
      </c>
      <c r="S90">
        <f t="shared" si="9"/>
        <v>1.582717576557251</v>
      </c>
    </row>
    <row r="91" spans="17:19" x14ac:dyDescent="0.25">
      <c r="Q91" t="s">
        <v>2585</v>
      </c>
      <c r="R91">
        <v>1.5009735468941621</v>
      </c>
      <c r="S91">
        <f t="shared" si="9"/>
        <v>1.5781734899061632</v>
      </c>
    </row>
    <row r="92" spans="17:19" x14ac:dyDescent="0.25">
      <c r="Q92" t="s">
        <v>2586</v>
      </c>
      <c r="R92">
        <v>1.5118611408280265</v>
      </c>
      <c r="S92">
        <f t="shared" si="9"/>
        <v>1.5896210681468608</v>
      </c>
    </row>
    <row r="93" spans="17:19" x14ac:dyDescent="0.25">
      <c r="Q93" t="s">
        <v>2587</v>
      </c>
      <c r="R93">
        <v>1.5026243110214339</v>
      </c>
      <c r="S93">
        <f t="shared" si="9"/>
        <v>1.5799091581923492</v>
      </c>
    </row>
    <row r="94" spans="17:19" x14ac:dyDescent="0.25">
      <c r="Q94" t="s">
        <v>2588</v>
      </c>
      <c r="R94">
        <v>1.4959984112871285</v>
      </c>
      <c r="S94">
        <f t="shared" si="9"/>
        <v>1.5729424669211445</v>
      </c>
    </row>
    <row r="95" spans="17:19" x14ac:dyDescent="0.25">
      <c r="Q95" t="s">
        <v>2584</v>
      </c>
      <c r="R95">
        <v>1.5034036826885868</v>
      </c>
      <c r="S95">
        <f t="shared" si="9"/>
        <v>1.5807286154748776</v>
      </c>
    </row>
    <row r="97" spans="17:19" x14ac:dyDescent="0.25">
      <c r="Q97" t="s">
        <v>2589</v>
      </c>
      <c r="R97">
        <v>1.12399116069803</v>
      </c>
      <c r="S97">
        <f>R97/1.12399116069803/64*100</f>
        <v>1.5625</v>
      </c>
    </row>
    <row r="98" spans="17:19" x14ac:dyDescent="0.25">
      <c r="Q98" t="s">
        <v>2590</v>
      </c>
      <c r="R98">
        <v>1.12603469731661</v>
      </c>
      <c r="S98">
        <f t="shared" ref="S98:S105" si="10">R98/1.12399116069803/64*100</f>
        <v>1.5653407927732708</v>
      </c>
    </row>
    <row r="99" spans="17:19" x14ac:dyDescent="0.25">
      <c r="Q99" t="s">
        <v>2591</v>
      </c>
      <c r="R99">
        <v>1.1246319184186135</v>
      </c>
      <c r="S99">
        <f t="shared" si="10"/>
        <v>1.563390740046203</v>
      </c>
    </row>
    <row r="100" spans="17:19" x14ac:dyDescent="0.25">
      <c r="Q100" t="s">
        <v>2592</v>
      </c>
      <c r="R100">
        <v>1.1267147834325653</v>
      </c>
      <c r="S100">
        <f t="shared" si="10"/>
        <v>1.5662862046175421</v>
      </c>
    </row>
    <row r="101" spans="17:19" x14ac:dyDescent="0.25">
      <c r="Q101" t="s">
        <v>2593</v>
      </c>
      <c r="R101">
        <v>1.1217132178348421</v>
      </c>
      <c r="S101">
        <f t="shared" si="10"/>
        <v>1.5593333507876337</v>
      </c>
    </row>
    <row r="102" spans="17:19" x14ac:dyDescent="0.25">
      <c r="Q102" t="s">
        <v>2594</v>
      </c>
      <c r="R102">
        <v>1.1234695153138368</v>
      </c>
      <c r="S102">
        <f t="shared" si="10"/>
        <v>1.5617748422395994</v>
      </c>
    </row>
    <row r="103" spans="17:19" x14ac:dyDescent="0.25">
      <c r="Q103" t="s">
        <v>2595</v>
      </c>
      <c r="R103">
        <v>1.1252150336914679</v>
      </c>
      <c r="S103">
        <f t="shared" si="10"/>
        <v>1.5642013492802376</v>
      </c>
    </row>
    <row r="104" spans="17:19" x14ac:dyDescent="0.25">
      <c r="Q104" t="s">
        <v>2596</v>
      </c>
      <c r="R104">
        <v>1.1189569709276532</v>
      </c>
      <c r="S104">
        <f t="shared" si="10"/>
        <v>1.5555017941499392</v>
      </c>
    </row>
    <row r="105" spans="17:19" x14ac:dyDescent="0.25">
      <c r="Q105" t="s">
        <v>2597</v>
      </c>
      <c r="R105">
        <v>1.1256071043412426</v>
      </c>
      <c r="S105">
        <f t="shared" si="10"/>
        <v>1.5647463806040536</v>
      </c>
    </row>
    <row r="107" spans="17:19" x14ac:dyDescent="0.25">
      <c r="Q107" t="s">
        <v>2598</v>
      </c>
      <c r="R107">
        <v>1.89074718702406</v>
      </c>
      <c r="S107">
        <f>R107/1.89074718702406/64*100</f>
        <v>1.5625</v>
      </c>
    </row>
    <row r="108" spans="17:19" x14ac:dyDescent="0.25">
      <c r="Q108" t="s">
        <v>2599</v>
      </c>
      <c r="R108">
        <v>2.0479366841330737</v>
      </c>
      <c r="S108">
        <f t="shared" ref="S108:S115" si="11">R108/1.89074718702406/64*100</f>
        <v>1.6924002801212197</v>
      </c>
    </row>
    <row r="109" spans="17:19" x14ac:dyDescent="0.25">
      <c r="Q109" t="s">
        <v>2600</v>
      </c>
      <c r="R109">
        <v>2.0524218613984093</v>
      </c>
      <c r="S109">
        <f t="shared" si="11"/>
        <v>1.6961067986474316</v>
      </c>
    </row>
    <row r="110" spans="17:19" x14ac:dyDescent="0.25">
      <c r="Q110" t="s">
        <v>2601</v>
      </c>
      <c r="R110">
        <v>2.0724918103253591</v>
      </c>
      <c r="S110">
        <f t="shared" si="11"/>
        <v>1.7126924614021211</v>
      </c>
    </row>
    <row r="111" spans="17:19" x14ac:dyDescent="0.25">
      <c r="Q111" t="s">
        <v>2602</v>
      </c>
      <c r="R111">
        <v>2.0762906484452932</v>
      </c>
      <c r="S111">
        <f t="shared" si="11"/>
        <v>1.7158317941501122</v>
      </c>
    </row>
    <row r="112" spans="17:19" x14ac:dyDescent="0.25">
      <c r="Q112" t="s">
        <v>2603</v>
      </c>
      <c r="R112">
        <v>2.0810679012791073</v>
      </c>
      <c r="S112">
        <f t="shared" si="11"/>
        <v>1.7197796818444915</v>
      </c>
    </row>
    <row r="113" spans="17:19" x14ac:dyDescent="0.25">
      <c r="Q113" t="s">
        <v>2604</v>
      </c>
      <c r="R113">
        <v>2.062610432754989</v>
      </c>
      <c r="S113">
        <f t="shared" si="11"/>
        <v>1.7045265614025529</v>
      </c>
    </row>
    <row r="114" spans="17:19" x14ac:dyDescent="0.25">
      <c r="Q114" t="s">
        <v>2605</v>
      </c>
      <c r="R114">
        <v>2.0632470082372265</v>
      </c>
      <c r="S114">
        <f t="shared" si="11"/>
        <v>1.7050526228441998</v>
      </c>
    </row>
    <row r="115" spans="17:19" x14ac:dyDescent="0.25">
      <c r="Q115" t="s">
        <v>2606</v>
      </c>
      <c r="R115">
        <v>2.0233603923349843</v>
      </c>
      <c r="S115">
        <f t="shared" si="11"/>
        <v>1.6720906077345297</v>
      </c>
    </row>
    <row r="117" spans="17:19" x14ac:dyDescent="0.25">
      <c r="Q117" t="s">
        <v>2607</v>
      </c>
      <c r="R117">
        <v>1.95014101673777</v>
      </c>
      <c r="S117">
        <f>R117/1.95014101673777/64*100</f>
        <v>1.5625</v>
      </c>
    </row>
    <row r="118" spans="17:19" x14ac:dyDescent="0.25">
      <c r="Q118" t="s">
        <v>2608</v>
      </c>
      <c r="R118">
        <v>1.8374230277417178</v>
      </c>
      <c r="S118">
        <f t="shared" ref="S118:S125" si="12">R118/1.95014101673777/64*100</f>
        <v>1.4721876296151386</v>
      </c>
    </row>
    <row r="119" spans="17:19" x14ac:dyDescent="0.25">
      <c r="Q119" t="s">
        <v>2609</v>
      </c>
      <c r="R119">
        <v>1.8334499241099471</v>
      </c>
      <c r="S119">
        <f t="shared" si="12"/>
        <v>1.4690042831948751</v>
      </c>
    </row>
    <row r="120" spans="17:19" x14ac:dyDescent="0.25">
      <c r="Q120" t="s">
        <v>2610</v>
      </c>
      <c r="R120">
        <v>1.8319308899641527</v>
      </c>
      <c r="S120">
        <f t="shared" si="12"/>
        <v>1.4677871964137486</v>
      </c>
    </row>
    <row r="121" spans="17:19" x14ac:dyDescent="0.25">
      <c r="Q121" t="s">
        <v>2611</v>
      </c>
      <c r="R121">
        <v>1.8245589302358045</v>
      </c>
      <c r="S121">
        <f t="shared" si="12"/>
        <v>1.4618806045433757</v>
      </c>
    </row>
    <row r="122" spans="17:19" x14ac:dyDescent="0.25">
      <c r="Q122" t="s">
        <v>2612</v>
      </c>
      <c r="R122">
        <v>1.8357603630299324</v>
      </c>
      <c r="S122">
        <f t="shared" si="12"/>
        <v>1.470855462561645</v>
      </c>
    </row>
    <row r="123" spans="17:19" x14ac:dyDescent="0.25">
      <c r="Q123" t="s">
        <v>2613</v>
      </c>
      <c r="R123">
        <v>1.8256120519104344</v>
      </c>
      <c r="S123">
        <f t="shared" si="12"/>
        <v>1.4627243910195773</v>
      </c>
    </row>
    <row r="124" spans="17:19" x14ac:dyDescent="0.25">
      <c r="Q124" t="s">
        <v>2614</v>
      </c>
      <c r="R124">
        <v>1.8377753762030313</v>
      </c>
      <c r="S124">
        <f t="shared" si="12"/>
        <v>1.4724699396973724</v>
      </c>
    </row>
    <row r="125" spans="17:19" x14ac:dyDescent="0.25">
      <c r="Q125" t="s">
        <v>2615</v>
      </c>
      <c r="R125">
        <v>1.8830823582063128</v>
      </c>
      <c r="S125">
        <f t="shared" si="12"/>
        <v>1.508770986017884</v>
      </c>
    </row>
    <row r="127" spans="17:19" x14ac:dyDescent="0.25">
      <c r="Q127" t="s">
        <v>2616</v>
      </c>
      <c r="R127">
        <v>1.8959801235627101</v>
      </c>
      <c r="S127">
        <f>R127/1.89598012356271/64*100</f>
        <v>1.5625</v>
      </c>
    </row>
    <row r="128" spans="17:19" x14ac:dyDescent="0.25">
      <c r="Q128" t="s">
        <v>2617</v>
      </c>
      <c r="R128">
        <v>1.9141670524919214</v>
      </c>
      <c r="S128">
        <f t="shared" ref="S128:S135" si="13">R128/1.89598012356271/64*100</f>
        <v>1.5774880666462339</v>
      </c>
    </row>
    <row r="129" spans="17:19" x14ac:dyDescent="0.25">
      <c r="Q129" t="s">
        <v>2618</v>
      </c>
      <c r="R129">
        <v>1.9073189721972412</v>
      </c>
      <c r="S129">
        <f t="shared" si="13"/>
        <v>1.5718444813958086</v>
      </c>
    </row>
    <row r="130" spans="17:19" x14ac:dyDescent="0.25">
      <c r="Q130" t="s">
        <v>2619</v>
      </c>
      <c r="R130">
        <v>1.9126232961431497</v>
      </c>
      <c r="S130">
        <f t="shared" si="13"/>
        <v>1.5762158384910026</v>
      </c>
    </row>
    <row r="131" spans="17:19" x14ac:dyDescent="0.25">
      <c r="Q131" t="s">
        <v>2620</v>
      </c>
      <c r="R131">
        <v>1.9137278033512137</v>
      </c>
      <c r="S131">
        <f t="shared" si="13"/>
        <v>1.5771260761518051</v>
      </c>
    </row>
    <row r="132" spans="17:19" x14ac:dyDescent="0.25">
      <c r="Q132" t="s">
        <v>2621</v>
      </c>
      <c r="R132">
        <v>1.9209719921471085</v>
      </c>
      <c r="S132">
        <f t="shared" si="13"/>
        <v>1.5830960991773186</v>
      </c>
    </row>
    <row r="133" spans="17:19" x14ac:dyDescent="0.25">
      <c r="Q133" t="s">
        <v>2622</v>
      </c>
      <c r="R133">
        <v>1.9174916948107938</v>
      </c>
      <c r="S133">
        <f t="shared" si="13"/>
        <v>1.5802279443267429</v>
      </c>
    </row>
    <row r="134" spans="17:19" x14ac:dyDescent="0.25">
      <c r="Q134" t="s">
        <v>2623</v>
      </c>
      <c r="R134">
        <v>1.9045135856773712</v>
      </c>
      <c r="S134">
        <f t="shared" si="13"/>
        <v>1.5695325286581081</v>
      </c>
    </row>
    <row r="135" spans="17:19" x14ac:dyDescent="0.25">
      <c r="Q135" t="s">
        <v>2619</v>
      </c>
      <c r="R135">
        <v>1.9176839908002525</v>
      </c>
      <c r="S135">
        <f t="shared" si="13"/>
        <v>1.5803864177620892</v>
      </c>
    </row>
    <row r="137" spans="17:19" x14ac:dyDescent="0.25">
      <c r="Q137" t="s">
        <v>2624</v>
      </c>
      <c r="R137">
        <v>1.2678751116087199</v>
      </c>
      <c r="S137">
        <f>R137/1.26787511160872/64*100</f>
        <v>1.5625</v>
      </c>
    </row>
    <row r="138" spans="17:19" x14ac:dyDescent="0.25">
      <c r="Q138" t="s">
        <v>2625</v>
      </c>
      <c r="R138">
        <v>1.2379546655778395</v>
      </c>
      <c r="S138">
        <f t="shared" ref="S138:S145" si="14">R138/1.26787511160872/64*100</f>
        <v>1.5256267334651503</v>
      </c>
    </row>
    <row r="139" spans="17:19" x14ac:dyDescent="0.25">
      <c r="Q139" t="s">
        <v>2626</v>
      </c>
      <c r="R139">
        <v>1.2359613426180742</v>
      </c>
      <c r="S139">
        <f t="shared" si="14"/>
        <v>1.5231702082947167</v>
      </c>
    </row>
    <row r="140" spans="17:19" x14ac:dyDescent="0.25">
      <c r="Q140" t="s">
        <v>2627</v>
      </c>
      <c r="R140">
        <v>1.2352374895574627</v>
      </c>
      <c r="S140">
        <f t="shared" si="14"/>
        <v>1.5222781485036143</v>
      </c>
    </row>
    <row r="141" spans="17:19" x14ac:dyDescent="0.25">
      <c r="Q141" t="s">
        <v>2628</v>
      </c>
      <c r="R141">
        <v>1.2317716904215934</v>
      </c>
      <c r="S141">
        <f t="shared" si="14"/>
        <v>1.5180069777075218</v>
      </c>
    </row>
    <row r="142" spans="17:19" x14ac:dyDescent="0.25">
      <c r="Q142" t="s">
        <v>2629</v>
      </c>
      <c r="R142">
        <v>1.2324067697899843</v>
      </c>
      <c r="S142">
        <f t="shared" si="14"/>
        <v>1.5187896348509777</v>
      </c>
    </row>
    <row r="143" spans="17:19" x14ac:dyDescent="0.25">
      <c r="Q143" t="s">
        <v>2630</v>
      </c>
      <c r="R143">
        <v>1.2359055799058745</v>
      </c>
      <c r="S143">
        <f t="shared" si="14"/>
        <v>1.523101487616304</v>
      </c>
    </row>
    <row r="144" spans="17:19" x14ac:dyDescent="0.25">
      <c r="Q144" t="s">
        <v>2631</v>
      </c>
      <c r="R144">
        <v>1.2301848263770965</v>
      </c>
      <c r="S144">
        <f t="shared" si="14"/>
        <v>1.516051363115182</v>
      </c>
    </row>
    <row r="145" spans="17:19" x14ac:dyDescent="0.25">
      <c r="Q145" t="s">
        <v>2632</v>
      </c>
      <c r="R145">
        <v>1.238963733541228</v>
      </c>
      <c r="S145">
        <f t="shared" si="14"/>
        <v>1.5268702855140537</v>
      </c>
    </row>
    <row r="147" spans="17:19" x14ac:dyDescent="0.25">
      <c r="Q147" t="s">
        <v>2633</v>
      </c>
      <c r="R147">
        <v>1.8041420873093701</v>
      </c>
      <c r="S147">
        <f>R147/1.80414208730937/64*100</f>
        <v>1.5625</v>
      </c>
    </row>
    <row r="148" spans="17:19" x14ac:dyDescent="0.25">
      <c r="Q148" t="s">
        <v>2634</v>
      </c>
      <c r="R148">
        <v>2.0011755905524651</v>
      </c>
      <c r="S148">
        <f t="shared" ref="S148:S155" si="15">R148/1.80414208730937/64*100</f>
        <v>1.7331433495359969</v>
      </c>
    </row>
    <row r="149" spans="17:19" x14ac:dyDescent="0.25">
      <c r="Q149" t="s">
        <v>2635</v>
      </c>
      <c r="R149">
        <v>2.010630639009487</v>
      </c>
      <c r="S149">
        <f t="shared" si="15"/>
        <v>1.741332013454441</v>
      </c>
    </row>
    <row r="150" spans="17:19" x14ac:dyDescent="0.25">
      <c r="Q150" t="s">
        <v>2636</v>
      </c>
      <c r="R150">
        <v>2.0302674163651484</v>
      </c>
      <c r="S150">
        <f t="shared" si="15"/>
        <v>1.7583386920492403</v>
      </c>
    </row>
    <row r="151" spans="17:19" x14ac:dyDescent="0.25">
      <c r="Q151" t="s">
        <v>2637</v>
      </c>
      <c r="R151">
        <v>2.0293357786062693</v>
      </c>
      <c r="S151">
        <f t="shared" si="15"/>
        <v>1.7575318354227649</v>
      </c>
    </row>
    <row r="152" spans="17:19" x14ac:dyDescent="0.25">
      <c r="Q152" t="s">
        <v>2638</v>
      </c>
      <c r="R152">
        <v>2.0232599707314538</v>
      </c>
      <c r="S152">
        <f t="shared" si="15"/>
        <v>1.7522698054135004</v>
      </c>
    </row>
    <row r="153" spans="17:19" x14ac:dyDescent="0.25">
      <c r="Q153" t="s">
        <v>2639</v>
      </c>
      <c r="R153">
        <v>2.0169775491211221</v>
      </c>
      <c r="S153">
        <f t="shared" si="15"/>
        <v>1.7468288349737595</v>
      </c>
    </row>
    <row r="154" spans="17:19" x14ac:dyDescent="0.25">
      <c r="Q154" t="s">
        <v>2640</v>
      </c>
      <c r="R154">
        <v>2.0131070521833228</v>
      </c>
      <c r="S154">
        <f t="shared" si="15"/>
        <v>1.7434767423044224</v>
      </c>
    </row>
    <row r="155" spans="17:19" x14ac:dyDescent="0.25">
      <c r="Q155" t="s">
        <v>2641</v>
      </c>
      <c r="R155">
        <v>1.9571833134041725</v>
      </c>
      <c r="S155">
        <f t="shared" si="15"/>
        <v>1.6950432832897069</v>
      </c>
    </row>
    <row r="157" spans="17:19" x14ac:dyDescent="0.25">
      <c r="Q157" t="s">
        <v>2642</v>
      </c>
      <c r="R157">
        <v>2.4749173359556198</v>
      </c>
      <c r="S157">
        <f>R157/2.47491733595562/64*100</f>
        <v>1.5625</v>
      </c>
    </row>
    <row r="158" spans="17:19" x14ac:dyDescent="0.25">
      <c r="Q158" t="s">
        <v>2643</v>
      </c>
      <c r="R158">
        <v>2.1588685730756443</v>
      </c>
      <c r="S158">
        <f t="shared" ref="S158:S165" si="16">R158/2.47491733595562/64*100</f>
        <v>1.3629676015535344</v>
      </c>
    </row>
    <row r="159" spans="17:19" x14ac:dyDescent="0.25">
      <c r="Q159" t="s">
        <v>2644</v>
      </c>
      <c r="R159">
        <v>2.1490936901370725</v>
      </c>
      <c r="S159">
        <f t="shared" si="16"/>
        <v>1.3567963834810646</v>
      </c>
    </row>
    <row r="160" spans="17:19" x14ac:dyDescent="0.25">
      <c r="Q160" t="s">
        <v>2645</v>
      </c>
      <c r="R160">
        <v>2.1265287254850183</v>
      </c>
      <c r="S160">
        <f t="shared" si="16"/>
        <v>1.3425503491765607</v>
      </c>
    </row>
    <row r="161" spans="17:19" x14ac:dyDescent="0.25">
      <c r="Q161" t="s">
        <v>2646</v>
      </c>
      <c r="R161">
        <v>2.1144834612975814</v>
      </c>
      <c r="S161">
        <f t="shared" si="16"/>
        <v>1.3349457617346117</v>
      </c>
    </row>
    <row r="162" spans="17:19" x14ac:dyDescent="0.25">
      <c r="Q162" t="s">
        <v>2647</v>
      </c>
      <c r="R162">
        <v>2.1592753527034629</v>
      </c>
      <c r="S162">
        <f t="shared" si="16"/>
        <v>1.363224415451612</v>
      </c>
    </row>
    <row r="163" spans="17:19" x14ac:dyDescent="0.25">
      <c r="Q163" t="s">
        <v>2648</v>
      </c>
      <c r="R163">
        <v>2.1387646281995729</v>
      </c>
      <c r="S163">
        <f t="shared" si="16"/>
        <v>1.3502752932438784</v>
      </c>
    </row>
    <row r="164" spans="17:19" x14ac:dyDescent="0.25">
      <c r="Q164" t="s">
        <v>2649</v>
      </c>
      <c r="R164">
        <v>2.1455895637415576</v>
      </c>
      <c r="S164">
        <f t="shared" si="16"/>
        <v>1.3545841085846677</v>
      </c>
    </row>
    <row r="165" spans="17:19" x14ac:dyDescent="0.25">
      <c r="Q165" t="s">
        <v>2650</v>
      </c>
      <c r="R165">
        <v>2.248484638114558</v>
      </c>
      <c r="S165">
        <f t="shared" si="16"/>
        <v>1.4195452898621568</v>
      </c>
    </row>
    <row r="167" spans="17:19" x14ac:dyDescent="0.25">
      <c r="Q167" t="s">
        <v>2651</v>
      </c>
      <c r="R167">
        <v>1.0678243085165</v>
      </c>
      <c r="S167">
        <f>R167/1.0678243085165/64*100</f>
        <v>1.5625</v>
      </c>
    </row>
    <row r="168" spans="17:19" x14ac:dyDescent="0.25">
      <c r="Q168" t="s">
        <v>2652</v>
      </c>
      <c r="R168">
        <v>1.0158302777753174</v>
      </c>
      <c r="S168">
        <f t="shared" ref="S168:S175" si="17">R168/1.0678243085165/64*100</f>
        <v>1.4864194384458589</v>
      </c>
    </row>
    <row r="169" spans="17:19" x14ac:dyDescent="0.25">
      <c r="Q169" t="s">
        <v>2653</v>
      </c>
      <c r="R169">
        <v>1.0081680032625595</v>
      </c>
      <c r="S169">
        <f t="shared" si="17"/>
        <v>1.4752075716334083</v>
      </c>
    </row>
    <row r="170" spans="17:19" x14ac:dyDescent="0.25">
      <c r="Q170" t="s">
        <v>2654</v>
      </c>
      <c r="R170">
        <v>1.0135400916862123</v>
      </c>
      <c r="S170">
        <f t="shared" si="17"/>
        <v>1.483068310609859</v>
      </c>
    </row>
    <row r="171" spans="17:19" x14ac:dyDescent="0.25">
      <c r="Q171" t="s">
        <v>2655</v>
      </c>
      <c r="R171">
        <v>1.0089019840181721</v>
      </c>
      <c r="S171">
        <f t="shared" si="17"/>
        <v>1.4762815731536003</v>
      </c>
    </row>
    <row r="172" spans="17:19" x14ac:dyDescent="0.25">
      <c r="Q172" t="s">
        <v>2656</v>
      </c>
      <c r="R172">
        <v>1.0329314261086531</v>
      </c>
      <c r="S172">
        <f t="shared" si="17"/>
        <v>1.5114427911245023</v>
      </c>
    </row>
    <row r="173" spans="17:19" x14ac:dyDescent="0.25">
      <c r="Q173" t="s">
        <v>2657</v>
      </c>
      <c r="R173">
        <v>1.0162711098127479</v>
      </c>
      <c r="S173">
        <f t="shared" si="17"/>
        <v>1.48706448843488</v>
      </c>
    </row>
    <row r="174" spans="17:19" x14ac:dyDescent="0.25">
      <c r="Q174" t="s">
        <v>2658</v>
      </c>
      <c r="R174">
        <v>1.0050241911715245</v>
      </c>
      <c r="S174">
        <f t="shared" si="17"/>
        <v>1.4706073706892411</v>
      </c>
    </row>
    <row r="175" spans="17:19" x14ac:dyDescent="0.25">
      <c r="Q175" t="s">
        <v>2659</v>
      </c>
      <c r="R175">
        <v>1.043342155413697</v>
      </c>
      <c r="S175">
        <f t="shared" si="17"/>
        <v>1.5266763500624236</v>
      </c>
    </row>
    <row r="177" spans="17:19" x14ac:dyDescent="0.25">
      <c r="Q177" t="s">
        <v>2660</v>
      </c>
      <c r="R177">
        <v>0.71494995459337396</v>
      </c>
      <c r="S177">
        <f>R177/0.714949954593374/64*100</f>
        <v>1.5625</v>
      </c>
    </row>
    <row r="178" spans="17:19" x14ac:dyDescent="0.25">
      <c r="Q178" t="s">
        <v>2661</v>
      </c>
      <c r="R178">
        <v>0.74413564531955945</v>
      </c>
      <c r="S178">
        <f t="shared" ref="S178:S185" si="18">R178/0.714949954593374/64*100</f>
        <v>1.6262843830420288</v>
      </c>
    </row>
    <row r="179" spans="17:19" x14ac:dyDescent="0.25">
      <c r="Q179" t="s">
        <v>2662</v>
      </c>
      <c r="R179">
        <v>0.74572619465562018</v>
      </c>
      <c r="S179">
        <f t="shared" si="18"/>
        <v>1.6297604771680974</v>
      </c>
    </row>
    <row r="180" spans="17:19" x14ac:dyDescent="0.25">
      <c r="Q180" t="s">
        <v>2663</v>
      </c>
      <c r="R180">
        <v>0.74810200167896734</v>
      </c>
      <c r="S180">
        <f t="shared" si="18"/>
        <v>1.6349527265697932</v>
      </c>
    </row>
    <row r="181" spans="17:19" x14ac:dyDescent="0.25">
      <c r="Q181" t="s">
        <v>2664</v>
      </c>
      <c r="R181">
        <v>0.7465390499621265</v>
      </c>
      <c r="S181">
        <f t="shared" si="18"/>
        <v>1.6315369461478575</v>
      </c>
    </row>
    <row r="182" spans="17:19" x14ac:dyDescent="0.25">
      <c r="Q182" t="s">
        <v>2665</v>
      </c>
      <c r="R182">
        <v>0.73883222290132633</v>
      </c>
      <c r="S182">
        <f t="shared" si="18"/>
        <v>1.6146939248914267</v>
      </c>
    </row>
    <row r="183" spans="17:19" x14ac:dyDescent="0.25">
      <c r="Q183" t="s">
        <v>2666</v>
      </c>
      <c r="R183">
        <v>0.74665985518059952</v>
      </c>
      <c r="S183">
        <f t="shared" si="18"/>
        <v>1.631800962045266</v>
      </c>
    </row>
    <row r="184" spans="17:19" x14ac:dyDescent="0.25">
      <c r="Q184" t="s">
        <v>2667</v>
      </c>
      <c r="R184">
        <v>0.74285065848929543</v>
      </c>
      <c r="S184">
        <f t="shared" si="18"/>
        <v>1.6234760858886574</v>
      </c>
    </row>
    <row r="185" spans="17:19" x14ac:dyDescent="0.25">
      <c r="Q185" t="s">
        <v>2668</v>
      </c>
      <c r="R185">
        <v>0.72527126475835191</v>
      </c>
      <c r="S185">
        <f t="shared" si="18"/>
        <v>1.5850568895125678</v>
      </c>
    </row>
    <row r="187" spans="17:19" x14ac:dyDescent="0.25">
      <c r="Q187" t="s">
        <v>2669</v>
      </c>
      <c r="R187">
        <v>1.0888432702800801</v>
      </c>
      <c r="S187">
        <f>R187/1.08884327028008/64*100</f>
        <v>1.5625</v>
      </c>
    </row>
    <row r="188" spans="17:19" x14ac:dyDescent="0.25">
      <c r="Q188" t="s">
        <v>2670</v>
      </c>
      <c r="R188">
        <v>1.1919066518938684</v>
      </c>
      <c r="S188">
        <f t="shared" ref="S188:S195" si="19">R188/1.08884327028008/64*100</f>
        <v>1.7103968903670785</v>
      </c>
    </row>
    <row r="189" spans="17:19" x14ac:dyDescent="0.25">
      <c r="Q189" t="s">
        <v>2671</v>
      </c>
      <c r="R189">
        <v>1.1953866309918655</v>
      </c>
      <c r="S189">
        <f t="shared" si="19"/>
        <v>1.7153906920362771</v>
      </c>
    </row>
    <row r="190" spans="17:19" x14ac:dyDescent="0.25">
      <c r="Q190" t="s">
        <v>2672</v>
      </c>
      <c r="R190">
        <v>1.2053926178142742</v>
      </c>
      <c r="S190">
        <f t="shared" si="19"/>
        <v>1.7297493741687313</v>
      </c>
    </row>
    <row r="191" spans="17:19" x14ac:dyDescent="0.25">
      <c r="Q191" t="s">
        <v>2673</v>
      </c>
      <c r="R191">
        <v>1.2056704362469846</v>
      </c>
      <c r="S191">
        <f t="shared" si="19"/>
        <v>1.7301480461474803</v>
      </c>
    </row>
    <row r="192" spans="17:19" x14ac:dyDescent="0.25">
      <c r="Q192" t="s">
        <v>2674</v>
      </c>
      <c r="R192">
        <v>1.1995152921319914</v>
      </c>
      <c r="S192">
        <f t="shared" si="19"/>
        <v>1.7213153583381477</v>
      </c>
    </row>
    <row r="193" spans="17:19" x14ac:dyDescent="0.25">
      <c r="Q193" t="s">
        <v>2675</v>
      </c>
      <c r="R193">
        <v>1.2008781286299508</v>
      </c>
      <c r="S193">
        <f t="shared" si="19"/>
        <v>1.7232710411128722</v>
      </c>
    </row>
    <row r="194" spans="17:19" x14ac:dyDescent="0.25">
      <c r="Q194" t="s">
        <v>2676</v>
      </c>
      <c r="R194">
        <v>1.1959324265235793</v>
      </c>
      <c r="S194">
        <f t="shared" si="19"/>
        <v>1.7161739135903613</v>
      </c>
    </row>
    <row r="195" spans="17:19" x14ac:dyDescent="0.25">
      <c r="Q195" t="s">
        <v>2677</v>
      </c>
      <c r="R195">
        <v>1.1626664097880635</v>
      </c>
      <c r="S195">
        <f t="shared" si="19"/>
        <v>1.6684368768946454</v>
      </c>
    </row>
    <row r="197" spans="17:19" x14ac:dyDescent="0.25">
      <c r="Q197" t="s">
        <v>2678</v>
      </c>
      <c r="R197">
        <v>1.30300119812443</v>
      </c>
      <c r="S197">
        <f>R197/1.30300119812443/64*100</f>
        <v>1.5625</v>
      </c>
    </row>
    <row r="198" spans="17:19" x14ac:dyDescent="0.25">
      <c r="Q198" t="s">
        <v>2679</v>
      </c>
      <c r="R198">
        <v>1.2417135239567505</v>
      </c>
      <c r="S198">
        <f t="shared" ref="S198:S205" si="20">R198/1.30300119812443/64*100</f>
        <v>1.4890065979794638</v>
      </c>
    </row>
    <row r="199" spans="17:19" x14ac:dyDescent="0.25">
      <c r="Q199" t="s">
        <v>2680</v>
      </c>
      <c r="R199">
        <v>1.2390603867957135</v>
      </c>
      <c r="S199">
        <f t="shared" si="20"/>
        <v>1.4858250761051266</v>
      </c>
    </row>
    <row r="200" spans="17:19" x14ac:dyDescent="0.25">
      <c r="Q200" t="s">
        <v>2681</v>
      </c>
      <c r="R200">
        <v>1.2323681207715604</v>
      </c>
      <c r="S200">
        <f t="shared" si="20"/>
        <v>1.47780001390427</v>
      </c>
    </row>
    <row r="201" spans="17:19" x14ac:dyDescent="0.25">
      <c r="Q201" t="s">
        <v>2682</v>
      </c>
      <c r="R201">
        <v>1.2278624496190469</v>
      </c>
      <c r="S201">
        <f t="shared" si="20"/>
        <v>1.4723970172025509</v>
      </c>
    </row>
    <row r="202" spans="17:19" x14ac:dyDescent="0.25">
      <c r="Q202" t="s">
        <v>2683</v>
      </c>
      <c r="R202">
        <v>1.2367975796753077</v>
      </c>
      <c r="S202">
        <f t="shared" si="20"/>
        <v>1.4831116203303174</v>
      </c>
    </row>
    <row r="203" spans="17:19" x14ac:dyDescent="0.25">
      <c r="Q203" t="s">
        <v>2684</v>
      </c>
      <c r="R203">
        <v>1.2384020074785544</v>
      </c>
      <c r="S203">
        <f t="shared" si="20"/>
        <v>1.4850355774580479</v>
      </c>
    </row>
    <row r="204" spans="17:19" x14ac:dyDescent="0.25">
      <c r="Q204" t="s">
        <v>2685</v>
      </c>
      <c r="R204">
        <v>1.2339114447324544</v>
      </c>
      <c r="S204">
        <f t="shared" si="20"/>
        <v>1.4796506980727633</v>
      </c>
    </row>
    <row r="205" spans="17:19" x14ac:dyDescent="0.25">
      <c r="Q205" t="s">
        <v>2686</v>
      </c>
      <c r="R205">
        <v>1.2559237949096016</v>
      </c>
      <c r="S205">
        <f t="shared" si="20"/>
        <v>1.5060469110626673</v>
      </c>
    </row>
    <row r="207" spans="17:19" x14ac:dyDescent="0.25">
      <c r="Q207" t="s">
        <v>2687</v>
      </c>
      <c r="R207">
        <v>0.70583592345522095</v>
      </c>
      <c r="S207">
        <f>R207/0.705835923455221/64*100</f>
        <v>1.5625</v>
      </c>
    </row>
    <row r="208" spans="17:19" x14ac:dyDescent="0.25">
      <c r="Q208" t="s">
        <v>2688</v>
      </c>
      <c r="R208">
        <v>0.72285037028832055</v>
      </c>
      <c r="S208">
        <f t="shared" ref="S208:S215" si="21">R208/0.705835923455221/64*100</f>
        <v>1.6001646643976102</v>
      </c>
    </row>
    <row r="209" spans="17:19" x14ac:dyDescent="0.25">
      <c r="Q209" t="s">
        <v>2689</v>
      </c>
      <c r="R209">
        <v>0.72152000912994729</v>
      </c>
      <c r="S209">
        <f t="shared" si="21"/>
        <v>1.5972196608339171</v>
      </c>
    </row>
    <row r="210" spans="17:19" x14ac:dyDescent="0.25">
      <c r="Q210" t="s">
        <v>3081</v>
      </c>
      <c r="R210">
        <v>0.72164410192332973</v>
      </c>
      <c r="S210">
        <f t="shared" si="21"/>
        <v>1.5974943634711969</v>
      </c>
    </row>
    <row r="211" spans="17:19" x14ac:dyDescent="0.25">
      <c r="Q211" t="s">
        <v>2691</v>
      </c>
      <c r="R211">
        <v>0.72220600007790492</v>
      </c>
      <c r="S211">
        <f t="shared" si="21"/>
        <v>1.5987382302642412</v>
      </c>
    </row>
    <row r="212" spans="17:19" x14ac:dyDescent="0.25">
      <c r="Q212" t="s">
        <v>2692</v>
      </c>
      <c r="R212">
        <v>0.72969863440239724</v>
      </c>
      <c r="S212">
        <f t="shared" si="21"/>
        <v>1.6153245795034663</v>
      </c>
    </row>
    <row r="213" spans="17:19" x14ac:dyDescent="0.25">
      <c r="Q213" t="s">
        <v>2693</v>
      </c>
      <c r="R213">
        <v>0.7253496010765742</v>
      </c>
      <c r="S213">
        <f t="shared" si="21"/>
        <v>1.6056971797838067</v>
      </c>
    </row>
    <row r="214" spans="17:19" x14ac:dyDescent="0.25">
      <c r="Q214" t="s">
        <v>2694</v>
      </c>
      <c r="R214">
        <v>0.71726448984988644</v>
      </c>
      <c r="S214">
        <f t="shared" si="21"/>
        <v>1.5877992719671312</v>
      </c>
    </row>
    <row r="215" spans="17:19" x14ac:dyDescent="0.25">
      <c r="Q215" t="s">
        <v>2690</v>
      </c>
      <c r="R215">
        <v>0.72090324562183772</v>
      </c>
      <c r="S215">
        <f t="shared" si="21"/>
        <v>1.59585433930607</v>
      </c>
    </row>
    <row r="217" spans="17:19" x14ac:dyDescent="0.25">
      <c r="Q217" t="s">
        <v>2695</v>
      </c>
      <c r="R217">
        <v>0.52617176896149098</v>
      </c>
      <c r="S217">
        <f>R217/0.526171768961491/64*100</f>
        <v>1.5625</v>
      </c>
    </row>
    <row r="218" spans="17:19" x14ac:dyDescent="0.25">
      <c r="Q218" t="s">
        <v>2696</v>
      </c>
      <c r="R218">
        <v>0.52446386864134587</v>
      </c>
      <c r="S218">
        <f t="shared" ref="S218:S225" si="22">R218/0.526171768961491/64*100</f>
        <v>1.5574282831051658</v>
      </c>
    </row>
    <row r="219" spans="17:19" x14ac:dyDescent="0.25">
      <c r="Q219" t="s">
        <v>2697</v>
      </c>
      <c r="R219">
        <v>0.52413604076751841</v>
      </c>
      <c r="S219">
        <f t="shared" si="22"/>
        <v>1.5564547777157256</v>
      </c>
    </row>
    <row r="220" spans="17:19" x14ac:dyDescent="0.25">
      <c r="Q220" t="s">
        <v>2698</v>
      </c>
      <c r="R220">
        <v>0.52243559668470207</v>
      </c>
      <c r="S220">
        <f t="shared" si="22"/>
        <v>1.5514052025843106</v>
      </c>
    </row>
    <row r="221" spans="17:19" x14ac:dyDescent="0.25">
      <c r="Q221" t="s">
        <v>2699</v>
      </c>
      <c r="R221">
        <v>0.52464890274727471</v>
      </c>
      <c r="S221">
        <f t="shared" si="22"/>
        <v>1.5579777534636468</v>
      </c>
    </row>
    <row r="222" spans="17:19" x14ac:dyDescent="0.25">
      <c r="Q222" t="s">
        <v>2700</v>
      </c>
      <c r="R222">
        <v>0.52270582529950049</v>
      </c>
      <c r="S222">
        <f t="shared" si="22"/>
        <v>1.5522076633690385</v>
      </c>
    </row>
    <row r="223" spans="17:19" x14ac:dyDescent="0.25">
      <c r="Q223" t="s">
        <v>2701</v>
      </c>
      <c r="R223">
        <v>0.52505221341117436</v>
      </c>
      <c r="S223">
        <f t="shared" si="22"/>
        <v>1.5591754097225277</v>
      </c>
    </row>
    <row r="224" spans="17:19" x14ac:dyDescent="0.25">
      <c r="Q224" t="s">
        <v>2702</v>
      </c>
      <c r="R224">
        <v>0.52284231094967681</v>
      </c>
      <c r="S224">
        <f t="shared" si="22"/>
        <v>1.5526129660496089</v>
      </c>
    </row>
    <row r="225" spans="17:19" x14ac:dyDescent="0.25">
      <c r="Q225" t="s">
        <v>2703</v>
      </c>
      <c r="R225">
        <v>0.51923635725848427</v>
      </c>
      <c r="S225">
        <f t="shared" si="22"/>
        <v>1.541904860873976</v>
      </c>
    </row>
    <row r="227" spans="17:19" x14ac:dyDescent="0.25">
      <c r="Q227" t="s">
        <v>2704</v>
      </c>
      <c r="R227">
        <v>0.76496810634199197</v>
      </c>
      <c r="S227">
        <f>R227/0.764968106341992/64*100</f>
        <v>1.5625</v>
      </c>
    </row>
    <row r="228" spans="17:19" x14ac:dyDescent="0.25">
      <c r="Q228" t="s">
        <v>2705</v>
      </c>
      <c r="R228">
        <v>0.83681524704237309</v>
      </c>
      <c r="S228">
        <f t="shared" ref="S228:S235" si="23">R228/0.764968106341992/64*100</f>
        <v>1.7092527291839239</v>
      </c>
    </row>
    <row r="229" spans="17:19" x14ac:dyDescent="0.25">
      <c r="Q229" t="s">
        <v>2706</v>
      </c>
      <c r="R229">
        <v>0.83988514711208584</v>
      </c>
      <c r="S229">
        <f t="shared" si="23"/>
        <v>1.7155232113375705</v>
      </c>
    </row>
    <row r="230" spans="17:19" x14ac:dyDescent="0.25">
      <c r="Q230" t="s">
        <v>2707</v>
      </c>
      <c r="R230">
        <v>0.84379845751239091</v>
      </c>
      <c r="S230">
        <f t="shared" si="23"/>
        <v>1.7235164171324053</v>
      </c>
    </row>
    <row r="231" spans="17:19" x14ac:dyDescent="0.25">
      <c r="Q231" t="s">
        <v>2708</v>
      </c>
      <c r="R231">
        <v>0.84429206013002089</v>
      </c>
      <c r="S231">
        <f t="shared" si="23"/>
        <v>1.7245246344471572</v>
      </c>
    </row>
    <row r="232" spans="17:19" x14ac:dyDescent="0.25">
      <c r="Q232" t="s">
        <v>2709</v>
      </c>
      <c r="R232">
        <v>0.84044559475646374</v>
      </c>
      <c r="S232">
        <f t="shared" si="23"/>
        <v>1.7166679642195277</v>
      </c>
    </row>
    <row r="233" spans="17:19" x14ac:dyDescent="0.25">
      <c r="Q233" t="s">
        <v>2710</v>
      </c>
      <c r="R233">
        <v>0.84212043927127878</v>
      </c>
      <c r="S233">
        <f t="shared" si="23"/>
        <v>1.7200889493987823</v>
      </c>
    </row>
    <row r="234" spans="17:19" x14ac:dyDescent="0.25">
      <c r="Q234" t="s">
        <v>2711</v>
      </c>
      <c r="R234">
        <v>0.83736697645014446</v>
      </c>
      <c r="S234">
        <f t="shared" si="23"/>
        <v>1.7103796744676498</v>
      </c>
    </row>
    <row r="235" spans="17:19" x14ac:dyDescent="0.25">
      <c r="Q235" t="s">
        <v>2712</v>
      </c>
      <c r="R235">
        <v>0.8150504778107982</v>
      </c>
      <c r="S235">
        <f t="shared" si="23"/>
        <v>1.6647966902426976</v>
      </c>
    </row>
    <row r="237" spans="17:19" x14ac:dyDescent="0.25">
      <c r="Q237" t="s">
        <v>2713</v>
      </c>
      <c r="R237">
        <v>0.87983106336541095</v>
      </c>
      <c r="S237">
        <f>R237/0.879831063365411/64*100</f>
        <v>1.5625</v>
      </c>
    </row>
    <row r="238" spans="17:19" x14ac:dyDescent="0.25">
      <c r="Q238" t="s">
        <v>2714</v>
      </c>
      <c r="R238">
        <v>0.80686429254975722</v>
      </c>
      <c r="S238">
        <f t="shared" ref="S238:S245" si="24">R238/0.879831063365411/64*100</f>
        <v>1.4329176470385565</v>
      </c>
    </row>
    <row r="239" spans="17:19" x14ac:dyDescent="0.25">
      <c r="Q239" t="s">
        <v>2715</v>
      </c>
      <c r="R239">
        <v>0.80583303998037137</v>
      </c>
      <c r="S239">
        <f t="shared" si="24"/>
        <v>1.4310862362066836</v>
      </c>
    </row>
    <row r="240" spans="17:19" x14ac:dyDescent="0.25">
      <c r="Q240" t="s">
        <v>2716</v>
      </c>
      <c r="R240">
        <v>0.79918578653876438</v>
      </c>
      <c r="S240">
        <f t="shared" si="24"/>
        <v>1.4192813182684803</v>
      </c>
    </row>
    <row r="241" spans="17:19" x14ac:dyDescent="0.25">
      <c r="Q241" t="s">
        <v>2717</v>
      </c>
      <c r="R241">
        <v>0.79869757810287789</v>
      </c>
      <c r="S241">
        <f t="shared" si="24"/>
        <v>1.4184143044599944</v>
      </c>
    </row>
    <row r="242" spans="17:19" x14ac:dyDescent="0.25">
      <c r="Q242" t="s">
        <v>2718</v>
      </c>
      <c r="R242">
        <v>0.81148736763702689</v>
      </c>
      <c r="S242">
        <f t="shared" si="24"/>
        <v>1.4411278081986185</v>
      </c>
    </row>
    <row r="243" spans="17:19" x14ac:dyDescent="0.25">
      <c r="Q243" t="s">
        <v>2719</v>
      </c>
      <c r="R243">
        <v>0.80371374879861257</v>
      </c>
      <c r="S243">
        <f t="shared" si="24"/>
        <v>1.4273225676919217</v>
      </c>
    </row>
    <row r="244" spans="17:19" x14ac:dyDescent="0.25">
      <c r="Q244" t="s">
        <v>2720</v>
      </c>
      <c r="R244">
        <v>0.80356450671638791</v>
      </c>
      <c r="S244">
        <f t="shared" si="24"/>
        <v>1.4270575273186208</v>
      </c>
    </row>
    <row r="245" spans="17:19" x14ac:dyDescent="0.25">
      <c r="Q245" t="s">
        <v>2721</v>
      </c>
      <c r="R245">
        <v>0.82489882491810496</v>
      </c>
      <c r="S245">
        <f t="shared" si="24"/>
        <v>1.4649453373519183</v>
      </c>
    </row>
    <row r="247" spans="17:19" x14ac:dyDescent="0.25">
      <c r="Q247" t="s">
        <v>2722</v>
      </c>
      <c r="R247">
        <v>0.99973072180728195</v>
      </c>
      <c r="S247">
        <f>R247/0.999730721807282/64*100</f>
        <v>1.5625</v>
      </c>
    </row>
    <row r="248" spans="17:19" x14ac:dyDescent="0.25">
      <c r="Q248" t="s">
        <v>2723</v>
      </c>
      <c r="R248">
        <v>1.042115106252262</v>
      </c>
      <c r="S248">
        <f t="shared" ref="S248:S255" si="25">R248/0.999730721807282/64*100</f>
        <v>1.6287434386087092</v>
      </c>
    </row>
    <row r="249" spans="17:19" x14ac:dyDescent="0.25">
      <c r="Q249" t="s">
        <v>2724</v>
      </c>
      <c r="R249">
        <v>1.0426397726266627</v>
      </c>
      <c r="S249">
        <f t="shared" si="25"/>
        <v>1.6295634506300658</v>
      </c>
    </row>
    <row r="250" spans="17:19" x14ac:dyDescent="0.25">
      <c r="Q250" t="s">
        <v>3074</v>
      </c>
      <c r="R250">
        <v>1.0454403421181049</v>
      </c>
      <c r="S250">
        <f t="shared" si="25"/>
        <v>1.6339405191095335</v>
      </c>
    </row>
    <row r="251" spans="17:19" x14ac:dyDescent="0.25">
      <c r="Q251" t="s">
        <v>2726</v>
      </c>
      <c r="R251">
        <v>1.0429976406317394</v>
      </c>
      <c r="S251">
        <f t="shared" si="25"/>
        <v>1.630122770000507</v>
      </c>
    </row>
    <row r="252" spans="17:19" x14ac:dyDescent="0.25">
      <c r="Q252" t="s">
        <v>2727</v>
      </c>
      <c r="R252">
        <v>1.0384895989427798</v>
      </c>
      <c r="S252">
        <f t="shared" si="25"/>
        <v>1.6230770576048072</v>
      </c>
    </row>
    <row r="253" spans="17:19" x14ac:dyDescent="0.25">
      <c r="Q253" t="s">
        <v>2728</v>
      </c>
      <c r="R253">
        <v>1.0437858926322456</v>
      </c>
      <c r="S253">
        <f t="shared" si="25"/>
        <v>1.6313547454954329</v>
      </c>
    </row>
    <row r="254" spans="17:19" x14ac:dyDescent="0.25">
      <c r="Q254" t="s">
        <v>2729</v>
      </c>
      <c r="R254">
        <v>1.0389356701029429</v>
      </c>
      <c r="S254">
        <f t="shared" si="25"/>
        <v>1.6237742315262957</v>
      </c>
    </row>
    <row r="255" spans="17:19" x14ac:dyDescent="0.25">
      <c r="Q255" t="s">
        <v>2725</v>
      </c>
      <c r="R255">
        <v>1.0312868463336164</v>
      </c>
      <c r="S255">
        <f t="shared" si="25"/>
        <v>1.6118197252988915</v>
      </c>
    </row>
    <row r="257" spans="17:19" x14ac:dyDescent="0.25">
      <c r="Q257" t="s">
        <v>2730</v>
      </c>
      <c r="R257">
        <v>0.82909338284272704</v>
      </c>
      <c r="S257">
        <f>R257/0.829093382842727/64*100</f>
        <v>1.5625</v>
      </c>
    </row>
    <row r="258" spans="17:19" x14ac:dyDescent="0.25">
      <c r="Q258" t="s">
        <v>2731</v>
      </c>
      <c r="R258">
        <v>0.8626779833831919</v>
      </c>
      <c r="S258">
        <f t="shared" ref="S258:S265" si="26">R258/0.829093382842727/64*100</f>
        <v>1.625793157840135</v>
      </c>
    </row>
    <row r="259" spans="17:19" x14ac:dyDescent="0.25">
      <c r="Q259" t="s">
        <v>2732</v>
      </c>
      <c r="R259">
        <v>0.86423405177751844</v>
      </c>
      <c r="S259">
        <f t="shared" si="26"/>
        <v>1.6287257067139409</v>
      </c>
    </row>
    <row r="260" spans="17:19" x14ac:dyDescent="0.25">
      <c r="Q260" t="s">
        <v>2733</v>
      </c>
      <c r="R260">
        <v>0.86665246443663313</v>
      </c>
      <c r="S260">
        <f t="shared" si="26"/>
        <v>1.6332834198233017</v>
      </c>
    </row>
    <row r="261" spans="17:19" x14ac:dyDescent="0.25">
      <c r="Q261" t="s">
        <v>2734</v>
      </c>
      <c r="R261">
        <v>0.86422708916760371</v>
      </c>
      <c r="S261">
        <f t="shared" si="26"/>
        <v>1.6287125850581456</v>
      </c>
    </row>
    <row r="262" spans="17:19" x14ac:dyDescent="0.25">
      <c r="Q262" t="s">
        <v>2735</v>
      </c>
      <c r="R262">
        <v>0.85871277175432192</v>
      </c>
      <c r="S262">
        <f t="shared" si="26"/>
        <v>1.6183203649095412</v>
      </c>
    </row>
    <row r="263" spans="17:19" x14ac:dyDescent="0.25">
      <c r="Q263" t="s">
        <v>2736</v>
      </c>
      <c r="R263">
        <v>0.86443481851724269</v>
      </c>
      <c r="S263">
        <f t="shared" si="26"/>
        <v>1.6291040694379848</v>
      </c>
    </row>
    <row r="264" spans="17:19" x14ac:dyDescent="0.25">
      <c r="Q264" t="s">
        <v>2737</v>
      </c>
      <c r="R264">
        <v>0.85898285911589312</v>
      </c>
      <c r="S264">
        <f t="shared" si="26"/>
        <v>1.6188293684924766</v>
      </c>
    </row>
    <row r="265" spans="17:19" x14ac:dyDescent="0.25">
      <c r="Q265" t="s">
        <v>2738</v>
      </c>
      <c r="R265">
        <v>0.84307712929544976</v>
      </c>
      <c r="S265">
        <f t="shared" si="26"/>
        <v>1.5888536102018607</v>
      </c>
    </row>
    <row r="267" spans="17:19" x14ac:dyDescent="0.25">
      <c r="Q267" t="s">
        <v>2739</v>
      </c>
      <c r="R267">
        <v>1.3845041847139401</v>
      </c>
      <c r="S267">
        <f>R267/1.38450418471394/64*100</f>
        <v>1.5625</v>
      </c>
    </row>
    <row r="268" spans="17:19" x14ac:dyDescent="0.25">
      <c r="Q268" t="s">
        <v>2740</v>
      </c>
      <c r="R268">
        <v>1.554830743771431</v>
      </c>
      <c r="S268">
        <f t="shared" ref="S268:S275" si="27">R268/1.38450418471394/64*100</f>
        <v>1.7547242283307487</v>
      </c>
    </row>
    <row r="269" spans="17:19" x14ac:dyDescent="0.25">
      <c r="Q269" t="s">
        <v>2741</v>
      </c>
      <c r="R269">
        <v>1.5632656021710438</v>
      </c>
      <c r="S269">
        <f t="shared" si="27"/>
        <v>1.7642434962353946</v>
      </c>
    </row>
    <row r="270" spans="17:19" x14ac:dyDescent="0.25">
      <c r="Q270" t="s">
        <v>2742</v>
      </c>
      <c r="R270">
        <v>1.5703522727924368</v>
      </c>
      <c r="S270">
        <f t="shared" si="27"/>
        <v>1.7722412494875555</v>
      </c>
    </row>
    <row r="271" spans="17:19" x14ac:dyDescent="0.25">
      <c r="Q271" t="s">
        <v>2743</v>
      </c>
      <c r="R271">
        <v>1.5746873749344057</v>
      </c>
      <c r="S271">
        <f t="shared" si="27"/>
        <v>1.7771336847518273</v>
      </c>
    </row>
    <row r="272" spans="17:19" x14ac:dyDescent="0.25">
      <c r="Q272" t="s">
        <v>2744</v>
      </c>
      <c r="R272">
        <v>1.5562737281917978</v>
      </c>
      <c r="S272">
        <f t="shared" si="27"/>
        <v>1.75635272695265</v>
      </c>
    </row>
    <row r="273" spans="17:19" x14ac:dyDescent="0.25">
      <c r="Q273" t="s">
        <v>2745</v>
      </c>
      <c r="R273">
        <v>1.5631787573540656</v>
      </c>
      <c r="S273">
        <f t="shared" si="27"/>
        <v>1.7641454864005188</v>
      </c>
    </row>
    <row r="274" spans="17:19" x14ac:dyDescent="0.25">
      <c r="Q274" t="s">
        <v>2746</v>
      </c>
      <c r="R274">
        <v>1.563001662732254</v>
      </c>
      <c r="S274">
        <f t="shared" si="27"/>
        <v>1.7639456239879412</v>
      </c>
    </row>
    <row r="275" spans="17:19" x14ac:dyDescent="0.25">
      <c r="Q275" t="s">
        <v>2747</v>
      </c>
      <c r="R275">
        <v>1.5099151032930591</v>
      </c>
      <c r="S275">
        <f t="shared" si="27"/>
        <v>1.7040341047310454</v>
      </c>
    </row>
    <row r="277" spans="17:19" x14ac:dyDescent="0.25">
      <c r="Q277" t="s">
        <v>2748</v>
      </c>
      <c r="R277">
        <v>1.36226420442467</v>
      </c>
      <c r="S277">
        <f>R277/1.36226420442467/64*100</f>
        <v>1.5625</v>
      </c>
    </row>
    <row r="278" spans="17:19" x14ac:dyDescent="0.25">
      <c r="Q278" t="s">
        <v>2749</v>
      </c>
      <c r="R278">
        <v>1.345513015099099</v>
      </c>
      <c r="S278">
        <f t="shared" ref="S278:S285" si="28">R278/1.36226420442467/64*100</f>
        <v>1.5432865954077104</v>
      </c>
    </row>
    <row r="279" spans="17:19" x14ac:dyDescent="0.25">
      <c r="Q279" t="s">
        <v>2750</v>
      </c>
      <c r="R279">
        <v>1.3479686827313935</v>
      </c>
      <c r="S279">
        <f t="shared" si="28"/>
        <v>1.5461032154605587</v>
      </c>
    </row>
    <row r="280" spans="17:19" x14ac:dyDescent="0.25">
      <c r="Q280" t="s">
        <v>2751</v>
      </c>
      <c r="R280">
        <v>1.3468915876657777</v>
      </c>
      <c r="S280">
        <f t="shared" si="28"/>
        <v>1.5448678008951915</v>
      </c>
    </row>
    <row r="281" spans="17:19" x14ac:dyDescent="0.25">
      <c r="Q281" t="s">
        <v>2752</v>
      </c>
      <c r="R281">
        <v>1.3411474702269233</v>
      </c>
      <c r="S281">
        <f t="shared" si="28"/>
        <v>1.5382793700540534</v>
      </c>
    </row>
    <row r="282" spans="17:19" x14ac:dyDescent="0.25">
      <c r="Q282" t="s">
        <v>2753</v>
      </c>
      <c r="R282">
        <v>1.336715635489218</v>
      </c>
      <c r="S282">
        <f t="shared" si="28"/>
        <v>1.5331961110539469</v>
      </c>
    </row>
    <row r="283" spans="17:19" x14ac:dyDescent="0.25">
      <c r="Q283" t="s">
        <v>2754</v>
      </c>
      <c r="R283">
        <v>1.3399574996360231</v>
      </c>
      <c r="S283">
        <f t="shared" si="28"/>
        <v>1.5369144886733033</v>
      </c>
    </row>
    <row r="284" spans="17:19" x14ac:dyDescent="0.25">
      <c r="Q284" t="s">
        <v>2755</v>
      </c>
      <c r="R284">
        <v>1.3457698435801373</v>
      </c>
      <c r="S284">
        <f t="shared" si="28"/>
        <v>1.5435811744624333</v>
      </c>
    </row>
    <row r="285" spans="17:19" x14ac:dyDescent="0.25">
      <c r="Q285" t="s">
        <v>2756</v>
      </c>
      <c r="R285">
        <v>1.3476733836113406</v>
      </c>
      <c r="S285">
        <f t="shared" si="28"/>
        <v>1.5457645110641693</v>
      </c>
    </row>
    <row r="287" spans="17:19" x14ac:dyDescent="0.25">
      <c r="Q287" t="s">
        <v>2757</v>
      </c>
      <c r="R287">
        <v>1.2339918475209499</v>
      </c>
      <c r="S287">
        <f>R287/1.23399184752095/64*100</f>
        <v>1.5625</v>
      </c>
    </row>
    <row r="288" spans="17:19" x14ac:dyDescent="0.25">
      <c r="Q288" t="s">
        <v>2758</v>
      </c>
      <c r="R288">
        <v>1.237844346042261</v>
      </c>
      <c r="S288">
        <f t="shared" ref="S288:S295" si="29">R288/1.23399184752095/64*100</f>
        <v>1.5673780945770766</v>
      </c>
    </row>
    <row r="289" spans="17:19" x14ac:dyDescent="0.25">
      <c r="Q289" t="s">
        <v>2759</v>
      </c>
      <c r="R289">
        <v>1.2371489697453604</v>
      </c>
      <c r="S289">
        <f t="shared" si="29"/>
        <v>1.5664975981085707</v>
      </c>
    </row>
    <row r="290" spans="17:19" x14ac:dyDescent="0.25">
      <c r="Q290" t="s">
        <v>3084</v>
      </c>
      <c r="R290">
        <v>1.2386051319648692</v>
      </c>
      <c r="S290">
        <f t="shared" si="29"/>
        <v>1.5683414137484821</v>
      </c>
    </row>
    <row r="291" spans="17:19" x14ac:dyDescent="0.25">
      <c r="Q291" t="s">
        <v>2761</v>
      </c>
      <c r="R291">
        <v>1.2379529088115058</v>
      </c>
      <c r="S291">
        <f t="shared" si="29"/>
        <v>1.5675155584730378</v>
      </c>
    </row>
    <row r="292" spans="17:19" x14ac:dyDescent="0.25">
      <c r="Q292" t="s">
        <v>2762</v>
      </c>
      <c r="R292">
        <v>1.2351697243070014</v>
      </c>
      <c r="S292">
        <f t="shared" si="29"/>
        <v>1.5639914462213855</v>
      </c>
    </row>
    <row r="293" spans="17:19" x14ac:dyDescent="0.25">
      <c r="Q293" t="s">
        <v>2763</v>
      </c>
      <c r="R293">
        <v>1.2407464277517271</v>
      </c>
      <c r="S293">
        <f t="shared" si="29"/>
        <v>1.5710527563506937</v>
      </c>
    </row>
    <row r="294" spans="17:19" x14ac:dyDescent="0.25">
      <c r="Q294" t="s">
        <v>2764</v>
      </c>
      <c r="R294">
        <v>1.231710955144361</v>
      </c>
      <c r="S294">
        <f t="shared" si="29"/>
        <v>1.559611897987349</v>
      </c>
    </row>
    <row r="295" spans="17:19" x14ac:dyDescent="0.25">
      <c r="Q295" t="s">
        <v>2760</v>
      </c>
      <c r="R295">
        <v>1.2236032782107209</v>
      </c>
      <c r="S295">
        <f t="shared" si="29"/>
        <v>1.5493458291844937</v>
      </c>
    </row>
    <row r="297" spans="17:19" x14ac:dyDescent="0.25">
      <c r="Q297" t="s">
        <v>2765</v>
      </c>
      <c r="R297">
        <v>0.89947637928760105</v>
      </c>
      <c r="S297">
        <f>R297/0.899476379287601/64*100</f>
        <v>1.5625</v>
      </c>
    </row>
    <row r="298" spans="17:19" x14ac:dyDescent="0.25">
      <c r="Q298" t="s">
        <v>2766</v>
      </c>
      <c r="R298">
        <v>0.87790847462840949</v>
      </c>
      <c r="S298">
        <f t="shared" ref="S298:S305" si="30">R298/0.899476379287601/64*100</f>
        <v>1.525033923284703</v>
      </c>
    </row>
    <row r="299" spans="17:19" x14ac:dyDescent="0.25">
      <c r="Q299" t="s">
        <v>2767</v>
      </c>
      <c r="R299">
        <v>0.87896130777081771</v>
      </c>
      <c r="S299">
        <f t="shared" si="30"/>
        <v>1.5268628226564862</v>
      </c>
    </row>
    <row r="300" spans="17:19" x14ac:dyDescent="0.25">
      <c r="Q300" t="s">
        <v>2768</v>
      </c>
      <c r="R300">
        <v>0.87695513065367925</v>
      </c>
      <c r="S300">
        <f t="shared" si="30"/>
        <v>1.5233778487119658</v>
      </c>
    </row>
    <row r="301" spans="17:19" x14ac:dyDescent="0.25">
      <c r="Q301" t="s">
        <v>2769</v>
      </c>
      <c r="R301">
        <v>0.8785206569191798</v>
      </c>
      <c r="S301">
        <f t="shared" si="30"/>
        <v>1.5260973584691668</v>
      </c>
    </row>
    <row r="302" spans="17:19" x14ac:dyDescent="0.25">
      <c r="Q302" t="s">
        <v>2770</v>
      </c>
      <c r="R302">
        <v>0.87121352775381944</v>
      </c>
      <c r="S302">
        <f t="shared" si="30"/>
        <v>1.5134039853203152</v>
      </c>
    </row>
    <row r="303" spans="17:19" x14ac:dyDescent="0.25">
      <c r="Q303" t="s">
        <v>2771</v>
      </c>
      <c r="R303">
        <v>0.87740221045214761</v>
      </c>
      <c r="S303">
        <f t="shared" si="30"/>
        <v>1.524154480762782</v>
      </c>
    </row>
    <row r="304" spans="17:19" x14ac:dyDescent="0.25">
      <c r="Q304" t="s">
        <v>2772</v>
      </c>
      <c r="R304">
        <v>0.87723014383036901</v>
      </c>
      <c r="S304">
        <f t="shared" si="30"/>
        <v>1.5238555800882116</v>
      </c>
    </row>
    <row r="305" spans="17:19" x14ac:dyDescent="0.25">
      <c r="Q305" t="s">
        <v>2773</v>
      </c>
      <c r="R305">
        <v>0.86866376362300235</v>
      </c>
      <c r="S305">
        <f t="shared" si="30"/>
        <v>1.5089747345404814</v>
      </c>
    </row>
    <row r="307" spans="17:19" x14ac:dyDescent="0.25">
      <c r="Q307" t="s">
        <v>2774</v>
      </c>
      <c r="R307">
        <v>1.3329815637104601</v>
      </c>
      <c r="S307">
        <f>R307/1.33298156371046/64*100</f>
        <v>1.5625</v>
      </c>
    </row>
    <row r="308" spans="17:19" x14ac:dyDescent="0.25">
      <c r="Q308" t="s">
        <v>2775</v>
      </c>
      <c r="R308">
        <v>1.4560084224009029</v>
      </c>
      <c r="S308">
        <f t="shared" ref="S308:S315" si="31">R308/1.33298156371046/64*100</f>
        <v>1.7067101465895229</v>
      </c>
    </row>
    <row r="309" spans="17:19" x14ac:dyDescent="0.25">
      <c r="Q309" t="s">
        <v>2776</v>
      </c>
      <c r="R309">
        <v>1.462759046070027</v>
      </c>
      <c r="S309">
        <f t="shared" si="31"/>
        <v>1.7146231213598908</v>
      </c>
    </row>
    <row r="310" spans="17:19" x14ac:dyDescent="0.25">
      <c r="Q310" t="s">
        <v>2777</v>
      </c>
      <c r="R310">
        <v>1.4736485310603695</v>
      </c>
      <c r="S310">
        <f t="shared" si="31"/>
        <v>1.7273876042009348</v>
      </c>
    </row>
    <row r="311" spans="17:19" x14ac:dyDescent="0.25">
      <c r="Q311" t="s">
        <v>2778</v>
      </c>
      <c r="R311">
        <v>1.477572077789274</v>
      </c>
      <c r="S311">
        <f t="shared" si="31"/>
        <v>1.7319867238968205</v>
      </c>
    </row>
    <row r="312" spans="17:19" x14ac:dyDescent="0.25">
      <c r="Q312" t="s">
        <v>2779</v>
      </c>
      <c r="R312">
        <v>1.4572414603440647</v>
      </c>
      <c r="S312">
        <f t="shared" si="31"/>
        <v>1.7081554942512172</v>
      </c>
    </row>
    <row r="313" spans="17:19" x14ac:dyDescent="0.25">
      <c r="Q313" t="s">
        <v>2780</v>
      </c>
      <c r="R313">
        <v>1.4658063891503503</v>
      </c>
      <c r="S313">
        <f t="shared" si="31"/>
        <v>1.7181951689355162</v>
      </c>
    </row>
    <row r="314" spans="17:19" x14ac:dyDescent="0.25">
      <c r="Q314" t="s">
        <v>2781</v>
      </c>
      <c r="R314">
        <v>1.4660775239642292</v>
      </c>
      <c r="S314">
        <f t="shared" si="31"/>
        <v>1.7185129888950859</v>
      </c>
    </row>
    <row r="315" spans="17:19" x14ac:dyDescent="0.25">
      <c r="Q315" t="s">
        <v>2782</v>
      </c>
      <c r="R315">
        <v>1.4077733720539221</v>
      </c>
      <c r="S315">
        <f t="shared" si="31"/>
        <v>1.6501697800766009</v>
      </c>
    </row>
    <row r="317" spans="17:19" x14ac:dyDescent="0.25">
      <c r="Q317" t="s">
        <v>2783</v>
      </c>
      <c r="R317">
        <v>1.6486584604046599</v>
      </c>
      <c r="S317">
        <f>R317/1.64865846040466/64*100</f>
        <v>1.5625</v>
      </c>
    </row>
    <row r="318" spans="17:19" x14ac:dyDescent="0.25">
      <c r="Q318" t="s">
        <v>2784</v>
      </c>
      <c r="R318">
        <v>1.4517203500179854</v>
      </c>
      <c r="S318">
        <f t="shared" ref="S318:S325" si="32">R318/1.64865846040466/64*100</f>
        <v>1.3758538238091771</v>
      </c>
    </row>
    <row r="319" spans="17:19" x14ac:dyDescent="0.25">
      <c r="Q319" t="s">
        <v>2785</v>
      </c>
      <c r="R319">
        <v>1.4505922394055122</v>
      </c>
      <c r="S319">
        <f t="shared" si="32"/>
        <v>1.3747846679625764</v>
      </c>
    </row>
    <row r="320" spans="17:19" x14ac:dyDescent="0.25">
      <c r="Q320" t="s">
        <v>2786</v>
      </c>
      <c r="R320">
        <v>1.4334558907464638</v>
      </c>
      <c r="S320">
        <f t="shared" si="32"/>
        <v>1.3585438604073288</v>
      </c>
    </row>
    <row r="321" spans="17:19" x14ac:dyDescent="0.25">
      <c r="Q321" t="s">
        <v>2787</v>
      </c>
      <c r="R321">
        <v>1.4314088517026453</v>
      </c>
      <c r="S321">
        <f t="shared" si="32"/>
        <v>1.3566037990891213</v>
      </c>
    </row>
    <row r="322" spans="17:19" x14ac:dyDescent="0.25">
      <c r="Q322" t="s">
        <v>2788</v>
      </c>
      <c r="R322">
        <v>1.4492986993758246</v>
      </c>
      <c r="S322">
        <f t="shared" si="32"/>
        <v>1.3735587279968839</v>
      </c>
    </row>
    <row r="323" spans="17:19" x14ac:dyDescent="0.25">
      <c r="Q323" t="s">
        <v>2789</v>
      </c>
      <c r="R323">
        <v>1.4408391902062516</v>
      </c>
      <c r="S323">
        <f t="shared" si="32"/>
        <v>1.3655413105663428</v>
      </c>
    </row>
    <row r="324" spans="17:19" x14ac:dyDescent="0.25">
      <c r="Q324" t="s">
        <v>2790</v>
      </c>
      <c r="R324">
        <v>1.4495658366713482</v>
      </c>
      <c r="S324">
        <f t="shared" si="32"/>
        <v>1.3738119047671371</v>
      </c>
    </row>
    <row r="325" spans="17:19" x14ac:dyDescent="0.25">
      <c r="Q325" t="s">
        <v>2791</v>
      </c>
      <c r="R325">
        <v>1.4929903533162501</v>
      </c>
      <c r="S325">
        <f t="shared" si="32"/>
        <v>1.4149670675174653</v>
      </c>
    </row>
    <row r="327" spans="17:19" x14ac:dyDescent="0.25">
      <c r="Q327" t="s">
        <v>2792</v>
      </c>
      <c r="R327">
        <v>1.5461147081493201</v>
      </c>
      <c r="S327">
        <f>R327/1.54611470814932/64*100</f>
        <v>1.5625</v>
      </c>
    </row>
    <row r="328" spans="17:19" x14ac:dyDescent="0.25">
      <c r="Q328" t="s">
        <v>2793</v>
      </c>
      <c r="R328">
        <v>1.4766109953786346</v>
      </c>
      <c r="S328">
        <f t="shared" ref="S328:S335" si="33">R328/1.54611470814932/64*100</f>
        <v>1.4922597062935983</v>
      </c>
    </row>
    <row r="329" spans="17:19" x14ac:dyDescent="0.25">
      <c r="Q329" t="s">
        <v>2794</v>
      </c>
      <c r="R329">
        <v>1.4666498416658573</v>
      </c>
      <c r="S329">
        <f t="shared" si="33"/>
        <v>1.4821929870559003</v>
      </c>
    </row>
    <row r="330" spans="17:19" x14ac:dyDescent="0.25">
      <c r="Q330" t="s">
        <v>2795</v>
      </c>
      <c r="R330">
        <v>1.4731030073540676</v>
      </c>
      <c r="S330">
        <f t="shared" si="33"/>
        <v>1.4887145415917198</v>
      </c>
    </row>
    <row r="331" spans="17:19" x14ac:dyDescent="0.25">
      <c r="Q331" t="s">
        <v>2796</v>
      </c>
      <c r="R331">
        <v>1.468660088273676</v>
      </c>
      <c r="S331">
        <f t="shared" si="33"/>
        <v>1.4842245376958112</v>
      </c>
    </row>
    <row r="332" spans="17:19" x14ac:dyDescent="0.25">
      <c r="Q332" t="s">
        <v>2797</v>
      </c>
      <c r="R332">
        <v>1.5048129670441708</v>
      </c>
      <c r="S332">
        <f t="shared" si="33"/>
        <v>1.5207605545780998</v>
      </c>
    </row>
    <row r="333" spans="17:19" x14ac:dyDescent="0.25">
      <c r="Q333" t="s">
        <v>2798</v>
      </c>
      <c r="R333">
        <v>1.4758710263081227</v>
      </c>
      <c r="S333">
        <f t="shared" si="33"/>
        <v>1.4915118952375488</v>
      </c>
    </row>
    <row r="334" spans="17:19" x14ac:dyDescent="0.25">
      <c r="Q334" t="s">
        <v>2799</v>
      </c>
      <c r="R334">
        <v>1.4652033129476871</v>
      </c>
      <c r="S334">
        <f t="shared" si="33"/>
        <v>1.480731128430387</v>
      </c>
    </row>
    <row r="335" spans="17:19" x14ac:dyDescent="0.25">
      <c r="Q335" t="s">
        <v>2800</v>
      </c>
      <c r="R335">
        <v>1.520070659506976</v>
      </c>
      <c r="S335">
        <f t="shared" si="33"/>
        <v>1.5361799438041872</v>
      </c>
    </row>
    <row r="337" spans="17:19" x14ac:dyDescent="0.25">
      <c r="Q337" t="s">
        <v>2801</v>
      </c>
      <c r="R337">
        <v>1.01089431975641</v>
      </c>
      <c r="S337">
        <f>R337/1.01089431975641/64*100</f>
        <v>1.5625</v>
      </c>
    </row>
    <row r="338" spans="17:19" x14ac:dyDescent="0.25">
      <c r="Q338" t="s">
        <v>2802</v>
      </c>
      <c r="R338">
        <v>1.0221888399926415</v>
      </c>
      <c r="S338">
        <f t="shared" ref="S338:S345" si="34">R338/1.01089431975641/64*100</f>
        <v>1.5799575002789255</v>
      </c>
    </row>
    <row r="339" spans="17:19" x14ac:dyDescent="0.25">
      <c r="Q339" t="s">
        <v>2803</v>
      </c>
      <c r="R339">
        <v>1.0224365191637739</v>
      </c>
      <c r="S339">
        <f t="shared" si="34"/>
        <v>1.5803403283325916</v>
      </c>
    </row>
    <row r="340" spans="17:19" x14ac:dyDescent="0.25">
      <c r="Q340" t="s">
        <v>2804</v>
      </c>
      <c r="R340">
        <v>1.0233487797440088</v>
      </c>
      <c r="S340">
        <f t="shared" si="34"/>
        <v>1.5817503740008276</v>
      </c>
    </row>
    <row r="341" spans="17:19" x14ac:dyDescent="0.25">
      <c r="Q341" t="s">
        <v>2805</v>
      </c>
      <c r="R341">
        <v>1.0224788742817843</v>
      </c>
      <c r="S341">
        <f t="shared" si="34"/>
        <v>1.5804057949897858</v>
      </c>
    </row>
    <row r="342" spans="17:19" x14ac:dyDescent="0.25">
      <c r="Q342" t="s">
        <v>2806</v>
      </c>
      <c r="R342">
        <v>1.0100915887158592</v>
      </c>
      <c r="S342">
        <f t="shared" si="34"/>
        <v>1.5612592498777096</v>
      </c>
    </row>
    <row r="343" spans="17:19" x14ac:dyDescent="0.25">
      <c r="Q343" t="s">
        <v>2807</v>
      </c>
      <c r="R343">
        <v>1.0209321797947601</v>
      </c>
      <c r="S343">
        <f t="shared" si="34"/>
        <v>1.5780151295277842</v>
      </c>
    </row>
    <row r="344" spans="17:19" x14ac:dyDescent="0.25">
      <c r="Q344" t="s">
        <v>2808</v>
      </c>
      <c r="R344">
        <v>1.0202095998928546</v>
      </c>
      <c r="S344">
        <f t="shared" si="34"/>
        <v>1.5768982659005366</v>
      </c>
    </row>
    <row r="345" spans="17:19" x14ac:dyDescent="0.25">
      <c r="Q345" t="s">
        <v>2809</v>
      </c>
      <c r="R345">
        <v>1.0095350291299559</v>
      </c>
      <c r="S345">
        <f t="shared" si="34"/>
        <v>1.5603989973904033</v>
      </c>
    </row>
    <row r="347" spans="17:19" x14ac:dyDescent="0.25">
      <c r="Q347" t="s">
        <v>2810</v>
      </c>
      <c r="R347">
        <v>1.62556812792786</v>
      </c>
      <c r="S347">
        <f>R347/1.62556812792786/64*100</f>
        <v>1.5625</v>
      </c>
    </row>
    <row r="348" spans="17:19" x14ac:dyDescent="0.25">
      <c r="Q348" t="s">
        <v>2811</v>
      </c>
      <c r="R348">
        <v>1.7701584888820132</v>
      </c>
      <c r="S348">
        <f t="shared" ref="S348:S355" si="35">R348/1.62556812792786/64*100</f>
        <v>1.7014806032176897</v>
      </c>
    </row>
    <row r="349" spans="17:19" x14ac:dyDescent="0.25">
      <c r="Q349" t="s">
        <v>2812</v>
      </c>
      <c r="R349">
        <v>1.7741959955489977</v>
      </c>
      <c r="S349">
        <f t="shared" si="35"/>
        <v>1.7053614643509629</v>
      </c>
    </row>
    <row r="350" spans="17:19" x14ac:dyDescent="0.25">
      <c r="Q350" t="s">
        <v>2813</v>
      </c>
      <c r="R350">
        <v>1.7877993107630132</v>
      </c>
      <c r="S350">
        <f t="shared" si="35"/>
        <v>1.7184370037003924</v>
      </c>
    </row>
    <row r="351" spans="17:19" x14ac:dyDescent="0.25">
      <c r="Q351" t="s">
        <v>2814</v>
      </c>
      <c r="R351">
        <v>1.7886460913724214</v>
      </c>
      <c r="S351">
        <f t="shared" si="35"/>
        <v>1.7192509312617597</v>
      </c>
    </row>
    <row r="352" spans="17:19" x14ac:dyDescent="0.25">
      <c r="Q352" t="s">
        <v>2815</v>
      </c>
      <c r="R352">
        <v>1.7808767059997586</v>
      </c>
      <c r="S352">
        <f t="shared" si="35"/>
        <v>1.711782979327773</v>
      </c>
    </row>
    <row r="353" spans="17:19" x14ac:dyDescent="0.25">
      <c r="Q353" t="s">
        <v>2816</v>
      </c>
      <c r="R353">
        <v>1.779239594300118</v>
      </c>
      <c r="S353">
        <f t="shared" si="35"/>
        <v>1.7102093836188386</v>
      </c>
    </row>
    <row r="354" spans="17:19" x14ac:dyDescent="0.25">
      <c r="Q354" t="s">
        <v>2817</v>
      </c>
      <c r="R354">
        <v>1.7797942389408512</v>
      </c>
      <c r="S354">
        <f t="shared" si="35"/>
        <v>1.7107425093834596</v>
      </c>
    </row>
    <row r="355" spans="17:19" x14ac:dyDescent="0.25">
      <c r="Q355" t="s">
        <v>2818</v>
      </c>
      <c r="R355">
        <v>1.7441744060703388</v>
      </c>
      <c r="S355">
        <f t="shared" si="35"/>
        <v>1.67650464023237</v>
      </c>
    </row>
    <row r="357" spans="17:19" x14ac:dyDescent="0.25">
      <c r="Q357" t="s">
        <v>2819</v>
      </c>
      <c r="R357">
        <v>1.9088662297891501</v>
      </c>
      <c r="S357">
        <f>R357/1.90886622978915/64*100</f>
        <v>1.5625</v>
      </c>
    </row>
    <row r="358" spans="17:19" x14ac:dyDescent="0.25">
      <c r="Q358" t="s">
        <v>2820</v>
      </c>
      <c r="R358">
        <v>1.7997241244170292</v>
      </c>
      <c r="S358">
        <f t="shared" ref="S358:S365" si="36">R358/1.90886622978915/64*100</f>
        <v>1.4731618698667137</v>
      </c>
    </row>
    <row r="359" spans="17:19" x14ac:dyDescent="0.25">
      <c r="Q359" t="s">
        <v>2821</v>
      </c>
      <c r="R359">
        <v>1.7958111490730808</v>
      </c>
      <c r="S359">
        <f t="shared" si="36"/>
        <v>1.4699589089260747</v>
      </c>
    </row>
    <row r="360" spans="17:19" x14ac:dyDescent="0.25">
      <c r="Q360" t="s">
        <v>2822</v>
      </c>
      <c r="R360">
        <v>1.7826984493359783</v>
      </c>
      <c r="S360">
        <f t="shared" si="36"/>
        <v>1.4592255254026594</v>
      </c>
    </row>
    <row r="361" spans="17:19" x14ac:dyDescent="0.25">
      <c r="Q361" t="s">
        <v>2823</v>
      </c>
      <c r="R361">
        <v>1.7744045002308511</v>
      </c>
      <c r="S361">
        <f t="shared" si="36"/>
        <v>1.4524365240182131</v>
      </c>
    </row>
    <row r="362" spans="17:19" x14ac:dyDescent="0.25">
      <c r="Q362" t="s">
        <v>2824</v>
      </c>
      <c r="R362">
        <v>1.7823315100766592</v>
      </c>
      <c r="S362">
        <f t="shared" si="36"/>
        <v>1.4589251677433648</v>
      </c>
    </row>
    <row r="363" spans="17:19" x14ac:dyDescent="0.25">
      <c r="Q363" t="s">
        <v>2825</v>
      </c>
      <c r="R363">
        <v>1.7848594795559465</v>
      </c>
      <c r="S363">
        <f t="shared" si="36"/>
        <v>1.4609944339128556</v>
      </c>
    </row>
    <row r="364" spans="17:19" x14ac:dyDescent="0.25">
      <c r="Q364" t="s">
        <v>2826</v>
      </c>
      <c r="R364">
        <v>1.7899481250877549</v>
      </c>
      <c r="S364">
        <f t="shared" si="36"/>
        <v>1.4651597381753387</v>
      </c>
    </row>
    <row r="365" spans="17:19" x14ac:dyDescent="0.25">
      <c r="Q365" t="s">
        <v>2827</v>
      </c>
      <c r="R365">
        <v>1.8365913800726448</v>
      </c>
      <c r="S365">
        <f t="shared" si="36"/>
        <v>1.5033395146188355</v>
      </c>
    </row>
    <row r="367" spans="17:19" x14ac:dyDescent="0.25">
      <c r="Q367" t="s">
        <v>2828</v>
      </c>
      <c r="R367">
        <v>1.1929350995947701</v>
      </c>
      <c r="S367">
        <f>R367/1.19293509959477/64*100</f>
        <v>1.5625</v>
      </c>
    </row>
    <row r="368" spans="17:19" x14ac:dyDescent="0.25">
      <c r="Q368" t="s">
        <v>2829</v>
      </c>
      <c r="R368">
        <v>1.2767167934120882</v>
      </c>
      <c r="S368">
        <f t="shared" ref="S368:S375" si="37">R368/1.19293509959477/64*100</f>
        <v>1.6722368135400056</v>
      </c>
    </row>
    <row r="369" spans="17:19" x14ac:dyDescent="0.25">
      <c r="Q369" t="s">
        <v>2830</v>
      </c>
      <c r="R369">
        <v>1.2787753855086077</v>
      </c>
      <c r="S369">
        <f t="shared" si="37"/>
        <v>1.6749331464351518</v>
      </c>
    </row>
    <row r="370" spans="17:19" x14ac:dyDescent="0.25">
      <c r="Q370" t="s">
        <v>3082</v>
      </c>
      <c r="R370">
        <v>1.2840189066489311</v>
      </c>
      <c r="S370">
        <f t="shared" si="37"/>
        <v>1.681801082322476</v>
      </c>
    </row>
    <row r="371" spans="17:19" x14ac:dyDescent="0.25">
      <c r="Q371" t="s">
        <v>2832</v>
      </c>
      <c r="R371">
        <v>1.2836283544042346</v>
      </c>
      <c r="S371">
        <f t="shared" si="37"/>
        <v>1.6812895390855089</v>
      </c>
    </row>
    <row r="372" spans="17:19" x14ac:dyDescent="0.25">
      <c r="Q372" t="s">
        <v>2833</v>
      </c>
      <c r="R372">
        <v>1.2677590954732187</v>
      </c>
      <c r="S372">
        <f t="shared" si="37"/>
        <v>1.6605040687878074</v>
      </c>
    </row>
    <row r="373" spans="17:19" x14ac:dyDescent="0.25">
      <c r="Q373" t="s">
        <v>2834</v>
      </c>
      <c r="R373">
        <v>1.2829606087553251</v>
      </c>
      <c r="S373">
        <f t="shared" si="37"/>
        <v>1.6804149294133017</v>
      </c>
    </row>
    <row r="374" spans="17:19" x14ac:dyDescent="0.25">
      <c r="Q374" t="s">
        <v>2835</v>
      </c>
      <c r="R374">
        <v>1.2747054651633001</v>
      </c>
      <c r="S374">
        <f t="shared" si="37"/>
        <v>1.6696023865793113</v>
      </c>
    </row>
    <row r="375" spans="17:19" x14ac:dyDescent="0.25">
      <c r="Q375" t="s">
        <v>2831</v>
      </c>
      <c r="R375">
        <v>1.2418486742320383</v>
      </c>
      <c r="S375">
        <f t="shared" si="37"/>
        <v>1.6265667379111348</v>
      </c>
    </row>
    <row r="377" spans="17:19" x14ac:dyDescent="0.25">
      <c r="Q377" t="s">
        <v>2836</v>
      </c>
      <c r="R377">
        <v>0.87259216782027504</v>
      </c>
      <c r="S377">
        <f>R377/0.872592167820275/64*100</f>
        <v>1.5625</v>
      </c>
    </row>
    <row r="378" spans="17:19" x14ac:dyDescent="0.25">
      <c r="Q378" t="s">
        <v>2837</v>
      </c>
      <c r="R378">
        <v>0.89172239908344619</v>
      </c>
      <c r="S378">
        <f t="shared" ref="S378:S385" si="38">R378/0.872592167820275/64*100</f>
        <v>1.5967553915231354</v>
      </c>
    </row>
    <row r="379" spans="17:19" x14ac:dyDescent="0.25">
      <c r="Q379" t="s">
        <v>2838</v>
      </c>
      <c r="R379">
        <v>0.89239559631938903</v>
      </c>
      <c r="S379">
        <f t="shared" si="38"/>
        <v>1.5979608466257043</v>
      </c>
    </row>
    <row r="380" spans="17:19" x14ac:dyDescent="0.25">
      <c r="Q380" t="s">
        <v>2839</v>
      </c>
      <c r="R380">
        <v>0.89317050066383152</v>
      </c>
      <c r="S380">
        <f t="shared" si="38"/>
        <v>1.5993484227269383</v>
      </c>
    </row>
    <row r="381" spans="17:19" x14ac:dyDescent="0.25">
      <c r="Q381" t="s">
        <v>2840</v>
      </c>
      <c r="R381">
        <v>0.89394271683799575</v>
      </c>
      <c r="S381">
        <f t="shared" si="38"/>
        <v>1.6007311852781376</v>
      </c>
    </row>
    <row r="382" spans="17:19" x14ac:dyDescent="0.25">
      <c r="Q382" t="s">
        <v>2841</v>
      </c>
      <c r="R382">
        <v>0.89063633540953824</v>
      </c>
      <c r="S382">
        <f t="shared" si="38"/>
        <v>1.5948106405236848</v>
      </c>
    </row>
    <row r="383" spans="17:19" x14ac:dyDescent="0.25">
      <c r="Q383" t="s">
        <v>2842</v>
      </c>
      <c r="R383">
        <v>0.89314373560306337</v>
      </c>
      <c r="S383">
        <f t="shared" si="38"/>
        <v>1.5993004960906558</v>
      </c>
    </row>
    <row r="384" spans="17:19" x14ac:dyDescent="0.25">
      <c r="Q384" t="s">
        <v>2843</v>
      </c>
      <c r="R384">
        <v>0.88956528264813173</v>
      </c>
      <c r="S384">
        <f t="shared" si="38"/>
        <v>1.5928927686914427</v>
      </c>
    </row>
    <row r="385" spans="17:19" x14ac:dyDescent="0.25">
      <c r="Q385" t="s">
        <v>2844</v>
      </c>
      <c r="R385">
        <v>0.88140764483858858</v>
      </c>
      <c r="S385">
        <f t="shared" si="38"/>
        <v>1.5782853615343841</v>
      </c>
    </row>
    <row r="387" spans="17:19" x14ac:dyDescent="0.25">
      <c r="Q387" t="s">
        <v>2845</v>
      </c>
      <c r="R387">
        <v>1.3867935944495999</v>
      </c>
      <c r="S387">
        <f>R387/1.3867935944496/64*100</f>
        <v>1.5625</v>
      </c>
    </row>
    <row r="388" spans="17:19" x14ac:dyDescent="0.25">
      <c r="Q388" t="s">
        <v>2846</v>
      </c>
      <c r="R388">
        <v>1.6154025641393783</v>
      </c>
      <c r="S388">
        <f t="shared" ref="S388:S395" si="39">R388/1.3867935944496/64*100</f>
        <v>1.820073669628931</v>
      </c>
    </row>
    <row r="389" spans="17:19" x14ac:dyDescent="0.25">
      <c r="Q389" t="s">
        <v>2847</v>
      </c>
      <c r="R389">
        <v>1.627021979783936</v>
      </c>
      <c r="S389">
        <f t="shared" si="39"/>
        <v>1.8331652623629073</v>
      </c>
    </row>
    <row r="390" spans="17:19" x14ac:dyDescent="0.25">
      <c r="Q390" t="s">
        <v>2848</v>
      </c>
      <c r="R390">
        <v>1.64200058319491</v>
      </c>
      <c r="S390">
        <f t="shared" si="39"/>
        <v>1.8500416511227902</v>
      </c>
    </row>
    <row r="391" spans="17:19" x14ac:dyDescent="0.25">
      <c r="Q391" t="s">
        <v>2849</v>
      </c>
      <c r="R391">
        <v>1.6401739053408575</v>
      </c>
      <c r="S391">
        <f t="shared" si="39"/>
        <v>1.8479835336362511</v>
      </c>
    </row>
    <row r="392" spans="17:19" x14ac:dyDescent="0.25">
      <c r="Q392" t="s">
        <v>2850</v>
      </c>
      <c r="R392">
        <v>1.6288203492362776</v>
      </c>
      <c r="S392">
        <f t="shared" si="39"/>
        <v>1.8351914847802373</v>
      </c>
    </row>
    <row r="393" spans="17:19" x14ac:dyDescent="0.25">
      <c r="Q393" t="s">
        <v>2851</v>
      </c>
      <c r="R393">
        <v>1.6335493673741208</v>
      </c>
      <c r="S393">
        <f t="shared" si="39"/>
        <v>1.8405196683469582</v>
      </c>
    </row>
    <row r="394" spans="17:19" x14ac:dyDescent="0.25">
      <c r="Q394" t="s">
        <v>2852</v>
      </c>
      <c r="R394">
        <v>1.6231138229369588</v>
      </c>
      <c r="S394">
        <f t="shared" si="39"/>
        <v>1.8287619430096582</v>
      </c>
    </row>
    <row r="395" spans="17:19" x14ac:dyDescent="0.25">
      <c r="Q395" t="s">
        <v>2853</v>
      </c>
      <c r="R395">
        <v>1.5513459590155507</v>
      </c>
      <c r="S395">
        <f t="shared" si="39"/>
        <v>1.747901108473062</v>
      </c>
    </row>
    <row r="397" spans="17:19" x14ac:dyDescent="0.25">
      <c r="Q397" t="s">
        <v>2854</v>
      </c>
      <c r="R397">
        <v>1.4551488279857401</v>
      </c>
      <c r="S397">
        <f>R397/1.45514882798574/64*100</f>
        <v>1.5625</v>
      </c>
    </row>
    <row r="398" spans="17:19" x14ac:dyDescent="0.25">
      <c r="Q398" t="s">
        <v>2855</v>
      </c>
      <c r="R398">
        <v>1.3883521692482024</v>
      </c>
      <c r="S398">
        <f t="shared" ref="S398:S405" si="40">R398/1.45514882798574/64*100</f>
        <v>1.4907755294371681</v>
      </c>
    </row>
    <row r="399" spans="17:19" x14ac:dyDescent="0.25">
      <c r="Q399" t="s">
        <v>2856</v>
      </c>
      <c r="R399">
        <v>1.3884822290119909</v>
      </c>
      <c r="S399">
        <f t="shared" si="40"/>
        <v>1.4909151841425914</v>
      </c>
    </row>
    <row r="400" spans="17:19" x14ac:dyDescent="0.25">
      <c r="Q400" t="s">
        <v>2857</v>
      </c>
      <c r="R400">
        <v>1.3799795334109968</v>
      </c>
      <c r="S400">
        <f t="shared" si="40"/>
        <v>1.4817852163887477</v>
      </c>
    </row>
    <row r="401" spans="17:19" x14ac:dyDescent="0.25">
      <c r="Q401" t="s">
        <v>2858</v>
      </c>
      <c r="R401">
        <v>1.3753650719639654</v>
      </c>
      <c r="S401">
        <f t="shared" si="40"/>
        <v>1.476830330763085</v>
      </c>
    </row>
    <row r="402" spans="17:19" x14ac:dyDescent="0.25">
      <c r="Q402" t="s">
        <v>2859</v>
      </c>
      <c r="R402">
        <v>1.3764734364214541</v>
      </c>
      <c r="S402">
        <f t="shared" si="40"/>
        <v>1.4780204629554212</v>
      </c>
    </row>
    <row r="403" spans="17:19" x14ac:dyDescent="0.25">
      <c r="Q403" t="s">
        <v>2860</v>
      </c>
      <c r="R403">
        <v>1.3817492757400283</v>
      </c>
      <c r="S403">
        <f t="shared" si="40"/>
        <v>1.4836855184993842</v>
      </c>
    </row>
    <row r="404" spans="17:19" x14ac:dyDescent="0.25">
      <c r="Q404" t="s">
        <v>2861</v>
      </c>
      <c r="R404">
        <v>1.3842778770129591</v>
      </c>
      <c r="S404">
        <f t="shared" si="40"/>
        <v>1.4864006631038187</v>
      </c>
    </row>
    <row r="405" spans="17:19" x14ac:dyDescent="0.25">
      <c r="Q405" t="s">
        <v>2862</v>
      </c>
      <c r="R405">
        <v>1.4003615109645577</v>
      </c>
      <c r="S405">
        <f t="shared" si="40"/>
        <v>1.503670840260996</v>
      </c>
    </row>
    <row r="407" spans="17:19" x14ac:dyDescent="0.25">
      <c r="Q407" t="s">
        <v>2863</v>
      </c>
      <c r="R407">
        <v>1.8515001629841701</v>
      </c>
      <c r="S407">
        <f>R407/1.85150016298417/64*100</f>
        <v>1.5625</v>
      </c>
    </row>
    <row r="408" spans="17:19" x14ac:dyDescent="0.25">
      <c r="Q408" t="s">
        <v>2864</v>
      </c>
      <c r="R408">
        <v>1.9608737857216656</v>
      </c>
      <c r="S408">
        <f t="shared" ref="S408:S415" si="41">R408/1.85150016298417/64*100</f>
        <v>1.6548015233506075</v>
      </c>
    </row>
    <row r="409" spans="17:19" x14ac:dyDescent="0.25">
      <c r="Q409" t="s">
        <v>2865</v>
      </c>
      <c r="R409">
        <v>1.9631459423665794</v>
      </c>
      <c r="S409">
        <f t="shared" si="41"/>
        <v>1.6567190196752937</v>
      </c>
    </row>
    <row r="410" spans="17:19" x14ac:dyDescent="0.25">
      <c r="Q410" t="s">
        <v>2866</v>
      </c>
      <c r="R410">
        <v>1.9630885344383211</v>
      </c>
      <c r="S410">
        <f t="shared" si="41"/>
        <v>1.6566705725351329</v>
      </c>
    </row>
    <row r="411" spans="17:19" x14ac:dyDescent="0.25">
      <c r="Q411" t="s">
        <v>2867</v>
      </c>
      <c r="R411">
        <v>1.9683092411583862</v>
      </c>
      <c r="S411">
        <f t="shared" si="41"/>
        <v>1.6610763805459481</v>
      </c>
    </row>
    <row r="412" spans="17:19" x14ac:dyDescent="0.25">
      <c r="Q412" t="s">
        <v>2868</v>
      </c>
      <c r="R412">
        <v>1.9584302640545659</v>
      </c>
      <c r="S412">
        <f t="shared" si="41"/>
        <v>1.6527394103240067</v>
      </c>
    </row>
    <row r="413" spans="17:19" x14ac:dyDescent="0.25">
      <c r="Q413" t="s">
        <v>2869</v>
      </c>
      <c r="R413">
        <v>1.9634636716512541</v>
      </c>
      <c r="S413">
        <f t="shared" si="41"/>
        <v>1.65698715468129</v>
      </c>
    </row>
    <row r="414" spans="17:19" x14ac:dyDescent="0.25">
      <c r="Q414" t="s">
        <v>2870</v>
      </c>
      <c r="R414">
        <v>1.9615189837487164</v>
      </c>
      <c r="S414">
        <f t="shared" si="41"/>
        <v>1.6553460125909656</v>
      </c>
    </row>
    <row r="415" spans="17:19" x14ac:dyDescent="0.25">
      <c r="Q415" t="s">
        <v>2866</v>
      </c>
      <c r="R415">
        <v>1.9417769532646316</v>
      </c>
      <c r="S415">
        <f t="shared" si="41"/>
        <v>1.6386855103409068</v>
      </c>
    </row>
    <row r="417" spans="17:19" x14ac:dyDescent="0.25">
      <c r="Q417" t="s">
        <v>2871</v>
      </c>
      <c r="R417">
        <v>1.4577434923528301</v>
      </c>
      <c r="S417">
        <f>R417/1.45774349235283/64*100</f>
        <v>1.5625</v>
      </c>
    </row>
    <row r="418" spans="17:19" x14ac:dyDescent="0.25">
      <c r="Q418" t="s">
        <v>2872</v>
      </c>
      <c r="R418">
        <v>1.5426172519992059</v>
      </c>
      <c r="S418">
        <f t="shared" ref="S418:S425" si="42">R418/1.45774349235283/64*100</f>
        <v>1.6534729661927137</v>
      </c>
    </row>
    <row r="419" spans="17:19" x14ac:dyDescent="0.25">
      <c r="Q419" t="s">
        <v>2873</v>
      </c>
      <c r="R419">
        <v>1.5476820313391861</v>
      </c>
      <c r="S419">
        <f t="shared" si="42"/>
        <v>1.658901711208715</v>
      </c>
    </row>
    <row r="420" spans="17:19" x14ac:dyDescent="0.25">
      <c r="Q420" t="s">
        <v>2874</v>
      </c>
      <c r="R420">
        <v>1.5443153283377249</v>
      </c>
      <c r="S420">
        <f t="shared" si="42"/>
        <v>1.6552930698617434</v>
      </c>
    </row>
    <row r="421" spans="17:19" x14ac:dyDescent="0.25">
      <c r="Q421" t="s">
        <v>2875</v>
      </c>
      <c r="R421">
        <v>1.548378214319774</v>
      </c>
      <c r="S421">
        <f t="shared" si="42"/>
        <v>1.6596479233598069</v>
      </c>
    </row>
    <row r="422" spans="17:19" x14ac:dyDescent="0.25">
      <c r="Q422" t="s">
        <v>2876</v>
      </c>
      <c r="R422">
        <v>1.5280751669109036</v>
      </c>
      <c r="S422">
        <f t="shared" si="42"/>
        <v>1.6378858563413101</v>
      </c>
    </row>
    <row r="423" spans="17:19" x14ac:dyDescent="0.25">
      <c r="Q423" t="s">
        <v>2877</v>
      </c>
      <c r="R423">
        <v>1.5418524255549002</v>
      </c>
      <c r="S423">
        <f t="shared" si="42"/>
        <v>1.6526531777144959</v>
      </c>
    </row>
    <row r="424" spans="17:19" x14ac:dyDescent="0.25">
      <c r="Q424" t="s">
        <v>2878</v>
      </c>
      <c r="R424">
        <v>1.5435082532680369</v>
      </c>
      <c r="S424">
        <f t="shared" si="42"/>
        <v>1.6544279966832296</v>
      </c>
    </row>
    <row r="425" spans="17:19" x14ac:dyDescent="0.25">
      <c r="Q425" t="s">
        <v>2879</v>
      </c>
      <c r="R425">
        <v>1.518283903093818</v>
      </c>
      <c r="S425">
        <f t="shared" si="42"/>
        <v>1.6273909717512209</v>
      </c>
    </row>
    <row r="427" spans="17:19" x14ac:dyDescent="0.25">
      <c r="Q427" t="s">
        <v>2880</v>
      </c>
      <c r="R427">
        <v>2.5445808036264199</v>
      </c>
      <c r="S427">
        <f>R427/2.54458080362642/64*100</f>
        <v>1.5625</v>
      </c>
    </row>
    <row r="428" spans="17:19" x14ac:dyDescent="0.25">
      <c r="Q428" t="s">
        <v>2881</v>
      </c>
      <c r="R428">
        <v>2.9237906572655663</v>
      </c>
      <c r="S428">
        <f t="shared" ref="S428:S435" si="43">R428/2.54458080362642/64*100</f>
        <v>1.7953538341037314</v>
      </c>
    </row>
    <row r="429" spans="17:19" x14ac:dyDescent="0.25">
      <c r="Q429" t="s">
        <v>2882</v>
      </c>
      <c r="R429">
        <v>2.9435703642822788</v>
      </c>
      <c r="S429">
        <f t="shared" si="43"/>
        <v>1.8074995644218914</v>
      </c>
    </row>
    <row r="430" spans="17:19" x14ac:dyDescent="0.25">
      <c r="Q430" t="s">
        <v>2883</v>
      </c>
      <c r="R430">
        <v>2.9543759839158992</v>
      </c>
      <c r="S430">
        <f t="shared" si="43"/>
        <v>1.8141347558268843</v>
      </c>
    </row>
    <row r="431" spans="17:19" x14ac:dyDescent="0.25">
      <c r="Q431" t="s">
        <v>2884</v>
      </c>
      <c r="R431">
        <v>2.9708031088929672</v>
      </c>
      <c r="S431">
        <f t="shared" si="43"/>
        <v>1.8242218329360447</v>
      </c>
    </row>
    <row r="432" spans="17:19" x14ac:dyDescent="0.25">
      <c r="Q432" t="s">
        <v>2885</v>
      </c>
      <c r="R432">
        <v>2.9402265000892531</v>
      </c>
      <c r="S432">
        <f t="shared" si="43"/>
        <v>1.8054462644071476</v>
      </c>
    </row>
    <row r="433" spans="17:19" x14ac:dyDescent="0.25">
      <c r="Q433" t="s">
        <v>2886</v>
      </c>
      <c r="R433">
        <v>2.9451808913903901</v>
      </c>
      <c r="S433">
        <f t="shared" si="43"/>
        <v>1.8084885086923339</v>
      </c>
    </row>
    <row r="434" spans="17:19" x14ac:dyDescent="0.25">
      <c r="Q434" t="s">
        <v>2887</v>
      </c>
      <c r="R434">
        <v>2.9530880200323848</v>
      </c>
      <c r="S434">
        <f t="shared" si="43"/>
        <v>1.8133438815244756</v>
      </c>
    </row>
    <row r="435" spans="17:19" x14ac:dyDescent="0.25">
      <c r="Q435" t="s">
        <v>2888</v>
      </c>
      <c r="R435">
        <v>2.8404836488306122</v>
      </c>
      <c r="S435">
        <f t="shared" si="43"/>
        <v>1.7441991604167699</v>
      </c>
    </row>
    <row r="437" spans="17:19" x14ac:dyDescent="0.25">
      <c r="Q437" t="s">
        <v>2889</v>
      </c>
      <c r="R437">
        <v>2.5589495752054701</v>
      </c>
      <c r="S437">
        <f>R437/2.55894957520547/64*100</f>
        <v>1.5625</v>
      </c>
    </row>
    <row r="438" spans="17:19" x14ac:dyDescent="0.25">
      <c r="Q438" t="s">
        <v>2890</v>
      </c>
      <c r="R438">
        <v>2.5697624769236311</v>
      </c>
      <c r="S438">
        <f t="shared" ref="S438:S445" si="44">R438/2.55894957520547/64*100</f>
        <v>1.5691023805620592</v>
      </c>
    </row>
    <row r="439" spans="17:19" x14ac:dyDescent="0.25">
      <c r="Q439" t="s">
        <v>2891</v>
      </c>
      <c r="R439">
        <v>2.5729678361860202</v>
      </c>
      <c r="S439">
        <f t="shared" si="44"/>
        <v>1.571059579678451</v>
      </c>
    </row>
    <row r="440" spans="17:19" x14ac:dyDescent="0.25">
      <c r="Q440" t="s">
        <v>2892</v>
      </c>
      <c r="R440">
        <v>2.5547583917385546</v>
      </c>
      <c r="S440">
        <f t="shared" si="44"/>
        <v>1.5599408545480895</v>
      </c>
    </row>
    <row r="441" spans="17:19" x14ac:dyDescent="0.25">
      <c r="Q441" t="s">
        <v>2893</v>
      </c>
      <c r="R441">
        <v>2.5636753204690357</v>
      </c>
      <c r="S441">
        <f t="shared" si="44"/>
        <v>1.5653855500107807</v>
      </c>
    </row>
    <row r="442" spans="17:19" x14ac:dyDescent="0.25">
      <c r="Q442" t="s">
        <v>2894</v>
      </c>
      <c r="R442">
        <v>2.538116893390256</v>
      </c>
      <c r="S442">
        <f t="shared" si="44"/>
        <v>1.549779520608116</v>
      </c>
    </row>
    <row r="443" spans="17:19" x14ac:dyDescent="0.25">
      <c r="Q443" t="s">
        <v>2895</v>
      </c>
      <c r="R443">
        <v>2.5534171555175131</v>
      </c>
      <c r="S443">
        <f t="shared" si="44"/>
        <v>1.5591218928867567</v>
      </c>
    </row>
    <row r="444" spans="17:19" x14ac:dyDescent="0.25">
      <c r="Q444" t="s">
        <v>2896</v>
      </c>
      <c r="R444">
        <v>2.579224945887086</v>
      </c>
      <c r="S444">
        <f t="shared" si="44"/>
        <v>1.5748801840399613</v>
      </c>
    </row>
    <row r="445" spans="17:19" x14ac:dyDescent="0.25">
      <c r="Q445" t="s">
        <v>2897</v>
      </c>
      <c r="R445">
        <v>2.5862098493146397</v>
      </c>
      <c r="S445">
        <f t="shared" si="44"/>
        <v>1.5791451807836649</v>
      </c>
    </row>
    <row r="447" spans="17:19" x14ac:dyDescent="0.25">
      <c r="Q447" t="s">
        <v>2898</v>
      </c>
      <c r="R447">
        <v>2.1160905167197801</v>
      </c>
      <c r="S447">
        <f>R447/2.11609051671978/64*100</f>
        <v>1.5625</v>
      </c>
    </row>
    <row r="448" spans="17:19" x14ac:dyDescent="0.25">
      <c r="Q448" t="s">
        <v>2899</v>
      </c>
      <c r="R448">
        <v>2.2291756927499247</v>
      </c>
      <c r="S448">
        <f t="shared" ref="S448:S455" si="45">R448/2.11609051671978/64*100</f>
        <v>1.6460009590331715</v>
      </c>
    </row>
    <row r="449" spans="17:19" x14ac:dyDescent="0.25">
      <c r="Q449" t="s">
        <v>2900</v>
      </c>
      <c r="R449">
        <v>2.2300324327546068</v>
      </c>
      <c r="S449">
        <f t="shared" si="45"/>
        <v>1.6466335672541992</v>
      </c>
    </row>
    <row r="450" spans="17:19" x14ac:dyDescent="0.25">
      <c r="Q450" t="s">
        <v>3075</v>
      </c>
      <c r="R450">
        <v>2.2362369791921148</v>
      </c>
      <c r="S450">
        <f t="shared" si="45"/>
        <v>1.6512149420734739</v>
      </c>
    </row>
    <row r="451" spans="17:19" x14ac:dyDescent="0.25">
      <c r="Q451" t="s">
        <v>2902</v>
      </c>
      <c r="R451">
        <v>2.2385096482731806</v>
      </c>
      <c r="S451">
        <f t="shared" si="45"/>
        <v>1.6528930581139305</v>
      </c>
    </row>
    <row r="452" spans="17:19" x14ac:dyDescent="0.25">
      <c r="Q452" t="s">
        <v>2903</v>
      </c>
      <c r="R452">
        <v>2.2200075567685964</v>
      </c>
      <c r="S452">
        <f t="shared" si="45"/>
        <v>1.6392312994379705</v>
      </c>
    </row>
    <row r="453" spans="17:19" x14ac:dyDescent="0.25">
      <c r="Q453" t="s">
        <v>2904</v>
      </c>
      <c r="R453">
        <v>2.2351182551748581</v>
      </c>
      <c r="S453">
        <f t="shared" si="45"/>
        <v>1.6503888874868897</v>
      </c>
    </row>
    <row r="454" spans="17:19" x14ac:dyDescent="0.25">
      <c r="Q454" t="s">
        <v>2905</v>
      </c>
      <c r="R454">
        <v>2.2258149896324775</v>
      </c>
      <c r="S454">
        <f t="shared" si="45"/>
        <v>1.6435194495799978</v>
      </c>
    </row>
    <row r="455" spans="17:19" x14ac:dyDescent="0.25">
      <c r="Q455" t="s">
        <v>2901</v>
      </c>
      <c r="R455">
        <v>2.19482544749332</v>
      </c>
      <c r="S455">
        <f t="shared" si="45"/>
        <v>1.6206370826822465</v>
      </c>
    </row>
    <row r="457" spans="17:19" x14ac:dyDescent="0.25">
      <c r="Q457" t="s">
        <v>2906</v>
      </c>
      <c r="R457">
        <v>1.50246329585606</v>
      </c>
      <c r="S457">
        <f>R457/1.50246329585606/64*100</f>
        <v>1.5625</v>
      </c>
    </row>
    <row r="458" spans="17:19" x14ac:dyDescent="0.25">
      <c r="Q458" t="s">
        <v>2907</v>
      </c>
      <c r="R458">
        <v>1.5235447630149312</v>
      </c>
      <c r="S458">
        <f t="shared" ref="S458:S465" si="46">R458/1.50246329585606/64*100</f>
        <v>1.5844238583242516</v>
      </c>
    </row>
    <row r="459" spans="17:19" x14ac:dyDescent="0.25">
      <c r="Q459" t="s">
        <v>2908</v>
      </c>
      <c r="R459">
        <v>1.5270557175691526</v>
      </c>
      <c r="S459">
        <f t="shared" si="46"/>
        <v>1.5880751065817642</v>
      </c>
    </row>
    <row r="460" spans="17:19" x14ac:dyDescent="0.25">
      <c r="Q460" t="s">
        <v>2909</v>
      </c>
      <c r="R460">
        <v>1.5260381364454874</v>
      </c>
      <c r="S460">
        <f t="shared" si="46"/>
        <v>1.5870168640875131</v>
      </c>
    </row>
    <row r="461" spans="17:19" x14ac:dyDescent="0.25">
      <c r="Q461" t="s">
        <v>2910</v>
      </c>
      <c r="R461">
        <v>1.5278614470702039</v>
      </c>
      <c r="S461">
        <f t="shared" si="46"/>
        <v>1.5889130321063774</v>
      </c>
    </row>
    <row r="462" spans="17:19" x14ac:dyDescent="0.25">
      <c r="Q462" t="s">
        <v>2911</v>
      </c>
      <c r="R462">
        <v>1.5080686777807832</v>
      </c>
      <c r="S462">
        <f t="shared" si="46"/>
        <v>1.5683293665353002</v>
      </c>
    </row>
    <row r="463" spans="17:19" x14ac:dyDescent="0.25">
      <c r="Q463" t="s">
        <v>2912</v>
      </c>
      <c r="R463">
        <v>1.5230663695878879</v>
      </c>
      <c r="S463">
        <f t="shared" si="46"/>
        <v>1.5839263488464383</v>
      </c>
    </row>
    <row r="464" spans="17:19" x14ac:dyDescent="0.25">
      <c r="Q464" t="s">
        <v>2913</v>
      </c>
      <c r="R464">
        <v>1.5243450775496776</v>
      </c>
      <c r="S464">
        <f t="shared" si="46"/>
        <v>1.5852561525067386</v>
      </c>
    </row>
    <row r="465" spans="17:19" x14ac:dyDescent="0.25">
      <c r="Q465" t="s">
        <v>2914</v>
      </c>
      <c r="R465">
        <v>1.5001726903604458</v>
      </c>
      <c r="S465">
        <f t="shared" si="46"/>
        <v>1.5601178645449985</v>
      </c>
    </row>
    <row r="467" spans="17:19" x14ac:dyDescent="0.25">
      <c r="Q467" t="s">
        <v>2915</v>
      </c>
      <c r="R467">
        <v>2.1730859171865999</v>
      </c>
      <c r="S467">
        <f>R467/2.1730859171866/64*100</f>
        <v>1.5625</v>
      </c>
    </row>
    <row r="468" spans="17:19" x14ac:dyDescent="0.25">
      <c r="Q468" t="s">
        <v>2916</v>
      </c>
      <c r="R468">
        <v>2.5239542883170043</v>
      </c>
      <c r="S468">
        <f t="shared" ref="S468:S475" si="47">R468/2.1730859171866/64*100</f>
        <v>1.8147826297641414</v>
      </c>
    </row>
    <row r="469" spans="17:19" x14ac:dyDescent="0.25">
      <c r="Q469" t="s">
        <v>2917</v>
      </c>
      <c r="R469">
        <v>2.5446669705791458</v>
      </c>
      <c r="S469">
        <f t="shared" si="47"/>
        <v>1.8296755365648516</v>
      </c>
    </row>
    <row r="470" spans="17:19" x14ac:dyDescent="0.25">
      <c r="Q470" t="s">
        <v>2918</v>
      </c>
      <c r="R470">
        <v>2.5691288607104656</v>
      </c>
      <c r="S470">
        <f t="shared" si="47"/>
        <v>1.8472642122025236</v>
      </c>
    </row>
    <row r="471" spans="17:19" x14ac:dyDescent="0.25">
      <c r="Q471" t="s">
        <v>2919</v>
      </c>
      <c r="R471">
        <v>2.5824808577891862</v>
      </c>
      <c r="S471">
        <f t="shared" si="47"/>
        <v>1.8568646128449935</v>
      </c>
    </row>
    <row r="472" spans="17:19" x14ac:dyDescent="0.25">
      <c r="Q472" t="s">
        <v>2920</v>
      </c>
      <c r="R472">
        <v>2.5307842115510386</v>
      </c>
      <c r="S472">
        <f t="shared" si="47"/>
        <v>1.8196935055692709</v>
      </c>
    </row>
    <row r="473" spans="17:19" x14ac:dyDescent="0.25">
      <c r="Q473" t="s">
        <v>2921</v>
      </c>
      <c r="R473">
        <v>2.5458518691497196</v>
      </c>
      <c r="S473">
        <f t="shared" si="47"/>
        <v>1.830527506568375</v>
      </c>
    </row>
    <row r="474" spans="17:19" x14ac:dyDescent="0.25">
      <c r="Q474" t="s">
        <v>2922</v>
      </c>
      <c r="R474">
        <v>2.5626908155240979</v>
      </c>
      <c r="S474">
        <f t="shared" si="47"/>
        <v>1.8426351059512975</v>
      </c>
    </row>
    <row r="475" spans="17:19" x14ac:dyDescent="0.25">
      <c r="Q475" t="s">
        <v>2923</v>
      </c>
      <c r="R475">
        <v>2.4243353681051905</v>
      </c>
      <c r="S475">
        <f t="shared" si="47"/>
        <v>1.7431542778430731</v>
      </c>
    </row>
    <row r="477" spans="17:19" x14ac:dyDescent="0.25">
      <c r="Q477" t="s">
        <v>2924</v>
      </c>
      <c r="R477">
        <v>2.7216720976553201</v>
      </c>
      <c r="S477">
        <f>R477/2.72167209765532/64*100</f>
        <v>1.5625</v>
      </c>
    </row>
    <row r="478" spans="17:19" x14ac:dyDescent="0.25">
      <c r="Q478" t="s">
        <v>2925</v>
      </c>
      <c r="R478">
        <v>2.5278810242500569</v>
      </c>
      <c r="S478">
        <f t="shared" ref="S478:S485" si="48">R478/2.72167209765532/64*100</f>
        <v>1.4512453957232467</v>
      </c>
    </row>
    <row r="479" spans="17:19" x14ac:dyDescent="0.25">
      <c r="Q479" t="s">
        <v>2926</v>
      </c>
      <c r="R479">
        <v>2.5294198091481506</v>
      </c>
      <c r="S479">
        <f t="shared" si="48"/>
        <v>1.4521288053762107</v>
      </c>
    </row>
    <row r="480" spans="17:19" x14ac:dyDescent="0.25">
      <c r="Q480" t="s">
        <v>2927</v>
      </c>
      <c r="R480">
        <v>2.5069262718052965</v>
      </c>
      <c r="S480">
        <f t="shared" si="48"/>
        <v>1.4392153643601209</v>
      </c>
    </row>
    <row r="481" spans="17:19" x14ac:dyDescent="0.25">
      <c r="Q481" t="s">
        <v>2928</v>
      </c>
      <c r="R481">
        <v>2.5063561146848308</v>
      </c>
      <c r="S481">
        <f t="shared" si="48"/>
        <v>1.4388880396609054</v>
      </c>
    </row>
    <row r="482" spans="17:19" x14ac:dyDescent="0.25">
      <c r="Q482" t="s">
        <v>2929</v>
      </c>
      <c r="R482">
        <v>2.5021662208689417</v>
      </c>
      <c r="S482">
        <f t="shared" si="48"/>
        <v>1.4364826400196458</v>
      </c>
    </row>
    <row r="483" spans="17:19" x14ac:dyDescent="0.25">
      <c r="Q483" t="s">
        <v>2930</v>
      </c>
      <c r="R483">
        <v>2.5057774832084188</v>
      </c>
      <c r="S483">
        <f t="shared" si="48"/>
        <v>1.4385558498711535</v>
      </c>
    </row>
    <row r="484" spans="17:19" x14ac:dyDescent="0.25">
      <c r="Q484" t="s">
        <v>2931</v>
      </c>
      <c r="R484">
        <v>2.5376614487668632</v>
      </c>
      <c r="S484">
        <f t="shared" si="48"/>
        <v>1.4568602944910576</v>
      </c>
    </row>
    <row r="485" spans="17:19" x14ac:dyDescent="0.25">
      <c r="Q485" t="s">
        <v>2932</v>
      </c>
      <c r="R485">
        <v>2.5826645856015755</v>
      </c>
      <c r="S485">
        <f t="shared" si="48"/>
        <v>1.482696397732449</v>
      </c>
    </row>
    <row r="487" spans="17:19" x14ac:dyDescent="0.25">
      <c r="Q487" t="s">
        <v>2933</v>
      </c>
      <c r="R487">
        <v>1.9638774751517301</v>
      </c>
      <c r="S487">
        <f>R487/1.96387747515173/64*100</f>
        <v>1.5625</v>
      </c>
    </row>
    <row r="488" spans="17:19" x14ac:dyDescent="0.25">
      <c r="Q488" t="s">
        <v>2934</v>
      </c>
      <c r="R488">
        <v>1.7801400086010868</v>
      </c>
      <c r="S488">
        <f t="shared" ref="S488:S495" si="49">R488/1.96387747515173/64*100</f>
        <v>1.4163148152734431</v>
      </c>
    </row>
    <row r="489" spans="17:19" x14ac:dyDescent="0.25">
      <c r="Q489" t="s">
        <v>2935</v>
      </c>
      <c r="R489">
        <v>1.7625185116493733</v>
      </c>
      <c r="S489">
        <f t="shared" si="49"/>
        <v>1.4022948016343919</v>
      </c>
    </row>
    <row r="490" spans="17:19" x14ac:dyDescent="0.25">
      <c r="Q490" t="s">
        <v>2936</v>
      </c>
      <c r="R490">
        <v>1.7656733846908821</v>
      </c>
      <c r="S490">
        <f t="shared" si="49"/>
        <v>1.4048048814075593</v>
      </c>
    </row>
    <row r="491" spans="17:19" x14ac:dyDescent="0.25">
      <c r="Q491" t="s">
        <v>2937</v>
      </c>
      <c r="R491">
        <v>1.7604048002358459</v>
      </c>
      <c r="S491">
        <f t="shared" si="49"/>
        <v>1.4006130907713548</v>
      </c>
    </row>
    <row r="492" spans="17:19" x14ac:dyDescent="0.25">
      <c r="Q492" t="s">
        <v>2938</v>
      </c>
      <c r="R492">
        <v>1.8164871420837336</v>
      </c>
      <c r="S492">
        <f t="shared" si="49"/>
        <v>1.4452333179729293</v>
      </c>
    </row>
    <row r="493" spans="17:19" x14ac:dyDescent="0.25">
      <c r="Q493" t="s">
        <v>2939</v>
      </c>
      <c r="R493">
        <v>1.7772138047124513</v>
      </c>
      <c r="S493">
        <f t="shared" si="49"/>
        <v>1.4139866692287719</v>
      </c>
    </row>
    <row r="494" spans="17:19" x14ac:dyDescent="0.25">
      <c r="Q494" t="s">
        <v>2940</v>
      </c>
      <c r="R494">
        <v>1.7599267783081871</v>
      </c>
      <c r="S494">
        <f t="shared" si="49"/>
        <v>1.4002327670131687</v>
      </c>
    </row>
    <row r="495" spans="17:19" x14ac:dyDescent="0.25">
      <c r="Q495" t="s">
        <v>2941</v>
      </c>
      <c r="R495">
        <v>1.8603276974822236</v>
      </c>
      <c r="S495">
        <f t="shared" si="49"/>
        <v>1.4801137362662591</v>
      </c>
    </row>
    <row r="497" spans="17:19" x14ac:dyDescent="0.25">
      <c r="Q497" t="s">
        <v>2942</v>
      </c>
      <c r="R497">
        <v>1.20773994921871</v>
      </c>
      <c r="S497">
        <f>R497/1.20773994921871/64*100</f>
        <v>1.5625</v>
      </c>
    </row>
    <row r="498" spans="17:19" x14ac:dyDescent="0.25">
      <c r="Q498" t="s">
        <v>2943</v>
      </c>
      <c r="R498">
        <v>1.1989607068354911</v>
      </c>
      <c r="S498">
        <f t="shared" ref="S498:S505" si="50">R498/1.20773994921871/64*100</f>
        <v>1.5511419537313034</v>
      </c>
    </row>
    <row r="499" spans="17:19" x14ac:dyDescent="0.25">
      <c r="Q499" t="s">
        <v>2944</v>
      </c>
      <c r="R499">
        <v>1.1986691712063389</v>
      </c>
      <c r="S499">
        <f t="shared" si="50"/>
        <v>1.5507647827841593</v>
      </c>
    </row>
    <row r="500" spans="17:19" x14ac:dyDescent="0.25">
      <c r="Q500" t="s">
        <v>2945</v>
      </c>
      <c r="R500">
        <v>1.2003626315144365</v>
      </c>
      <c r="S500">
        <f t="shared" si="50"/>
        <v>1.5529556780452745</v>
      </c>
    </row>
    <row r="501" spans="17:19" x14ac:dyDescent="0.25">
      <c r="Q501" t="s">
        <v>2946</v>
      </c>
      <c r="R501">
        <v>1.19738416515184</v>
      </c>
      <c r="S501">
        <f t="shared" si="50"/>
        <v>1.5491023206279202</v>
      </c>
    </row>
    <row r="502" spans="17:19" x14ac:dyDescent="0.25">
      <c r="Q502" t="s">
        <v>2947</v>
      </c>
      <c r="R502">
        <v>1.1884106787546806</v>
      </c>
      <c r="S502">
        <f t="shared" si="50"/>
        <v>1.5374929733469662</v>
      </c>
    </row>
    <row r="503" spans="17:19" x14ac:dyDescent="0.25">
      <c r="Q503" t="s">
        <v>2948</v>
      </c>
      <c r="R503">
        <v>1.1992382037256493</v>
      </c>
      <c r="S503">
        <f t="shared" si="50"/>
        <v>1.5515009622174867</v>
      </c>
    </row>
    <row r="504" spans="17:19" x14ac:dyDescent="0.25">
      <c r="Q504" t="s">
        <v>2949</v>
      </c>
      <c r="R504">
        <v>1.1948134791711105</v>
      </c>
      <c r="S504">
        <f t="shared" si="50"/>
        <v>1.5457765245014541</v>
      </c>
    </row>
    <row r="505" spans="17:19" x14ac:dyDescent="0.25">
      <c r="Q505" t="s">
        <v>2950</v>
      </c>
      <c r="R505">
        <v>1.1852833560850513</v>
      </c>
      <c r="S505">
        <f t="shared" si="50"/>
        <v>1.5334470347535987</v>
      </c>
    </row>
    <row r="507" spans="17:19" x14ac:dyDescent="0.25">
      <c r="Q507" t="s">
        <v>2951</v>
      </c>
      <c r="R507">
        <v>1.88684428852232</v>
      </c>
      <c r="S507">
        <f>R507/1.88684428852232/64*100</f>
        <v>1.5625</v>
      </c>
    </row>
    <row r="508" spans="17:19" x14ac:dyDescent="0.25">
      <c r="Q508" t="s">
        <v>2952</v>
      </c>
      <c r="R508">
        <v>1.9673202838006825</v>
      </c>
      <c r="S508">
        <f t="shared" ref="S508:S515" si="51">R508/1.88684428852232/64*100</f>
        <v>1.6291423527300799</v>
      </c>
    </row>
    <row r="509" spans="17:19" x14ac:dyDescent="0.25">
      <c r="Q509" t="s">
        <v>2953</v>
      </c>
      <c r="R509">
        <v>1.9707678240446989</v>
      </c>
      <c r="S509">
        <f t="shared" si="51"/>
        <v>1.6319972685617907</v>
      </c>
    </row>
    <row r="510" spans="17:19" x14ac:dyDescent="0.25">
      <c r="Q510" t="s">
        <v>2954</v>
      </c>
      <c r="R510">
        <v>1.9895356955383228</v>
      </c>
      <c r="S510">
        <f t="shared" si="51"/>
        <v>1.6475389851661606</v>
      </c>
    </row>
    <row r="511" spans="17:19" x14ac:dyDescent="0.25">
      <c r="Q511" t="s">
        <v>2955</v>
      </c>
      <c r="R511">
        <v>1.989619651260736</v>
      </c>
      <c r="S511">
        <f t="shared" si="51"/>
        <v>1.6476085090887591</v>
      </c>
    </row>
    <row r="512" spans="17:19" x14ac:dyDescent="0.25">
      <c r="Q512" t="s">
        <v>2956</v>
      </c>
      <c r="R512">
        <v>1.9798035650795167</v>
      </c>
      <c r="S512">
        <f t="shared" si="51"/>
        <v>1.639479786039669</v>
      </c>
    </row>
    <row r="513" spans="17:19" x14ac:dyDescent="0.25">
      <c r="Q513" t="s">
        <v>2957</v>
      </c>
      <c r="R513">
        <v>1.9782303038332134</v>
      </c>
      <c r="S513">
        <f t="shared" si="51"/>
        <v>1.6381769648623721</v>
      </c>
    </row>
    <row r="514" spans="17:19" x14ac:dyDescent="0.25">
      <c r="Q514" t="s">
        <v>2958</v>
      </c>
      <c r="R514">
        <v>1.9791282440415841</v>
      </c>
      <c r="S514">
        <f t="shared" si="51"/>
        <v>1.6389205511689442</v>
      </c>
    </row>
    <row r="515" spans="17:19" x14ac:dyDescent="0.25">
      <c r="Q515" t="s">
        <v>2959</v>
      </c>
      <c r="R515">
        <v>1.9411272236598469</v>
      </c>
      <c r="S515">
        <f t="shared" si="51"/>
        <v>1.607451820703133</v>
      </c>
    </row>
    <row r="517" spans="17:19" x14ac:dyDescent="0.25">
      <c r="Q517" t="s">
        <v>2960</v>
      </c>
      <c r="R517">
        <v>2.4835516812443901</v>
      </c>
      <c r="S517">
        <f>R517/2.48355168124439/64*100</f>
        <v>1.5625</v>
      </c>
    </row>
    <row r="518" spans="17:19" x14ac:dyDescent="0.25">
      <c r="Q518" t="s">
        <v>2961</v>
      </c>
      <c r="R518">
        <v>2.316889316537861</v>
      </c>
      <c r="S518">
        <f t="shared" ref="S518:S525" si="52">R518/2.48355168124439/64*100</f>
        <v>1.4576461542674752</v>
      </c>
    </row>
    <row r="519" spans="17:19" x14ac:dyDescent="0.25">
      <c r="Q519" t="s">
        <v>2962</v>
      </c>
      <c r="R519">
        <v>2.3116898681830733</v>
      </c>
      <c r="S519">
        <f t="shared" si="52"/>
        <v>1.4543749768985046</v>
      </c>
    </row>
    <row r="520" spans="17:19" x14ac:dyDescent="0.25">
      <c r="Q520" t="s">
        <v>2963</v>
      </c>
      <c r="R520">
        <v>2.2964872805026841</v>
      </c>
      <c r="S520">
        <f t="shared" si="52"/>
        <v>1.4448104313204935</v>
      </c>
    </row>
    <row r="521" spans="17:19" x14ac:dyDescent="0.25">
      <c r="Q521" t="s">
        <v>2964</v>
      </c>
      <c r="R521">
        <v>2.2911479605062923</v>
      </c>
      <c r="S521">
        <f t="shared" si="52"/>
        <v>1.4414512552029335</v>
      </c>
    </row>
    <row r="522" spans="17:19" x14ac:dyDescent="0.25">
      <c r="Q522" t="s">
        <v>2965</v>
      </c>
      <c r="R522">
        <v>2.3031044404433421</v>
      </c>
      <c r="S522">
        <f t="shared" si="52"/>
        <v>1.4489735467834652</v>
      </c>
    </row>
    <row r="523" spans="17:19" x14ac:dyDescent="0.25">
      <c r="Q523" t="s">
        <v>2966</v>
      </c>
      <c r="R523">
        <v>2.3076301218658597</v>
      </c>
      <c r="S523">
        <f t="shared" si="52"/>
        <v>1.451820830887149</v>
      </c>
    </row>
    <row r="524" spans="17:19" x14ac:dyDescent="0.25">
      <c r="Q524" t="s">
        <v>2967</v>
      </c>
      <c r="R524">
        <v>2.3080250241514153</v>
      </c>
      <c r="S524">
        <f t="shared" si="52"/>
        <v>1.4520692794400178</v>
      </c>
    </row>
    <row r="525" spans="17:19" x14ac:dyDescent="0.25">
      <c r="Q525" t="s">
        <v>2968</v>
      </c>
      <c r="R525">
        <v>2.3554852168329545</v>
      </c>
      <c r="S525">
        <f t="shared" si="52"/>
        <v>1.4819283524864659</v>
      </c>
    </row>
    <row r="527" spans="17:19" x14ac:dyDescent="0.25">
      <c r="Q527" t="s">
        <v>2969</v>
      </c>
      <c r="R527">
        <v>1.36867455168451</v>
      </c>
      <c r="S527">
        <f>R527/1.36867455168451/64*100</f>
        <v>1.5625</v>
      </c>
    </row>
    <row r="528" spans="17:19" x14ac:dyDescent="0.25">
      <c r="Q528" t="s">
        <v>2970</v>
      </c>
      <c r="R528">
        <v>1.3717418843913303</v>
      </c>
      <c r="S528">
        <f t="shared" ref="S528:S535" si="53">R528/1.36867455168451/64*100</f>
        <v>1.5660017143765173</v>
      </c>
    </row>
    <row r="529" spans="17:19" x14ac:dyDescent="0.25">
      <c r="Q529" t="s">
        <v>2971</v>
      </c>
      <c r="R529">
        <v>1.3701666060761621</v>
      </c>
      <c r="S529">
        <f t="shared" si="53"/>
        <v>1.5642033523302432</v>
      </c>
    </row>
    <row r="530" spans="17:19" x14ac:dyDescent="0.25">
      <c r="Q530" t="s">
        <v>3076</v>
      </c>
      <c r="R530">
        <v>1.368201375909583</v>
      </c>
      <c r="S530">
        <f t="shared" si="53"/>
        <v>1.5619598152296954</v>
      </c>
    </row>
    <row r="531" spans="17:19" x14ac:dyDescent="0.25">
      <c r="Q531" t="s">
        <v>2973</v>
      </c>
      <c r="R531">
        <v>1.3692268342323271</v>
      </c>
      <c r="S531">
        <f t="shared" si="53"/>
        <v>1.5631304942836135</v>
      </c>
    </row>
    <row r="532" spans="17:19" x14ac:dyDescent="0.25">
      <c r="Q532" t="s">
        <v>2974</v>
      </c>
      <c r="R532">
        <v>1.3643451806593887</v>
      </c>
      <c r="S532">
        <f t="shared" si="53"/>
        <v>1.5575575231939351</v>
      </c>
    </row>
    <row r="533" spans="17:19" x14ac:dyDescent="0.25">
      <c r="Q533" t="s">
        <v>2975</v>
      </c>
      <c r="R533">
        <v>1.3733187170519612</v>
      </c>
      <c r="S533">
        <f t="shared" si="53"/>
        <v>1.5678018508875697</v>
      </c>
    </row>
    <row r="534" spans="17:19" x14ac:dyDescent="0.25">
      <c r="Q534" t="s">
        <v>2976</v>
      </c>
      <c r="R534">
        <v>1.3652910397025819</v>
      </c>
      <c r="S534">
        <f t="shared" si="53"/>
        <v>1.5586373304813361</v>
      </c>
    </row>
    <row r="535" spans="17:19" x14ac:dyDescent="0.25">
      <c r="Q535" t="s">
        <v>2972</v>
      </c>
      <c r="R535">
        <v>1.364068462714684</v>
      </c>
      <c r="S535">
        <f t="shared" si="53"/>
        <v>1.5572416177158437</v>
      </c>
    </row>
    <row r="537" spans="17:19" x14ac:dyDescent="0.25">
      <c r="Q537" t="s">
        <v>2977</v>
      </c>
      <c r="R537">
        <v>0.89186681740431095</v>
      </c>
      <c r="S537">
        <f>R537/0.891866817404311/64*100</f>
        <v>1.5625</v>
      </c>
    </row>
    <row r="538" spans="17:19" x14ac:dyDescent="0.25">
      <c r="Q538" t="s">
        <v>2978</v>
      </c>
      <c r="R538">
        <v>0.85921490926633892</v>
      </c>
      <c r="S538">
        <f t="shared" ref="S538:S545" si="54">R538/0.891866817404311/64*100</f>
        <v>1.5052957117924111</v>
      </c>
    </row>
    <row r="539" spans="17:19" x14ac:dyDescent="0.25">
      <c r="Q539" t="s">
        <v>2979</v>
      </c>
      <c r="R539">
        <v>0.85900101665299589</v>
      </c>
      <c r="S539">
        <f t="shared" si="54"/>
        <v>1.5049209840843871</v>
      </c>
    </row>
    <row r="540" spans="17:19" x14ac:dyDescent="0.25">
      <c r="Q540" t="s">
        <v>2980</v>
      </c>
      <c r="R540">
        <v>0.85581286543779356</v>
      </c>
      <c r="S540">
        <f t="shared" si="54"/>
        <v>1.4993355242639941</v>
      </c>
    </row>
    <row r="541" spans="17:19" x14ac:dyDescent="0.25">
      <c r="Q541" t="s">
        <v>2981</v>
      </c>
      <c r="R541">
        <v>0.85776999492458395</v>
      </c>
      <c r="S541">
        <f t="shared" si="54"/>
        <v>1.5027643039466041</v>
      </c>
    </row>
    <row r="542" spans="17:19" x14ac:dyDescent="0.25">
      <c r="Q542" t="s">
        <v>2982</v>
      </c>
      <c r="R542">
        <v>0.85873916940894301</v>
      </c>
      <c r="S542">
        <f t="shared" si="54"/>
        <v>1.5044622425875085</v>
      </c>
    </row>
    <row r="543" spans="17:19" x14ac:dyDescent="0.25">
      <c r="Q543" t="s">
        <v>2983</v>
      </c>
      <c r="R543">
        <v>0.85846707040292614</v>
      </c>
      <c r="S543">
        <f t="shared" si="54"/>
        <v>1.5039855405860383</v>
      </c>
    </row>
    <row r="544" spans="17:19" x14ac:dyDescent="0.25">
      <c r="Q544" t="s">
        <v>2984</v>
      </c>
      <c r="R544">
        <v>0.85707947302730914</v>
      </c>
      <c r="S544">
        <f t="shared" si="54"/>
        <v>1.5015545488089121</v>
      </c>
    </row>
    <row r="545" spans="17:19" x14ac:dyDescent="0.25">
      <c r="Q545" t="s">
        <v>2985</v>
      </c>
      <c r="R545">
        <v>0.85963464079998941</v>
      </c>
      <c r="S545">
        <f t="shared" si="54"/>
        <v>1.5060310575957649</v>
      </c>
    </row>
    <row r="547" spans="17:19" x14ac:dyDescent="0.25">
      <c r="Q547" t="s">
        <v>2986</v>
      </c>
      <c r="R547">
        <v>1.28023792418129</v>
      </c>
      <c r="S547">
        <f>R547/1.28023792418129/64*100</f>
        <v>1.5625</v>
      </c>
    </row>
    <row r="548" spans="17:19" x14ac:dyDescent="0.25">
      <c r="Q548" t="s">
        <v>2987</v>
      </c>
      <c r="R548">
        <v>1.3461509498048352</v>
      </c>
      <c r="S548">
        <f t="shared" ref="S548:S555" si="55">R548/1.28023792418129/64*100</f>
        <v>1.6429452833270428</v>
      </c>
    </row>
    <row r="549" spans="17:19" x14ac:dyDescent="0.25">
      <c r="Q549" t="s">
        <v>2988</v>
      </c>
      <c r="R549">
        <v>1.3507432107698174</v>
      </c>
      <c r="S549">
        <f t="shared" si="55"/>
        <v>1.6485500288374322</v>
      </c>
    </row>
    <row r="550" spans="17:19" x14ac:dyDescent="0.25">
      <c r="Q550" t="s">
        <v>2989</v>
      </c>
      <c r="R550">
        <v>1.355637148815624</v>
      </c>
      <c r="S550">
        <f t="shared" si="55"/>
        <v>1.6545229640646579</v>
      </c>
    </row>
    <row r="551" spans="17:19" x14ac:dyDescent="0.25">
      <c r="Q551" t="s">
        <v>2990</v>
      </c>
      <c r="R551">
        <v>1.3579189229055033</v>
      </c>
      <c r="S551">
        <f t="shared" si="55"/>
        <v>1.6573078151834186</v>
      </c>
    </row>
    <row r="552" spans="17:19" x14ac:dyDescent="0.25">
      <c r="Q552" t="s">
        <v>2991</v>
      </c>
      <c r="R552">
        <v>1.337035340417408</v>
      </c>
      <c r="S552">
        <f t="shared" si="55"/>
        <v>1.6318198984287917</v>
      </c>
    </row>
    <row r="553" spans="17:19" x14ac:dyDescent="0.25">
      <c r="Q553" t="s">
        <v>2992</v>
      </c>
      <c r="R553">
        <v>1.3482872073273013</v>
      </c>
      <c r="S553">
        <f t="shared" si="55"/>
        <v>1.6455525349291136</v>
      </c>
    </row>
    <row r="554" spans="17:19" x14ac:dyDescent="0.25">
      <c r="Q554" t="s">
        <v>2993</v>
      </c>
      <c r="R554">
        <v>1.3515622931029474</v>
      </c>
      <c r="S554">
        <f t="shared" si="55"/>
        <v>1.6495496993840877</v>
      </c>
    </row>
    <row r="555" spans="17:19" x14ac:dyDescent="0.25">
      <c r="Q555" t="s">
        <v>2994</v>
      </c>
      <c r="R555">
        <v>1.3142829317480591</v>
      </c>
      <c r="S555">
        <f t="shared" si="55"/>
        <v>1.604051123676558</v>
      </c>
    </row>
    <row r="557" spans="17:19" x14ac:dyDescent="0.25">
      <c r="Q557" t="s">
        <v>2995</v>
      </c>
      <c r="R557">
        <v>1.65345531889842</v>
      </c>
      <c r="S557">
        <f>R557/1.65345531889842/64*100</f>
        <v>1.5625</v>
      </c>
    </row>
    <row r="558" spans="17:19" x14ac:dyDescent="0.25">
      <c r="Q558" t="s">
        <v>2996</v>
      </c>
      <c r="R558">
        <v>1.5091792408820024</v>
      </c>
      <c r="S558">
        <f t="shared" ref="S558:S565" si="56">R558/1.65345531889842/64*100</f>
        <v>1.4261604392486145</v>
      </c>
    </row>
    <row r="559" spans="17:19" x14ac:dyDescent="0.25">
      <c r="Q559" t="s">
        <v>2997</v>
      </c>
      <c r="R559">
        <v>1.5082779564664828</v>
      </c>
      <c r="S559">
        <f t="shared" si="56"/>
        <v>1.4253087338029617</v>
      </c>
    </row>
    <row r="560" spans="17:19" x14ac:dyDescent="0.25">
      <c r="Q560" t="s">
        <v>2998</v>
      </c>
      <c r="R560">
        <v>1.4948487850166887</v>
      </c>
      <c r="S560">
        <f t="shared" si="56"/>
        <v>1.4126182908557143</v>
      </c>
    </row>
    <row r="561" spans="17:19" x14ac:dyDescent="0.25">
      <c r="Q561" t="s">
        <v>2999</v>
      </c>
      <c r="R561">
        <v>1.4950961917627448</v>
      </c>
      <c r="S561">
        <f t="shared" si="56"/>
        <v>1.4128520879449336</v>
      </c>
    </row>
    <row r="562" spans="17:19" x14ac:dyDescent="0.25">
      <c r="Q562" t="s">
        <v>3000</v>
      </c>
      <c r="R562">
        <v>1.5028947374750314</v>
      </c>
      <c r="S562">
        <f t="shared" si="56"/>
        <v>1.4202216415918782</v>
      </c>
    </row>
    <row r="563" spans="17:19" x14ac:dyDescent="0.25">
      <c r="Q563" t="s">
        <v>3001</v>
      </c>
      <c r="R563">
        <v>1.5009697700306412</v>
      </c>
      <c r="S563">
        <f t="shared" si="56"/>
        <v>1.4184025651418031</v>
      </c>
    </row>
    <row r="564" spans="17:19" x14ac:dyDescent="0.25">
      <c r="Q564" t="s">
        <v>3002</v>
      </c>
      <c r="R564">
        <v>1.5088155417533762</v>
      </c>
      <c r="S564">
        <f t="shared" si="56"/>
        <v>1.4258167469322978</v>
      </c>
    </row>
    <row r="565" spans="17:19" x14ac:dyDescent="0.25">
      <c r="Q565" t="s">
        <v>3003</v>
      </c>
      <c r="R565">
        <v>1.535406396863388</v>
      </c>
      <c r="S565">
        <f t="shared" si="56"/>
        <v>1.4509448593369767</v>
      </c>
    </row>
    <row r="567" spans="17:19" x14ac:dyDescent="0.25">
      <c r="Q567" t="s">
        <v>3004</v>
      </c>
      <c r="R567">
        <v>1.87112367500412</v>
      </c>
      <c r="S567">
        <f>R567/1.87112367500412/64*100</f>
        <v>1.5625</v>
      </c>
    </row>
    <row r="568" spans="17:19" x14ac:dyDescent="0.25">
      <c r="Q568" t="s">
        <v>3005</v>
      </c>
      <c r="R568">
        <v>1.9263517652548654</v>
      </c>
      <c r="S568">
        <f t="shared" ref="S568:S575" si="57">R568/1.87112367500412/64*100</f>
        <v>1.608618753222766</v>
      </c>
    </row>
    <row r="569" spans="17:19" x14ac:dyDescent="0.25">
      <c r="Q569" t="s">
        <v>3006</v>
      </c>
      <c r="R569">
        <v>1.9259251305247238</v>
      </c>
      <c r="S569">
        <f t="shared" si="57"/>
        <v>1.6082624877472382</v>
      </c>
    </row>
    <row r="570" spans="17:19" x14ac:dyDescent="0.25">
      <c r="Q570" t="s">
        <v>3077</v>
      </c>
      <c r="R570">
        <v>1.9231364400106588</v>
      </c>
      <c r="S570">
        <f t="shared" si="57"/>
        <v>1.6059337646454814</v>
      </c>
    </row>
    <row r="571" spans="17:19" x14ac:dyDescent="0.25">
      <c r="Q571" t="s">
        <v>3008</v>
      </c>
      <c r="R571">
        <v>1.924504953525864</v>
      </c>
      <c r="S571">
        <f t="shared" si="57"/>
        <v>1.6070765551494299</v>
      </c>
    </row>
    <row r="572" spans="17:19" x14ac:dyDescent="0.25">
      <c r="Q572" t="s">
        <v>3009</v>
      </c>
      <c r="R572">
        <v>1.9105830485173052</v>
      </c>
      <c r="S572">
        <f t="shared" si="57"/>
        <v>1.5954509331414002</v>
      </c>
    </row>
    <row r="573" spans="17:19" x14ac:dyDescent="0.25">
      <c r="Q573" t="s">
        <v>3010</v>
      </c>
      <c r="R573">
        <v>1.9251446776975343</v>
      </c>
      <c r="S573">
        <f t="shared" si="57"/>
        <v>1.6076107630329535</v>
      </c>
    </row>
    <row r="574" spans="17:19" x14ac:dyDescent="0.25">
      <c r="Q574" t="s">
        <v>3011</v>
      </c>
      <c r="R574">
        <v>1.9211706185671349</v>
      </c>
      <c r="S574">
        <f t="shared" si="57"/>
        <v>1.6042921863540307</v>
      </c>
    </row>
    <row r="575" spans="17:19" x14ac:dyDescent="0.25">
      <c r="Q575" t="s">
        <v>3007</v>
      </c>
      <c r="R575">
        <v>1.9131570704016985</v>
      </c>
      <c r="S575">
        <f t="shared" si="57"/>
        <v>1.5976003951187627</v>
      </c>
    </row>
    <row r="577" spans="17:19" x14ac:dyDescent="0.25">
      <c r="Q577" t="s">
        <v>3012</v>
      </c>
      <c r="R577">
        <v>1.4291367726081901</v>
      </c>
      <c r="S577">
        <f>R577/1.42913677260819/64*100</f>
        <v>1.5625</v>
      </c>
    </row>
    <row r="578" spans="17:19" x14ac:dyDescent="0.25">
      <c r="Q578" t="s">
        <v>3013</v>
      </c>
      <c r="R578">
        <v>1.4850704252734956</v>
      </c>
      <c r="S578">
        <f t="shared" ref="S578:S585" si="58">R578/1.42913677260819/64*100</f>
        <v>1.6236532317722401</v>
      </c>
    </row>
    <row r="579" spans="17:19" x14ac:dyDescent="0.25">
      <c r="Q579" t="s">
        <v>3014</v>
      </c>
      <c r="R579">
        <v>1.4882836846010992</v>
      </c>
      <c r="S579">
        <f t="shared" si="58"/>
        <v>1.62716634387992</v>
      </c>
    </row>
    <row r="580" spans="17:19" x14ac:dyDescent="0.25">
      <c r="Q580" t="s">
        <v>3015</v>
      </c>
      <c r="R580">
        <v>1.4910322668037035</v>
      </c>
      <c r="S580">
        <f t="shared" si="58"/>
        <v>1.6301714164341248</v>
      </c>
    </row>
    <row r="581" spans="17:19" x14ac:dyDescent="0.25">
      <c r="Q581" t="s">
        <v>3016</v>
      </c>
      <c r="R581">
        <v>1.4896586387159914</v>
      </c>
      <c r="S581">
        <f t="shared" si="58"/>
        <v>1.6286696050412701</v>
      </c>
    </row>
    <row r="582" spans="17:19" x14ac:dyDescent="0.25">
      <c r="Q582" t="s">
        <v>3017</v>
      </c>
      <c r="R582">
        <v>1.4721620013505041</v>
      </c>
      <c r="S582">
        <f t="shared" si="58"/>
        <v>1.6095402281981561</v>
      </c>
    </row>
    <row r="583" spans="17:19" x14ac:dyDescent="0.25">
      <c r="Q583" t="s">
        <v>3018</v>
      </c>
      <c r="R583">
        <v>1.4874279658966361</v>
      </c>
      <c r="S583">
        <f t="shared" si="58"/>
        <v>1.6262307717909845</v>
      </c>
    </row>
    <row r="584" spans="17:19" x14ac:dyDescent="0.25">
      <c r="Q584" t="s">
        <v>3019</v>
      </c>
      <c r="R584">
        <v>1.4844370240292395</v>
      </c>
      <c r="S584">
        <f t="shared" si="58"/>
        <v>1.6229607232152432</v>
      </c>
    </row>
    <row r="585" spans="17:19" x14ac:dyDescent="0.25">
      <c r="Q585" t="s">
        <v>3020</v>
      </c>
      <c r="R585">
        <v>1.4573258478362221</v>
      </c>
      <c r="S585">
        <f t="shared" si="58"/>
        <v>1.5933196044549445</v>
      </c>
    </row>
    <row r="587" spans="17:19" x14ac:dyDescent="0.25">
      <c r="Q587" t="s">
        <v>3021</v>
      </c>
      <c r="R587">
        <v>2.4474880269321799</v>
      </c>
      <c r="S587">
        <f>R587/2.44748802693218/64*100</f>
        <v>1.5625</v>
      </c>
    </row>
    <row r="588" spans="17:19" x14ac:dyDescent="0.25">
      <c r="Q588" t="s">
        <v>3022</v>
      </c>
      <c r="R588">
        <v>2.7140332492847694</v>
      </c>
      <c r="S588">
        <f t="shared" ref="S588:S595" si="59">R588/2.44748802693218/64*100</f>
        <v>1.7326650448717236</v>
      </c>
    </row>
    <row r="589" spans="17:19" x14ac:dyDescent="0.25">
      <c r="Q589" t="s">
        <v>3023</v>
      </c>
      <c r="R589">
        <v>2.7262345999889188</v>
      </c>
      <c r="S589">
        <f t="shared" si="59"/>
        <v>1.7404545050306486</v>
      </c>
    </row>
    <row r="590" spans="17:19" x14ac:dyDescent="0.25">
      <c r="Q590" t="s">
        <v>3024</v>
      </c>
      <c r="R590">
        <v>2.7300411722204809</v>
      </c>
      <c r="S590">
        <f t="shared" si="59"/>
        <v>1.7428846575161219</v>
      </c>
    </row>
    <row r="591" spans="17:19" x14ac:dyDescent="0.25">
      <c r="Q591" t="s">
        <v>3025</v>
      </c>
      <c r="R591">
        <v>2.7488949697746516</v>
      </c>
      <c r="S591">
        <f t="shared" si="59"/>
        <v>1.7549211040091075</v>
      </c>
    </row>
    <row r="592" spans="17:19" x14ac:dyDescent="0.25">
      <c r="Q592" t="s">
        <v>3026</v>
      </c>
      <c r="R592">
        <v>2.7163157274469145</v>
      </c>
      <c r="S592">
        <f t="shared" si="59"/>
        <v>1.7341222009799897</v>
      </c>
    </row>
    <row r="593" spans="17:19" x14ac:dyDescent="0.25">
      <c r="Q593" t="s">
        <v>3027</v>
      </c>
      <c r="R593">
        <v>2.727610212709807</v>
      </c>
      <c r="S593">
        <f t="shared" si="59"/>
        <v>1.7413327094805724</v>
      </c>
    </row>
    <row r="594" spans="17:19" x14ac:dyDescent="0.25">
      <c r="Q594" t="s">
        <v>3028</v>
      </c>
      <c r="R594">
        <v>2.7344027449114452</v>
      </c>
      <c r="S594">
        <f t="shared" si="59"/>
        <v>1.74566912765638</v>
      </c>
    </row>
    <row r="595" spans="17:19" x14ac:dyDescent="0.25">
      <c r="Q595" t="s">
        <v>3029</v>
      </c>
      <c r="R595">
        <v>2.6506884503112045</v>
      </c>
      <c r="S595">
        <f t="shared" si="59"/>
        <v>1.6922251132736692</v>
      </c>
    </row>
    <row r="597" spans="17:19" x14ac:dyDescent="0.25">
      <c r="Q597" t="s">
        <v>3030</v>
      </c>
      <c r="R597">
        <v>2.7081318743615501</v>
      </c>
      <c r="S597">
        <f>R597/2.70813187436155/64*100</f>
        <v>1.5625</v>
      </c>
    </row>
    <row r="598" spans="17:19" x14ac:dyDescent="0.25">
      <c r="Q598" t="s">
        <v>3031</v>
      </c>
      <c r="R598">
        <v>2.7159598440727697</v>
      </c>
      <c r="S598">
        <f t="shared" ref="S598:S605" si="60">R598/2.70813187436155/64*100</f>
        <v>1.5670164723289792</v>
      </c>
    </row>
    <row r="599" spans="17:19" x14ac:dyDescent="0.25">
      <c r="Q599" t="s">
        <v>3032</v>
      </c>
      <c r="R599">
        <v>2.7203780181466368</v>
      </c>
      <c r="S599">
        <f t="shared" si="60"/>
        <v>1.569565608527173</v>
      </c>
    </row>
    <row r="600" spans="17:19" x14ac:dyDescent="0.25">
      <c r="Q600" t="s">
        <v>3033</v>
      </c>
      <c r="R600">
        <v>2.7009136426737679</v>
      </c>
      <c r="S600">
        <f t="shared" si="60"/>
        <v>1.5583353257760688</v>
      </c>
    </row>
    <row r="601" spans="17:19" x14ac:dyDescent="0.25">
      <c r="Q601" t="s">
        <v>3034</v>
      </c>
      <c r="R601">
        <v>2.7104552680248362</v>
      </c>
      <c r="S601">
        <f t="shared" si="60"/>
        <v>1.563840519135443</v>
      </c>
    </row>
    <row r="602" spans="17:19" x14ac:dyDescent="0.25">
      <c r="Q602" t="s">
        <v>3035</v>
      </c>
      <c r="R602">
        <v>2.6830370841878106</v>
      </c>
      <c r="S602">
        <f t="shared" si="60"/>
        <v>1.5480211594318272</v>
      </c>
    </row>
    <row r="603" spans="17:19" x14ac:dyDescent="0.25">
      <c r="Q603" t="s">
        <v>3036</v>
      </c>
      <c r="R603">
        <v>2.7071666925347038</v>
      </c>
      <c r="S603">
        <f t="shared" si="60"/>
        <v>1.5619431229074459</v>
      </c>
    </row>
    <row r="604" spans="17:19" x14ac:dyDescent="0.25">
      <c r="Q604" t="s">
        <v>3037</v>
      </c>
      <c r="R604">
        <v>2.7262762160975251</v>
      </c>
      <c r="S604">
        <f t="shared" si="60"/>
        <v>1.5729686681733861</v>
      </c>
    </row>
    <row r="605" spans="17:19" x14ac:dyDescent="0.25">
      <c r="Q605" t="s">
        <v>3038</v>
      </c>
      <c r="R605">
        <v>2.7037190981625963</v>
      </c>
      <c r="S605">
        <f t="shared" si="60"/>
        <v>1.5599539781920735</v>
      </c>
    </row>
    <row r="607" spans="17:19" x14ac:dyDescent="0.25">
      <c r="Q607" t="s">
        <v>3039</v>
      </c>
      <c r="R607">
        <v>2.5423350016952502</v>
      </c>
      <c r="S607">
        <f>R607/2.54233500169525/64*100</f>
        <v>1.5625</v>
      </c>
    </row>
    <row r="608" spans="17:19" x14ac:dyDescent="0.25">
      <c r="Q608" t="s">
        <v>3040</v>
      </c>
      <c r="R608">
        <v>2.4159258816441502</v>
      </c>
      <c r="S608">
        <f t="shared" ref="S608:S615" si="61">R608/2.54233500169525/64*100</f>
        <v>1.4848099041046363</v>
      </c>
    </row>
    <row r="609" spans="17:19" x14ac:dyDescent="0.25">
      <c r="Q609" t="s">
        <v>3041</v>
      </c>
      <c r="R609">
        <v>2.4083769882581394</v>
      </c>
      <c r="S609">
        <f t="shared" si="61"/>
        <v>1.4801704109191289</v>
      </c>
    </row>
    <row r="610" spans="17:19" x14ac:dyDescent="0.25">
      <c r="Q610" t="s">
        <v>3078</v>
      </c>
      <c r="R610">
        <v>2.3944925472978178</v>
      </c>
      <c r="S610">
        <f t="shared" si="61"/>
        <v>1.4716371377721849</v>
      </c>
    </row>
    <row r="611" spans="17:19" x14ac:dyDescent="0.25">
      <c r="Q611" t="s">
        <v>3043</v>
      </c>
      <c r="R611">
        <v>2.3964645669802134</v>
      </c>
      <c r="S611">
        <f t="shared" si="61"/>
        <v>1.4728491262598107</v>
      </c>
    </row>
    <row r="612" spans="17:19" x14ac:dyDescent="0.25">
      <c r="Q612" t="s">
        <v>3044</v>
      </c>
      <c r="R612">
        <v>2.3974731226413328</v>
      </c>
      <c r="S612">
        <f t="shared" si="61"/>
        <v>1.4734689769952363</v>
      </c>
    </row>
    <row r="613" spans="17:19" x14ac:dyDescent="0.25">
      <c r="Q613" t="s">
        <v>3045</v>
      </c>
      <c r="R613">
        <v>2.4096752529207803</v>
      </c>
      <c r="S613">
        <f t="shared" si="61"/>
        <v>1.4809683146312769</v>
      </c>
    </row>
    <row r="614" spans="17:19" x14ac:dyDescent="0.25">
      <c r="Q614" t="s">
        <v>3046</v>
      </c>
      <c r="R614">
        <v>2.4052056551492322</v>
      </c>
      <c r="S614">
        <f t="shared" si="61"/>
        <v>1.478221333405991</v>
      </c>
    </row>
    <row r="615" spans="17:19" x14ac:dyDescent="0.25">
      <c r="Q615" t="s">
        <v>3042</v>
      </c>
      <c r="R615">
        <v>2.4395722335652219</v>
      </c>
      <c r="S615">
        <f t="shared" si="61"/>
        <v>1.4993427744195387</v>
      </c>
    </row>
    <row r="617" spans="17:19" x14ac:dyDescent="0.25">
      <c r="Q617" t="s">
        <v>3047</v>
      </c>
      <c r="R617">
        <v>1.67608776942809</v>
      </c>
      <c r="S617">
        <f>R617/1.67608776942809/64*100</f>
        <v>1.5625</v>
      </c>
    </row>
    <row r="618" spans="17:19" x14ac:dyDescent="0.25">
      <c r="Q618" t="s">
        <v>3048</v>
      </c>
      <c r="R618">
        <v>1.5294204774098688</v>
      </c>
      <c r="S618">
        <f t="shared" ref="S618:S625" si="62">R618/1.67608776942809/64*100</f>
        <v>1.4257722892210671</v>
      </c>
    </row>
    <row r="619" spans="17:19" x14ac:dyDescent="0.25">
      <c r="Q619" t="s">
        <v>3049</v>
      </c>
      <c r="R619">
        <v>1.528192373575096</v>
      </c>
      <c r="S619">
        <f t="shared" si="62"/>
        <v>1.4246274134712207</v>
      </c>
    </row>
    <row r="620" spans="17:19" x14ac:dyDescent="0.25">
      <c r="Q620" t="s">
        <v>3050</v>
      </c>
      <c r="R620">
        <v>1.5167320174714491</v>
      </c>
      <c r="S620">
        <f t="shared" si="62"/>
        <v>1.413943720923271</v>
      </c>
    </row>
    <row r="621" spans="17:19" x14ac:dyDescent="0.25">
      <c r="Q621" t="s">
        <v>3051</v>
      </c>
      <c r="R621">
        <v>1.5172782096328832</v>
      </c>
      <c r="S621">
        <f t="shared" si="62"/>
        <v>1.4144528978696143</v>
      </c>
    </row>
    <row r="622" spans="17:19" x14ac:dyDescent="0.25">
      <c r="Q622" t="s">
        <v>3052</v>
      </c>
      <c r="R622">
        <v>1.5209184694358275</v>
      </c>
      <c r="S622">
        <f t="shared" si="62"/>
        <v>1.4178464587832182</v>
      </c>
    </row>
    <row r="623" spans="17:19" x14ac:dyDescent="0.25">
      <c r="Q623" t="s">
        <v>3053</v>
      </c>
      <c r="R623">
        <v>1.5234098476204287</v>
      </c>
      <c r="S623">
        <f t="shared" si="62"/>
        <v>1.4201689973068228</v>
      </c>
    </row>
    <row r="624" spans="17:19" x14ac:dyDescent="0.25">
      <c r="Q624" t="s">
        <v>3054</v>
      </c>
      <c r="R624">
        <v>1.5282095604785486</v>
      </c>
      <c r="S624">
        <f t="shared" si="62"/>
        <v>1.424643435625391</v>
      </c>
    </row>
    <row r="625" spans="17:19" x14ac:dyDescent="0.25">
      <c r="Q625" t="s">
        <v>3055</v>
      </c>
      <c r="R625">
        <v>1.5492555246349393</v>
      </c>
      <c r="S625">
        <f t="shared" si="62"/>
        <v>1.4442631235642756</v>
      </c>
    </row>
    <row r="627" spans="17:19" x14ac:dyDescent="0.25">
      <c r="Q627" t="s">
        <v>3056</v>
      </c>
      <c r="R627">
        <v>2.52833689645436</v>
      </c>
      <c r="S627">
        <f>R627/2.52833689645436/64*100</f>
        <v>1.5625</v>
      </c>
    </row>
    <row r="628" spans="17:19" x14ac:dyDescent="0.25">
      <c r="Q628" t="s">
        <v>3057</v>
      </c>
      <c r="R628">
        <v>2.5456024986319581</v>
      </c>
      <c r="S628">
        <f t="shared" ref="S628:S635" si="63">R628/2.52833689645436/64*100</f>
        <v>1.5731700588202187</v>
      </c>
    </row>
    <row r="629" spans="17:19" x14ac:dyDescent="0.25">
      <c r="Q629" t="s">
        <v>3058</v>
      </c>
      <c r="R629">
        <v>2.5495075280693293</v>
      </c>
      <c r="S629">
        <f t="shared" si="63"/>
        <v>1.5755833481664483</v>
      </c>
    </row>
    <row r="630" spans="17:19" x14ac:dyDescent="0.25">
      <c r="Q630" t="s">
        <v>3059</v>
      </c>
      <c r="R630">
        <v>2.5456949663818866</v>
      </c>
      <c r="S630">
        <f t="shared" si="63"/>
        <v>1.5732272034434158</v>
      </c>
    </row>
    <row r="631" spans="17:19" x14ac:dyDescent="0.25">
      <c r="Q631" t="s">
        <v>3060</v>
      </c>
      <c r="R631">
        <v>2.5517316952198343</v>
      </c>
      <c r="S631">
        <f t="shared" si="63"/>
        <v>1.5769578727314055</v>
      </c>
    </row>
    <row r="632" spans="17:19" x14ac:dyDescent="0.25">
      <c r="Q632" t="s">
        <v>3061</v>
      </c>
      <c r="R632">
        <v>2.5295141910564864</v>
      </c>
      <c r="S632">
        <f t="shared" si="63"/>
        <v>1.5632275623823717</v>
      </c>
    </row>
    <row r="633" spans="17:19" x14ac:dyDescent="0.25">
      <c r="Q633" t="s">
        <v>3062</v>
      </c>
      <c r="R633">
        <v>2.5442017129848744</v>
      </c>
      <c r="S633">
        <f t="shared" si="63"/>
        <v>1.5723043800506535</v>
      </c>
    </row>
    <row r="634" spans="17:19" x14ac:dyDescent="0.25">
      <c r="Q634" t="s">
        <v>3063</v>
      </c>
      <c r="R634">
        <v>2.5538311464200216</v>
      </c>
      <c r="S634">
        <f t="shared" si="63"/>
        <v>1.578255323440958</v>
      </c>
    </row>
    <row r="635" spans="17:19" x14ac:dyDescent="0.25">
      <c r="Q635" t="s">
        <v>3064</v>
      </c>
      <c r="R635">
        <v>2.5305838141832653</v>
      </c>
      <c r="S635">
        <f t="shared" si="63"/>
        <v>1.563888584312612</v>
      </c>
    </row>
    <row r="637" spans="17:19" x14ac:dyDescent="0.25">
      <c r="Q637" t="s">
        <v>3065</v>
      </c>
      <c r="R637">
        <v>3.5076809696631401</v>
      </c>
      <c r="S637">
        <f>R637/3.50768096966314/64*100</f>
        <v>1.5625</v>
      </c>
    </row>
    <row r="638" spans="17:19" x14ac:dyDescent="0.25">
      <c r="Q638" t="s">
        <v>3066</v>
      </c>
      <c r="R638">
        <v>3.0879253413662155</v>
      </c>
      <c r="S638">
        <f t="shared" ref="S638:S645" si="64">R638/3.50768096966314/64*100</f>
        <v>1.3755194350950535</v>
      </c>
    </row>
    <row r="639" spans="17:19" x14ac:dyDescent="0.25">
      <c r="Q639" t="s">
        <v>3067</v>
      </c>
      <c r="R639">
        <v>3.0847110983177375</v>
      </c>
      <c r="S639">
        <f t="shared" si="64"/>
        <v>1.3740876473108499</v>
      </c>
    </row>
    <row r="640" spans="17:19" x14ac:dyDescent="0.25">
      <c r="Q640" t="s">
        <v>3068</v>
      </c>
      <c r="R640">
        <v>3.0355902887587991</v>
      </c>
      <c r="S640">
        <f t="shared" si="64"/>
        <v>1.3522067335106385</v>
      </c>
    </row>
    <row r="641" spans="17:19" x14ac:dyDescent="0.25">
      <c r="Q641" t="s">
        <v>3069</v>
      </c>
      <c r="R641">
        <v>3.0516897091140018</v>
      </c>
      <c r="S641">
        <f t="shared" si="64"/>
        <v>1.3593782364273987</v>
      </c>
    </row>
    <row r="642" spans="17:19" x14ac:dyDescent="0.25">
      <c r="Q642" t="s">
        <v>3070</v>
      </c>
      <c r="R642">
        <v>3.0632131729693413</v>
      </c>
      <c r="S642">
        <f t="shared" si="64"/>
        <v>1.3645113749396214</v>
      </c>
    </row>
    <row r="643" spans="17:19" x14ac:dyDescent="0.25">
      <c r="Q643" t="s">
        <v>3071</v>
      </c>
      <c r="R643">
        <v>3.056130142335689</v>
      </c>
      <c r="S643">
        <f t="shared" si="64"/>
        <v>1.3613562318519807</v>
      </c>
    </row>
    <row r="644" spans="17:19" x14ac:dyDescent="0.25">
      <c r="Q644" t="s">
        <v>3072</v>
      </c>
      <c r="R644">
        <v>3.1057703634043898</v>
      </c>
      <c r="S644">
        <f t="shared" si="64"/>
        <v>1.3834685180292763</v>
      </c>
    </row>
    <row r="645" spans="17:19" x14ac:dyDescent="0.25">
      <c r="Q645" t="s">
        <v>3073</v>
      </c>
      <c r="R645">
        <v>3.1807618736407988</v>
      </c>
      <c r="S645">
        <f t="shared" si="64"/>
        <v>1.4168735613492911</v>
      </c>
    </row>
    <row r="646" spans="17:19" x14ac:dyDescent="0.25">
      <c r="R646">
        <f>SUM(R7:R645)</f>
        <v>899.99999999999989</v>
      </c>
      <c r="S646">
        <f>SUM(S7:S645)</f>
        <v>903.62665991592019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O3"/>
  <sheetViews>
    <sheetView workbookViewId="0"/>
  </sheetViews>
  <sheetFormatPr defaultRowHeight="15" x14ac:dyDescent="0.25"/>
  <sheetData>
    <row r="1" spans="1:379" x14ac:dyDescent="0.25"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206</v>
      </c>
      <c r="BN1" s="1" t="s">
        <v>207</v>
      </c>
      <c r="BO1" s="1" t="s">
        <v>208</v>
      </c>
      <c r="BP1" s="1" t="s">
        <v>209</v>
      </c>
      <c r="BQ1" s="1" t="s">
        <v>210</v>
      </c>
      <c r="BR1" s="1" t="s">
        <v>211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219</v>
      </c>
      <c r="CA1" s="1" t="s">
        <v>220</v>
      </c>
      <c r="CB1" s="1" t="s">
        <v>221</v>
      </c>
      <c r="CC1" s="1" t="s">
        <v>222</v>
      </c>
      <c r="CD1" s="1" t="s">
        <v>223</v>
      </c>
      <c r="CE1" s="1" t="s">
        <v>224</v>
      </c>
      <c r="CF1" s="1" t="s">
        <v>225</v>
      </c>
      <c r="CG1" s="1" t="s">
        <v>226</v>
      </c>
      <c r="CH1" s="1" t="s">
        <v>227</v>
      </c>
      <c r="CI1" s="1" t="s">
        <v>228</v>
      </c>
      <c r="CJ1" s="1" t="s">
        <v>229</v>
      </c>
      <c r="CK1" s="1" t="s">
        <v>230</v>
      </c>
      <c r="CL1" s="1" t="s">
        <v>231</v>
      </c>
      <c r="CM1" s="1" t="s">
        <v>232</v>
      </c>
      <c r="CN1" s="1" t="s">
        <v>233</v>
      </c>
      <c r="CO1" s="1" t="s">
        <v>234</v>
      </c>
      <c r="CP1" s="1" t="s">
        <v>235</v>
      </c>
      <c r="CQ1" s="1" t="s">
        <v>236</v>
      </c>
      <c r="CR1" s="1" t="s">
        <v>237</v>
      </c>
      <c r="CS1" s="1" t="s">
        <v>238</v>
      </c>
      <c r="CT1" s="1" t="s">
        <v>239</v>
      </c>
      <c r="CU1" s="1" t="s">
        <v>240</v>
      </c>
      <c r="CV1" s="1" t="s">
        <v>241</v>
      </c>
      <c r="CW1" s="1" t="s">
        <v>242</v>
      </c>
      <c r="CX1" s="1" t="s">
        <v>243</v>
      </c>
      <c r="CY1" s="1" t="s">
        <v>244</v>
      </c>
      <c r="CZ1" s="1" t="s">
        <v>245</v>
      </c>
      <c r="DA1" s="1" t="s">
        <v>246</v>
      </c>
      <c r="DB1" s="1" t="s">
        <v>247</v>
      </c>
      <c r="DC1" s="1" t="s">
        <v>248</v>
      </c>
      <c r="DD1" s="1" t="s">
        <v>249</v>
      </c>
      <c r="DE1" s="1" t="s">
        <v>250</v>
      </c>
      <c r="DF1" s="1" t="s">
        <v>251</v>
      </c>
      <c r="DG1" s="1" t="s">
        <v>252</v>
      </c>
      <c r="DH1" s="1" t="s">
        <v>253</v>
      </c>
      <c r="DI1" s="1" t="s">
        <v>254</v>
      </c>
      <c r="DJ1" s="1" t="s">
        <v>255</v>
      </c>
      <c r="DK1" s="1" t="s">
        <v>256</v>
      </c>
      <c r="DL1" s="1" t="s">
        <v>257</v>
      </c>
      <c r="DM1" s="1" t="s">
        <v>258</v>
      </c>
      <c r="DN1" s="1" t="s">
        <v>259</v>
      </c>
      <c r="DO1" s="1" t="s">
        <v>260</v>
      </c>
      <c r="DP1" s="1" t="s">
        <v>261</v>
      </c>
      <c r="DQ1" s="1" t="s">
        <v>262</v>
      </c>
      <c r="DR1" s="1" t="s">
        <v>263</v>
      </c>
      <c r="DS1" s="1" t="s">
        <v>264</v>
      </c>
      <c r="DT1" s="1" t="s">
        <v>265</v>
      </c>
      <c r="DU1" s="1" t="s">
        <v>266</v>
      </c>
      <c r="DV1" s="1" t="s">
        <v>267</v>
      </c>
      <c r="DW1" s="1" t="s">
        <v>268</v>
      </c>
      <c r="DX1" s="1" t="s">
        <v>269</v>
      </c>
      <c r="DY1" s="1" t="s">
        <v>270</v>
      </c>
      <c r="DZ1" s="1" t="s">
        <v>271</v>
      </c>
      <c r="EA1" s="1" t="s">
        <v>272</v>
      </c>
      <c r="EB1" s="1" t="s">
        <v>273</v>
      </c>
      <c r="EC1" s="1" t="s">
        <v>274</v>
      </c>
      <c r="ED1" s="1" t="s">
        <v>275</v>
      </c>
      <c r="EE1" s="1" t="s">
        <v>276</v>
      </c>
      <c r="EF1" s="1" t="s">
        <v>277</v>
      </c>
      <c r="EG1" s="1" t="s">
        <v>278</v>
      </c>
      <c r="EH1" s="1" t="s">
        <v>279</v>
      </c>
      <c r="EI1" s="1" t="s">
        <v>280</v>
      </c>
      <c r="EJ1" s="1" t="s">
        <v>281</v>
      </c>
      <c r="EK1" s="1" t="s">
        <v>282</v>
      </c>
      <c r="EL1" s="1" t="s">
        <v>283</v>
      </c>
      <c r="EM1" s="1" t="s">
        <v>284</v>
      </c>
      <c r="EN1" s="1" t="s">
        <v>285</v>
      </c>
      <c r="EO1" s="1" t="s">
        <v>286</v>
      </c>
      <c r="EP1" s="1" t="s">
        <v>287</v>
      </c>
      <c r="EQ1" s="1" t="s">
        <v>288</v>
      </c>
      <c r="ER1" s="1" t="s">
        <v>289</v>
      </c>
      <c r="ES1" s="1" t="s">
        <v>290</v>
      </c>
      <c r="ET1" s="1" t="s">
        <v>291</v>
      </c>
      <c r="EU1" s="1" t="s">
        <v>292</v>
      </c>
      <c r="EV1" s="1" t="s">
        <v>293</v>
      </c>
      <c r="EW1" s="1" t="s">
        <v>294</v>
      </c>
      <c r="EX1" s="1" t="s">
        <v>295</v>
      </c>
      <c r="EY1" s="1" t="s">
        <v>296</v>
      </c>
      <c r="EZ1" s="1" t="s">
        <v>297</v>
      </c>
      <c r="FA1" s="1" t="s">
        <v>298</v>
      </c>
      <c r="FB1" s="1" t="s">
        <v>299</v>
      </c>
      <c r="FC1" s="1" t="s">
        <v>300</v>
      </c>
      <c r="FD1" s="1" t="s">
        <v>301</v>
      </c>
      <c r="FE1" s="1" t="s">
        <v>302</v>
      </c>
      <c r="FF1" s="1" t="s">
        <v>303</v>
      </c>
      <c r="FG1" s="1" t="s">
        <v>304</v>
      </c>
      <c r="FH1" s="1" t="s">
        <v>305</v>
      </c>
      <c r="FI1" s="1" t="s">
        <v>306</v>
      </c>
      <c r="FJ1" s="1" t="s">
        <v>307</v>
      </c>
      <c r="FK1" s="1" t="s">
        <v>308</v>
      </c>
      <c r="FL1" s="1" t="s">
        <v>309</v>
      </c>
      <c r="FM1" s="1" t="s">
        <v>310</v>
      </c>
      <c r="FN1" s="1" t="s">
        <v>311</v>
      </c>
      <c r="FO1" s="1" t="s">
        <v>312</v>
      </c>
      <c r="FP1" s="1" t="s">
        <v>313</v>
      </c>
      <c r="FQ1" s="1" t="s">
        <v>314</v>
      </c>
      <c r="FR1" s="1" t="s">
        <v>315</v>
      </c>
      <c r="FS1" s="1" t="s">
        <v>316</v>
      </c>
      <c r="FT1" s="1" t="s">
        <v>317</v>
      </c>
      <c r="FU1" s="1" t="s">
        <v>318</v>
      </c>
      <c r="FV1" s="1" t="s">
        <v>319</v>
      </c>
      <c r="FW1" s="1" t="s">
        <v>320</v>
      </c>
      <c r="FX1" s="1" t="s">
        <v>321</v>
      </c>
      <c r="FY1" s="1" t="s">
        <v>322</v>
      </c>
      <c r="FZ1" s="1" t="s">
        <v>323</v>
      </c>
      <c r="GA1" s="1" t="s">
        <v>324</v>
      </c>
      <c r="GB1" s="1" t="s">
        <v>325</v>
      </c>
      <c r="GC1" s="1" t="s">
        <v>326</v>
      </c>
      <c r="GD1" s="1" t="s">
        <v>327</v>
      </c>
      <c r="GE1" s="1" t="s">
        <v>328</v>
      </c>
      <c r="GF1" s="1" t="s">
        <v>329</v>
      </c>
      <c r="GG1" s="1" t="s">
        <v>330</v>
      </c>
      <c r="GH1" s="1" t="s">
        <v>331</v>
      </c>
      <c r="GI1" s="1" t="s">
        <v>332</v>
      </c>
      <c r="GJ1" s="1" t="s">
        <v>333</v>
      </c>
      <c r="GK1" s="1" t="s">
        <v>334</v>
      </c>
      <c r="GL1" s="1" t="s">
        <v>335</v>
      </c>
      <c r="GM1" s="1" t="s">
        <v>336</v>
      </c>
      <c r="GN1" s="1" t="s">
        <v>337</v>
      </c>
      <c r="GO1" s="1" t="s">
        <v>338</v>
      </c>
      <c r="GP1" s="1" t="s">
        <v>339</v>
      </c>
      <c r="GQ1" s="1" t="s">
        <v>340</v>
      </c>
      <c r="GR1" s="1" t="s">
        <v>341</v>
      </c>
      <c r="GS1" s="1" t="s">
        <v>342</v>
      </c>
      <c r="GT1" s="1" t="s">
        <v>343</v>
      </c>
      <c r="GU1" s="1" t="s">
        <v>344</v>
      </c>
      <c r="GV1" s="1" t="s">
        <v>345</v>
      </c>
      <c r="GW1" s="1" t="s">
        <v>346</v>
      </c>
      <c r="GX1" s="1" t="s">
        <v>347</v>
      </c>
      <c r="GY1" s="1" t="s">
        <v>348</v>
      </c>
      <c r="GZ1" s="1" t="s">
        <v>349</v>
      </c>
      <c r="HA1" s="1" t="s">
        <v>350</v>
      </c>
      <c r="HB1" s="1" t="s">
        <v>351</v>
      </c>
      <c r="HC1" s="1" t="s">
        <v>352</v>
      </c>
      <c r="HD1" s="1" t="s">
        <v>353</v>
      </c>
      <c r="HE1" s="1" t="s">
        <v>354</v>
      </c>
      <c r="HF1" s="1" t="s">
        <v>355</v>
      </c>
      <c r="HG1" s="1" t="s">
        <v>356</v>
      </c>
      <c r="HH1" s="1" t="s">
        <v>357</v>
      </c>
      <c r="HI1" s="1" t="s">
        <v>358</v>
      </c>
      <c r="HJ1" s="1" t="s">
        <v>359</v>
      </c>
      <c r="HK1" s="1" t="s">
        <v>360</v>
      </c>
      <c r="HL1" s="1" t="s">
        <v>361</v>
      </c>
      <c r="HM1" s="1" t="s">
        <v>362</v>
      </c>
      <c r="HN1" s="1" t="s">
        <v>363</v>
      </c>
      <c r="HO1" s="1" t="s">
        <v>364</v>
      </c>
      <c r="HP1" s="1" t="s">
        <v>365</v>
      </c>
      <c r="HQ1" s="1" t="s">
        <v>366</v>
      </c>
      <c r="HR1" s="1" t="s">
        <v>367</v>
      </c>
      <c r="HS1" s="1" t="s">
        <v>368</v>
      </c>
      <c r="HT1" s="1" t="s">
        <v>369</v>
      </c>
      <c r="HU1" s="1" t="s">
        <v>370</v>
      </c>
      <c r="HV1" s="1" t="s">
        <v>371</v>
      </c>
      <c r="HW1" s="1" t="s">
        <v>372</v>
      </c>
      <c r="HX1" s="1" t="s">
        <v>373</v>
      </c>
      <c r="HY1" s="1" t="s">
        <v>374</v>
      </c>
      <c r="HZ1" s="1" t="s">
        <v>375</v>
      </c>
      <c r="IA1" s="1" t="s">
        <v>376</v>
      </c>
      <c r="IB1" s="1" t="s">
        <v>377</v>
      </c>
      <c r="IC1" s="1" t="s">
        <v>378</v>
      </c>
      <c r="ID1" s="1" t="s">
        <v>379</v>
      </c>
      <c r="IE1" s="1" t="s">
        <v>380</v>
      </c>
      <c r="IF1" s="1" t="s">
        <v>381</v>
      </c>
      <c r="IG1" s="1" t="s">
        <v>382</v>
      </c>
      <c r="IH1" s="1" t="s">
        <v>383</v>
      </c>
      <c r="II1" s="1" t="s">
        <v>384</v>
      </c>
      <c r="IJ1" s="1" t="s">
        <v>385</v>
      </c>
      <c r="IK1" s="1" t="s">
        <v>386</v>
      </c>
      <c r="IL1" s="1" t="s">
        <v>387</v>
      </c>
      <c r="IM1" s="1" t="s">
        <v>388</v>
      </c>
      <c r="IN1" s="1" t="s">
        <v>389</v>
      </c>
      <c r="IO1" s="1" t="s">
        <v>390</v>
      </c>
      <c r="IP1" s="1" t="s">
        <v>391</v>
      </c>
      <c r="IQ1" s="1" t="s">
        <v>392</v>
      </c>
      <c r="IR1" s="1" t="s">
        <v>393</v>
      </c>
      <c r="IS1" s="1" t="s">
        <v>394</v>
      </c>
      <c r="IT1" s="1" t="s">
        <v>395</v>
      </c>
      <c r="IU1" s="1" t="s">
        <v>396</v>
      </c>
      <c r="IV1" s="1" t="s">
        <v>397</v>
      </c>
      <c r="IW1" s="1" t="s">
        <v>398</v>
      </c>
      <c r="IX1" s="1" t="s">
        <v>399</v>
      </c>
      <c r="IY1" s="1" t="s">
        <v>400</v>
      </c>
      <c r="IZ1" s="1" t="s">
        <v>401</v>
      </c>
      <c r="JA1" s="1" t="s">
        <v>402</v>
      </c>
      <c r="JB1" s="1" t="s">
        <v>403</v>
      </c>
      <c r="JC1" s="1" t="s">
        <v>404</v>
      </c>
      <c r="JD1" s="1" t="s">
        <v>405</v>
      </c>
      <c r="JE1" s="1" t="s">
        <v>406</v>
      </c>
      <c r="JF1" s="1" t="s">
        <v>407</v>
      </c>
      <c r="JG1" s="1" t="s">
        <v>408</v>
      </c>
      <c r="JH1" s="1" t="s">
        <v>409</v>
      </c>
      <c r="JI1" s="1" t="s">
        <v>410</v>
      </c>
      <c r="JJ1" s="1" t="s">
        <v>411</v>
      </c>
      <c r="JK1" s="1" t="s">
        <v>412</v>
      </c>
      <c r="JL1" s="1" t="s">
        <v>413</v>
      </c>
      <c r="JM1" s="1" t="s">
        <v>414</v>
      </c>
      <c r="JN1" s="1" t="s">
        <v>415</v>
      </c>
      <c r="JO1" s="1" t="s">
        <v>416</v>
      </c>
      <c r="JP1" s="1" t="s">
        <v>417</v>
      </c>
      <c r="JQ1" s="1" t="s">
        <v>418</v>
      </c>
      <c r="JR1" s="1" t="s">
        <v>419</v>
      </c>
      <c r="JS1" s="1" t="s">
        <v>420</v>
      </c>
      <c r="JT1" s="1" t="s">
        <v>421</v>
      </c>
      <c r="JU1" s="1" t="s">
        <v>422</v>
      </c>
      <c r="JV1" s="1" t="s">
        <v>423</v>
      </c>
      <c r="JW1" s="1" t="s">
        <v>424</v>
      </c>
      <c r="JX1" s="1" t="s">
        <v>425</v>
      </c>
      <c r="JY1" s="1" t="s">
        <v>426</v>
      </c>
      <c r="JZ1" s="1" t="s">
        <v>427</v>
      </c>
      <c r="KA1" s="1" t="s">
        <v>428</v>
      </c>
      <c r="KB1" s="1" t="s">
        <v>429</v>
      </c>
      <c r="KC1" s="1" t="s">
        <v>430</v>
      </c>
      <c r="KD1" s="1" t="s">
        <v>431</v>
      </c>
      <c r="KE1" s="1" t="s">
        <v>432</v>
      </c>
      <c r="KF1" s="1" t="s">
        <v>433</v>
      </c>
      <c r="KG1" s="1" t="s">
        <v>434</v>
      </c>
      <c r="KH1" s="1" t="s">
        <v>435</v>
      </c>
      <c r="KI1" s="1" t="s">
        <v>436</v>
      </c>
      <c r="KJ1" s="1" t="s">
        <v>437</v>
      </c>
      <c r="KK1" s="1" t="s">
        <v>438</v>
      </c>
      <c r="KL1" s="1" t="s">
        <v>439</v>
      </c>
      <c r="KM1" s="1" t="s">
        <v>440</v>
      </c>
      <c r="KN1" s="1" t="s">
        <v>441</v>
      </c>
      <c r="KO1" s="1" t="s">
        <v>442</v>
      </c>
      <c r="KP1" s="1" t="s">
        <v>443</v>
      </c>
      <c r="KQ1" s="1" t="s">
        <v>444</v>
      </c>
      <c r="KR1" s="1" t="s">
        <v>445</v>
      </c>
      <c r="KS1" s="1" t="s">
        <v>446</v>
      </c>
      <c r="KT1" s="1" t="s">
        <v>447</v>
      </c>
      <c r="KU1" s="1" t="s">
        <v>448</v>
      </c>
      <c r="KV1" s="1" t="s">
        <v>449</v>
      </c>
      <c r="KW1" s="1" t="s">
        <v>450</v>
      </c>
      <c r="KX1" s="1" t="s">
        <v>451</v>
      </c>
      <c r="KY1" s="1" t="s">
        <v>452</v>
      </c>
      <c r="KZ1" s="1" t="s">
        <v>453</v>
      </c>
      <c r="LA1" s="1" t="s">
        <v>454</v>
      </c>
      <c r="LB1" s="1" t="s">
        <v>455</v>
      </c>
      <c r="LC1" s="1" t="s">
        <v>456</v>
      </c>
      <c r="LD1" s="1" t="s">
        <v>457</v>
      </c>
      <c r="LE1" s="1" t="s">
        <v>458</v>
      </c>
      <c r="LF1" s="1" t="s">
        <v>459</v>
      </c>
      <c r="LG1" s="1" t="s">
        <v>460</v>
      </c>
      <c r="LH1" s="1" t="s">
        <v>461</v>
      </c>
      <c r="LI1" s="1" t="s">
        <v>462</v>
      </c>
      <c r="LJ1" s="1" t="s">
        <v>463</v>
      </c>
      <c r="LK1" s="1" t="s">
        <v>464</v>
      </c>
      <c r="LL1" s="1" t="s">
        <v>465</v>
      </c>
      <c r="LM1" s="1" t="s">
        <v>466</v>
      </c>
      <c r="LN1" s="1" t="s">
        <v>467</v>
      </c>
      <c r="LO1" s="1" t="s">
        <v>468</v>
      </c>
      <c r="LP1" s="1" t="s">
        <v>469</v>
      </c>
      <c r="LQ1" s="1" t="s">
        <v>470</v>
      </c>
      <c r="LR1" s="1" t="s">
        <v>471</v>
      </c>
      <c r="LS1" s="1" t="s">
        <v>472</v>
      </c>
      <c r="LT1" s="1" t="s">
        <v>473</v>
      </c>
      <c r="LU1" s="1" t="s">
        <v>474</v>
      </c>
      <c r="LV1" s="1" t="s">
        <v>475</v>
      </c>
      <c r="LW1" s="1" t="s">
        <v>476</v>
      </c>
      <c r="LX1" s="1" t="s">
        <v>477</v>
      </c>
      <c r="LY1" s="1" t="s">
        <v>478</v>
      </c>
      <c r="LZ1" s="1" t="s">
        <v>479</v>
      </c>
      <c r="MA1" s="1" t="s">
        <v>480</v>
      </c>
      <c r="MB1" s="1" t="s">
        <v>481</v>
      </c>
      <c r="MC1" s="1" t="s">
        <v>482</v>
      </c>
      <c r="MD1" s="1" t="s">
        <v>483</v>
      </c>
      <c r="ME1" s="1" t="s">
        <v>484</v>
      </c>
      <c r="MF1" s="1" t="s">
        <v>485</v>
      </c>
      <c r="MG1" s="1" t="s">
        <v>486</v>
      </c>
      <c r="MH1" s="1" t="s">
        <v>487</v>
      </c>
      <c r="MI1" s="1" t="s">
        <v>488</v>
      </c>
      <c r="MJ1" s="1" t="s">
        <v>489</v>
      </c>
      <c r="MK1" s="1" t="s">
        <v>490</v>
      </c>
      <c r="ML1" s="1" t="s">
        <v>491</v>
      </c>
      <c r="MM1" s="1" t="s">
        <v>492</v>
      </c>
      <c r="MN1" s="1" t="s">
        <v>493</v>
      </c>
      <c r="MO1" s="1" t="s">
        <v>494</v>
      </c>
      <c r="MP1" s="1" t="s">
        <v>495</v>
      </c>
      <c r="MQ1" s="1" t="s">
        <v>496</v>
      </c>
      <c r="MR1" s="1" t="s">
        <v>497</v>
      </c>
      <c r="MS1" s="1" t="s">
        <v>498</v>
      </c>
      <c r="MT1" s="1" t="s">
        <v>499</v>
      </c>
      <c r="MU1" s="1" t="s">
        <v>500</v>
      </c>
      <c r="MV1" s="1" t="s">
        <v>501</v>
      </c>
      <c r="MW1" s="1" t="s">
        <v>502</v>
      </c>
      <c r="MX1" s="1" t="s">
        <v>503</v>
      </c>
      <c r="MY1" s="1" t="s">
        <v>504</v>
      </c>
      <c r="MZ1" s="1" t="s">
        <v>505</v>
      </c>
      <c r="NA1" s="1" t="s">
        <v>506</v>
      </c>
      <c r="NB1" s="1" t="s">
        <v>507</v>
      </c>
      <c r="NC1" s="1" t="s">
        <v>508</v>
      </c>
      <c r="ND1" s="1" t="s">
        <v>509</v>
      </c>
      <c r="NE1" s="1" t="s">
        <v>510</v>
      </c>
      <c r="NF1" s="1" t="s">
        <v>511</v>
      </c>
      <c r="NG1" s="1" t="s">
        <v>512</v>
      </c>
      <c r="NH1" s="1" t="s">
        <v>513</v>
      </c>
      <c r="NI1" s="1" t="s">
        <v>514</v>
      </c>
      <c r="NJ1" s="1" t="s">
        <v>515</v>
      </c>
      <c r="NK1" s="1" t="s">
        <v>516</v>
      </c>
      <c r="NL1" s="1" t="s">
        <v>517</v>
      </c>
      <c r="NM1" s="1" t="s">
        <v>518</v>
      </c>
      <c r="NN1" s="1" t="s">
        <v>519</v>
      </c>
      <c r="NO1" s="1" t="s">
        <v>520</v>
      </c>
    </row>
    <row r="2" spans="1:379" x14ac:dyDescent="0.25">
      <c r="A2" s="1">
        <v>0</v>
      </c>
      <c r="B2">
        <v>20037</v>
      </c>
      <c r="C2">
        <v>11975</v>
      </c>
      <c r="D2">
        <v>19641</v>
      </c>
      <c r="E2">
        <v>1</v>
      </c>
      <c r="F2">
        <v>23020</v>
      </c>
      <c r="G2">
        <v>11782</v>
      </c>
      <c r="H2">
        <v>7603</v>
      </c>
      <c r="I2">
        <v>12148</v>
      </c>
      <c r="J2">
        <v>1</v>
      </c>
      <c r="K2">
        <v>14320</v>
      </c>
      <c r="L2">
        <v>16872</v>
      </c>
      <c r="M2">
        <v>12364</v>
      </c>
      <c r="N2">
        <v>21455</v>
      </c>
      <c r="O2">
        <v>21675</v>
      </c>
      <c r="T2">
        <v>21932</v>
      </c>
      <c r="U2">
        <v>15006</v>
      </c>
      <c r="V2">
        <v>23140</v>
      </c>
      <c r="X2">
        <v>28914</v>
      </c>
      <c r="Y2">
        <v>11172</v>
      </c>
      <c r="Z2">
        <v>7461</v>
      </c>
      <c r="AA2">
        <v>12046</v>
      </c>
      <c r="AB2">
        <v>1</v>
      </c>
      <c r="AC2">
        <v>12182</v>
      </c>
      <c r="AD2">
        <v>7418</v>
      </c>
      <c r="AE2">
        <v>5500</v>
      </c>
      <c r="AF2">
        <v>9023</v>
      </c>
      <c r="AH2">
        <v>9230</v>
      </c>
      <c r="AI2">
        <v>11236</v>
      </c>
      <c r="AJ2">
        <v>9533</v>
      </c>
      <c r="AK2">
        <v>15608</v>
      </c>
      <c r="AL2">
        <v>1</v>
      </c>
      <c r="AM2">
        <v>16275</v>
      </c>
      <c r="AQ2">
        <v>13144</v>
      </c>
      <c r="AR2">
        <v>9894</v>
      </c>
      <c r="AS2">
        <v>15349</v>
      </c>
      <c r="AT2">
        <v>17647</v>
      </c>
      <c r="AU2">
        <v>17210</v>
      </c>
      <c r="AV2">
        <v>11018</v>
      </c>
      <c r="AW2">
        <v>19357</v>
      </c>
      <c r="AX2">
        <v>2</v>
      </c>
      <c r="AY2">
        <v>20314</v>
      </c>
      <c r="AZ2">
        <v>12511</v>
      </c>
      <c r="BA2">
        <v>8847</v>
      </c>
      <c r="BB2">
        <v>14445</v>
      </c>
      <c r="BC2">
        <v>15291</v>
      </c>
      <c r="BD2">
        <v>19604</v>
      </c>
      <c r="BE2">
        <v>15187</v>
      </c>
      <c r="BF2">
        <v>28145</v>
      </c>
      <c r="BG2">
        <v>1</v>
      </c>
      <c r="BH2">
        <v>27401</v>
      </c>
      <c r="BI2">
        <v>22027</v>
      </c>
      <c r="BJ2">
        <v>14897</v>
      </c>
      <c r="BK2">
        <v>24804</v>
      </c>
      <c r="BL2">
        <v>2</v>
      </c>
      <c r="BM2">
        <v>29175</v>
      </c>
      <c r="BN2">
        <v>1</v>
      </c>
      <c r="BQ2">
        <v>1</v>
      </c>
      <c r="BR2">
        <v>22346</v>
      </c>
      <c r="BS2">
        <v>14942</v>
      </c>
      <c r="BT2">
        <v>22140</v>
      </c>
      <c r="BU2">
        <v>1</v>
      </c>
      <c r="BV2">
        <v>25849</v>
      </c>
      <c r="BW2">
        <v>15013</v>
      </c>
      <c r="BX2">
        <v>9952</v>
      </c>
      <c r="BY2">
        <v>16141</v>
      </c>
      <c r="BZ2">
        <v>2</v>
      </c>
      <c r="CA2">
        <v>17713</v>
      </c>
      <c r="CB2">
        <v>20239</v>
      </c>
      <c r="CC2">
        <v>15428</v>
      </c>
      <c r="CD2">
        <v>25994</v>
      </c>
      <c r="CE2">
        <v>1</v>
      </c>
      <c r="CF2">
        <v>28705</v>
      </c>
      <c r="CJ2">
        <v>27927</v>
      </c>
      <c r="CK2">
        <v>18723</v>
      </c>
      <c r="CL2">
        <v>28348</v>
      </c>
      <c r="CM2">
        <v>1</v>
      </c>
      <c r="CN2">
        <v>36778</v>
      </c>
      <c r="CO2">
        <v>12942</v>
      </c>
      <c r="CP2">
        <v>8087</v>
      </c>
      <c r="CQ2">
        <v>13130</v>
      </c>
      <c r="CR2">
        <v>1</v>
      </c>
      <c r="CS2">
        <v>15207</v>
      </c>
      <c r="CT2">
        <v>8429</v>
      </c>
      <c r="CU2">
        <v>5661</v>
      </c>
      <c r="CV2">
        <v>8905</v>
      </c>
      <c r="CW2">
        <v>1</v>
      </c>
      <c r="CX2">
        <v>9945</v>
      </c>
      <c r="CY2">
        <v>11729</v>
      </c>
      <c r="CZ2">
        <v>8871</v>
      </c>
      <c r="DA2">
        <v>16025</v>
      </c>
      <c r="DB2">
        <v>15971</v>
      </c>
      <c r="DD2">
        <v>14536</v>
      </c>
      <c r="DE2">
        <v>9946</v>
      </c>
      <c r="DF2">
        <v>15919</v>
      </c>
      <c r="DG2">
        <v>19068</v>
      </c>
      <c r="DH2">
        <v>7970</v>
      </c>
      <c r="DI2">
        <v>5455</v>
      </c>
      <c r="DJ2">
        <v>9729</v>
      </c>
      <c r="DK2">
        <v>9638</v>
      </c>
      <c r="DL2">
        <v>5453</v>
      </c>
      <c r="DM2">
        <v>4427</v>
      </c>
      <c r="DN2">
        <v>7420</v>
      </c>
      <c r="DO2">
        <v>1</v>
      </c>
      <c r="DP2">
        <v>7102</v>
      </c>
      <c r="DQ2">
        <v>8129</v>
      </c>
      <c r="DR2">
        <v>7024</v>
      </c>
      <c r="DS2">
        <v>12271</v>
      </c>
      <c r="DT2">
        <v>2</v>
      </c>
      <c r="DU2">
        <v>11367</v>
      </c>
      <c r="DW2">
        <v>1</v>
      </c>
      <c r="DY2">
        <v>9435</v>
      </c>
      <c r="DZ2">
        <v>7166</v>
      </c>
      <c r="EA2">
        <v>11618</v>
      </c>
      <c r="EB2">
        <v>1</v>
      </c>
      <c r="EC2">
        <v>12652</v>
      </c>
      <c r="ED2">
        <v>11558</v>
      </c>
      <c r="EE2">
        <v>7478</v>
      </c>
      <c r="EF2">
        <v>13943</v>
      </c>
      <c r="EG2">
        <v>14653</v>
      </c>
      <c r="EH2">
        <v>8992</v>
      </c>
      <c r="EI2">
        <v>6753</v>
      </c>
      <c r="EJ2">
        <v>11781</v>
      </c>
      <c r="EK2">
        <v>11439</v>
      </c>
      <c r="EL2">
        <v>13742</v>
      </c>
      <c r="EM2">
        <v>10950</v>
      </c>
      <c r="EN2">
        <v>21046</v>
      </c>
      <c r="EO2">
        <v>1</v>
      </c>
      <c r="EP2">
        <v>20329</v>
      </c>
      <c r="ET2">
        <v>15254</v>
      </c>
      <c r="EU2">
        <v>10592</v>
      </c>
      <c r="EV2">
        <v>18533</v>
      </c>
      <c r="EX2">
        <v>20673</v>
      </c>
      <c r="EY2">
        <v>1</v>
      </c>
      <c r="EZ2">
        <v>1</v>
      </c>
      <c r="FB2">
        <v>1</v>
      </c>
      <c r="FD2">
        <v>14033</v>
      </c>
      <c r="FE2">
        <v>8958</v>
      </c>
      <c r="FF2">
        <v>15167</v>
      </c>
      <c r="FH2">
        <v>17386</v>
      </c>
      <c r="FI2">
        <v>10170</v>
      </c>
      <c r="FJ2">
        <v>6889</v>
      </c>
      <c r="FK2">
        <v>11636</v>
      </c>
      <c r="FL2">
        <v>2</v>
      </c>
      <c r="FM2">
        <v>12500</v>
      </c>
      <c r="FN2">
        <v>13891</v>
      </c>
      <c r="FO2">
        <v>11043</v>
      </c>
      <c r="FP2">
        <v>19939</v>
      </c>
      <c r="FQ2">
        <v>1</v>
      </c>
      <c r="FR2">
        <v>19934</v>
      </c>
      <c r="FS2">
        <v>1</v>
      </c>
      <c r="FU2">
        <v>17916</v>
      </c>
      <c r="FV2">
        <v>12130</v>
      </c>
      <c r="FW2">
        <v>20525</v>
      </c>
      <c r="FX2">
        <v>2</v>
      </c>
      <c r="FY2">
        <v>24876</v>
      </c>
      <c r="FZ2">
        <v>17582</v>
      </c>
      <c r="GA2">
        <v>10135</v>
      </c>
      <c r="GB2">
        <v>16769</v>
      </c>
      <c r="GC2">
        <v>3</v>
      </c>
      <c r="GD2">
        <v>20727</v>
      </c>
      <c r="GE2">
        <v>11051</v>
      </c>
      <c r="GF2">
        <v>7561</v>
      </c>
      <c r="GG2">
        <v>11100</v>
      </c>
      <c r="GH2">
        <v>2</v>
      </c>
      <c r="GI2">
        <v>13438</v>
      </c>
      <c r="GJ2">
        <v>16772</v>
      </c>
      <c r="GK2">
        <v>12881</v>
      </c>
      <c r="GL2">
        <v>22791</v>
      </c>
      <c r="GN2">
        <v>22598</v>
      </c>
      <c r="GP2">
        <v>1</v>
      </c>
      <c r="GR2">
        <v>19978</v>
      </c>
      <c r="GS2">
        <v>14016</v>
      </c>
      <c r="GT2">
        <v>22243</v>
      </c>
      <c r="GU2">
        <v>1</v>
      </c>
      <c r="GV2">
        <v>26707</v>
      </c>
      <c r="GW2">
        <v>12670</v>
      </c>
      <c r="GX2">
        <v>8997</v>
      </c>
      <c r="GY2">
        <v>13173</v>
      </c>
      <c r="GZ2">
        <v>1</v>
      </c>
      <c r="HA2">
        <v>15535</v>
      </c>
      <c r="HB2">
        <v>8723</v>
      </c>
      <c r="HC2">
        <v>6677</v>
      </c>
      <c r="HD2">
        <v>10276</v>
      </c>
      <c r="HE2">
        <v>1</v>
      </c>
      <c r="HF2">
        <v>11015</v>
      </c>
      <c r="HG2">
        <v>12411</v>
      </c>
      <c r="HH2">
        <v>11630</v>
      </c>
      <c r="HI2">
        <v>18160</v>
      </c>
      <c r="HJ2">
        <v>1</v>
      </c>
      <c r="HK2">
        <v>18375</v>
      </c>
      <c r="HL2">
        <v>1</v>
      </c>
      <c r="HM2">
        <v>14223</v>
      </c>
      <c r="HN2">
        <v>11110</v>
      </c>
      <c r="HO2">
        <v>17320</v>
      </c>
      <c r="HQ2">
        <v>19998</v>
      </c>
      <c r="HR2">
        <v>19030</v>
      </c>
      <c r="HS2">
        <v>12286</v>
      </c>
      <c r="HT2">
        <v>21008</v>
      </c>
      <c r="HU2">
        <v>23960</v>
      </c>
      <c r="HV2">
        <v>14585</v>
      </c>
      <c r="HW2">
        <v>10558</v>
      </c>
      <c r="HX2">
        <v>17472</v>
      </c>
      <c r="HY2">
        <v>18368</v>
      </c>
      <c r="HZ2">
        <v>23757</v>
      </c>
      <c r="IA2">
        <v>20599</v>
      </c>
      <c r="IB2">
        <v>35416</v>
      </c>
      <c r="IC2">
        <v>1</v>
      </c>
      <c r="ID2">
        <v>33961</v>
      </c>
      <c r="IF2">
        <v>1</v>
      </c>
      <c r="IG2">
        <v>25665</v>
      </c>
      <c r="IH2">
        <v>18068</v>
      </c>
      <c r="II2">
        <v>30207</v>
      </c>
      <c r="IK2">
        <v>35469</v>
      </c>
      <c r="IM2">
        <v>1</v>
      </c>
      <c r="IN2">
        <v>21107</v>
      </c>
      <c r="IO2">
        <v>12831</v>
      </c>
      <c r="IP2">
        <v>21985</v>
      </c>
      <c r="IQ2">
        <v>27613</v>
      </c>
      <c r="IR2">
        <v>15477</v>
      </c>
      <c r="IS2">
        <v>10348</v>
      </c>
      <c r="IT2">
        <v>15882</v>
      </c>
      <c r="IU2">
        <v>19362</v>
      </c>
      <c r="IV2">
        <v>22273</v>
      </c>
      <c r="IW2">
        <v>22865</v>
      </c>
      <c r="IX2">
        <v>31003</v>
      </c>
      <c r="IZ2">
        <v>32426</v>
      </c>
      <c r="JA2">
        <v>1</v>
      </c>
      <c r="JC2">
        <v>1</v>
      </c>
      <c r="JD2">
        <v>1</v>
      </c>
      <c r="JF2">
        <v>27615</v>
      </c>
      <c r="JG2">
        <v>19046</v>
      </c>
      <c r="JH2">
        <v>30595</v>
      </c>
      <c r="JI2">
        <v>2</v>
      </c>
      <c r="JJ2">
        <v>38328</v>
      </c>
      <c r="JS2">
        <v>1</v>
      </c>
      <c r="JV2">
        <v>24666</v>
      </c>
      <c r="JW2">
        <v>14588</v>
      </c>
      <c r="JX2">
        <v>24682</v>
      </c>
      <c r="JY2">
        <v>2</v>
      </c>
      <c r="JZ2">
        <v>30550</v>
      </c>
      <c r="KA2">
        <v>14662</v>
      </c>
      <c r="KB2">
        <v>9622</v>
      </c>
      <c r="KC2">
        <v>14312</v>
      </c>
      <c r="KD2">
        <v>1</v>
      </c>
      <c r="KE2">
        <v>17490</v>
      </c>
      <c r="KF2">
        <v>20976</v>
      </c>
      <c r="KG2">
        <v>15491</v>
      </c>
      <c r="KH2">
        <v>26384</v>
      </c>
      <c r="KI2">
        <v>27063</v>
      </c>
      <c r="KK2">
        <v>1</v>
      </c>
      <c r="KL2">
        <v>29116</v>
      </c>
      <c r="KM2">
        <v>18987</v>
      </c>
      <c r="KN2">
        <v>34912</v>
      </c>
      <c r="KO2">
        <v>3</v>
      </c>
      <c r="KP2">
        <v>41353</v>
      </c>
      <c r="KQ2">
        <v>16652</v>
      </c>
      <c r="KR2">
        <v>10245</v>
      </c>
      <c r="KS2">
        <v>17747</v>
      </c>
      <c r="KT2">
        <v>1</v>
      </c>
      <c r="KU2">
        <v>19620</v>
      </c>
      <c r="KV2">
        <v>10288</v>
      </c>
      <c r="KW2">
        <v>7232</v>
      </c>
      <c r="KX2">
        <v>11618</v>
      </c>
      <c r="KY2">
        <v>2</v>
      </c>
      <c r="KZ2">
        <v>12604</v>
      </c>
      <c r="LA2">
        <v>15030</v>
      </c>
      <c r="LB2">
        <v>12157</v>
      </c>
      <c r="LC2">
        <v>20233</v>
      </c>
      <c r="LD2">
        <v>20042</v>
      </c>
      <c r="LI2">
        <v>18996</v>
      </c>
      <c r="LJ2">
        <v>13216</v>
      </c>
      <c r="LK2">
        <v>21041</v>
      </c>
      <c r="LL2">
        <v>25316</v>
      </c>
      <c r="LM2">
        <v>22772</v>
      </c>
      <c r="LN2">
        <v>14131</v>
      </c>
      <c r="LO2">
        <v>24851</v>
      </c>
      <c r="LP2">
        <v>1</v>
      </c>
      <c r="LQ2">
        <v>28035</v>
      </c>
      <c r="LR2">
        <v>16693</v>
      </c>
      <c r="LS2">
        <v>11425</v>
      </c>
      <c r="LT2">
        <v>17782</v>
      </c>
      <c r="LU2">
        <v>20448</v>
      </c>
      <c r="LV2">
        <v>25229</v>
      </c>
      <c r="LW2">
        <v>19013</v>
      </c>
      <c r="LX2">
        <v>35711</v>
      </c>
      <c r="LY2">
        <v>35901</v>
      </c>
      <c r="MD2">
        <v>29767</v>
      </c>
      <c r="ME2">
        <v>20261</v>
      </c>
      <c r="MF2">
        <v>32800</v>
      </c>
      <c r="MG2">
        <v>2</v>
      </c>
      <c r="MH2">
        <v>40544</v>
      </c>
      <c r="MI2">
        <v>1</v>
      </c>
      <c r="MJ2">
        <v>1</v>
      </c>
      <c r="ML2">
        <v>1</v>
      </c>
      <c r="MP2">
        <v>4</v>
      </c>
      <c r="MQ2">
        <v>29897</v>
      </c>
      <c r="MR2">
        <v>18054</v>
      </c>
      <c r="MS2">
        <v>30494</v>
      </c>
      <c r="MT2">
        <v>1</v>
      </c>
      <c r="MU2">
        <v>37069</v>
      </c>
      <c r="MV2">
        <v>20213</v>
      </c>
      <c r="MW2">
        <v>12886</v>
      </c>
      <c r="MX2">
        <v>19911</v>
      </c>
      <c r="MY2">
        <v>2</v>
      </c>
      <c r="MZ2">
        <v>24332</v>
      </c>
      <c r="NA2">
        <v>27485</v>
      </c>
      <c r="NB2">
        <v>20037</v>
      </c>
      <c r="NC2">
        <v>35660</v>
      </c>
      <c r="ND2">
        <v>6</v>
      </c>
      <c r="NE2">
        <v>38428</v>
      </c>
      <c r="NH2">
        <v>1</v>
      </c>
      <c r="NK2">
        <v>38372</v>
      </c>
      <c r="NL2">
        <v>25167</v>
      </c>
      <c r="NM2">
        <v>40462</v>
      </c>
      <c r="NN2">
        <v>1</v>
      </c>
      <c r="NO2">
        <v>52804</v>
      </c>
    </row>
    <row r="3" spans="1:379" x14ac:dyDescent="0.25">
      <c r="A3" s="1">
        <v>1</v>
      </c>
      <c r="B3">
        <v>20314</v>
      </c>
      <c r="C3">
        <v>12179</v>
      </c>
      <c r="D3">
        <v>18288</v>
      </c>
      <c r="F3">
        <v>24446</v>
      </c>
      <c r="G3">
        <v>11695</v>
      </c>
      <c r="H3">
        <v>7940</v>
      </c>
      <c r="I3">
        <v>11054</v>
      </c>
      <c r="K3">
        <v>14096</v>
      </c>
      <c r="L3">
        <v>17408</v>
      </c>
      <c r="M3">
        <v>12762</v>
      </c>
      <c r="N3">
        <v>21760</v>
      </c>
      <c r="O3">
        <v>22292</v>
      </c>
      <c r="P3">
        <v>2</v>
      </c>
      <c r="Q3">
        <v>2</v>
      </c>
      <c r="R3">
        <v>2</v>
      </c>
      <c r="S3">
        <v>1</v>
      </c>
      <c r="T3">
        <v>23381</v>
      </c>
      <c r="U3">
        <v>15083</v>
      </c>
      <c r="V3">
        <v>21213</v>
      </c>
      <c r="W3">
        <v>1</v>
      </c>
      <c r="X3">
        <v>29826</v>
      </c>
      <c r="Y3">
        <v>11695</v>
      </c>
      <c r="Z3">
        <v>8317</v>
      </c>
      <c r="AA3">
        <v>11658</v>
      </c>
      <c r="AC3">
        <v>14254</v>
      </c>
      <c r="AD3">
        <v>7475</v>
      </c>
      <c r="AE3">
        <v>5448</v>
      </c>
      <c r="AF3">
        <v>8117</v>
      </c>
      <c r="AG3">
        <v>1</v>
      </c>
      <c r="AH3">
        <v>9406</v>
      </c>
      <c r="AI3">
        <v>10282</v>
      </c>
      <c r="AJ3">
        <v>8544</v>
      </c>
      <c r="AK3">
        <v>13804</v>
      </c>
      <c r="AM3">
        <v>13835</v>
      </c>
      <c r="AN3">
        <v>2</v>
      </c>
      <c r="AO3">
        <v>1</v>
      </c>
      <c r="AP3">
        <v>2</v>
      </c>
      <c r="AQ3">
        <v>13490</v>
      </c>
      <c r="AR3">
        <v>9623</v>
      </c>
      <c r="AS3">
        <v>14151</v>
      </c>
      <c r="AT3">
        <v>17929</v>
      </c>
      <c r="AU3">
        <v>16954</v>
      </c>
      <c r="AV3">
        <v>11058</v>
      </c>
      <c r="AW3">
        <v>17648</v>
      </c>
      <c r="AY3">
        <v>20689</v>
      </c>
      <c r="AZ3">
        <v>12313</v>
      </c>
      <c r="BA3">
        <v>8796</v>
      </c>
      <c r="BB3">
        <v>13774</v>
      </c>
      <c r="BC3">
        <v>14724</v>
      </c>
      <c r="BD3">
        <v>19372</v>
      </c>
      <c r="BE3">
        <v>14909</v>
      </c>
      <c r="BF3">
        <v>25845</v>
      </c>
      <c r="BG3">
        <v>1</v>
      </c>
      <c r="BH3">
        <v>26528</v>
      </c>
      <c r="BI3">
        <v>22324</v>
      </c>
      <c r="BJ3">
        <v>15382</v>
      </c>
      <c r="BK3">
        <v>21522</v>
      </c>
      <c r="BM3">
        <v>28079</v>
      </c>
      <c r="BO3">
        <v>1</v>
      </c>
      <c r="BP3">
        <v>1</v>
      </c>
      <c r="BR3">
        <v>22517</v>
      </c>
      <c r="BS3">
        <v>14028</v>
      </c>
      <c r="BT3">
        <v>21274</v>
      </c>
      <c r="BV3">
        <v>27743</v>
      </c>
      <c r="BW3">
        <v>15314</v>
      </c>
      <c r="BX3">
        <v>9568</v>
      </c>
      <c r="BY3">
        <v>14746</v>
      </c>
      <c r="CA3">
        <v>18327</v>
      </c>
      <c r="CB3">
        <v>20910</v>
      </c>
      <c r="CC3">
        <v>15537</v>
      </c>
      <c r="CD3">
        <v>25995</v>
      </c>
      <c r="CF3">
        <v>33772</v>
      </c>
      <c r="CG3">
        <v>1</v>
      </c>
      <c r="CH3">
        <v>1</v>
      </c>
      <c r="CI3">
        <v>2</v>
      </c>
      <c r="CJ3">
        <v>28592</v>
      </c>
      <c r="CK3">
        <v>18629</v>
      </c>
      <c r="CL3">
        <v>27485</v>
      </c>
      <c r="CN3">
        <v>41336</v>
      </c>
      <c r="CO3">
        <v>12513</v>
      </c>
      <c r="CP3">
        <v>7877</v>
      </c>
      <c r="CQ3">
        <v>12620</v>
      </c>
      <c r="CS3">
        <v>15454</v>
      </c>
      <c r="CT3">
        <v>8051</v>
      </c>
      <c r="CU3">
        <v>5596</v>
      </c>
      <c r="CV3">
        <v>8622</v>
      </c>
      <c r="CX3">
        <v>9889</v>
      </c>
      <c r="CY3">
        <v>11666</v>
      </c>
      <c r="CZ3">
        <v>9345</v>
      </c>
      <c r="DA3">
        <v>15849</v>
      </c>
      <c r="DB3">
        <v>15835</v>
      </c>
      <c r="DC3">
        <v>3</v>
      </c>
      <c r="DD3">
        <v>13137</v>
      </c>
      <c r="DE3">
        <v>10041</v>
      </c>
      <c r="DF3">
        <v>15043</v>
      </c>
      <c r="DG3">
        <v>18754</v>
      </c>
      <c r="DH3">
        <v>7800</v>
      </c>
      <c r="DI3">
        <v>5467</v>
      </c>
      <c r="DJ3">
        <v>8802</v>
      </c>
      <c r="DK3">
        <v>9813</v>
      </c>
      <c r="DL3">
        <v>5497</v>
      </c>
      <c r="DM3">
        <v>4571</v>
      </c>
      <c r="DN3">
        <v>6766</v>
      </c>
      <c r="DP3">
        <v>7002</v>
      </c>
      <c r="DQ3">
        <v>8214</v>
      </c>
      <c r="DR3">
        <v>7000</v>
      </c>
      <c r="DS3">
        <v>11909</v>
      </c>
      <c r="DU3">
        <v>11214</v>
      </c>
      <c r="DV3">
        <v>2</v>
      </c>
      <c r="DW3">
        <v>1</v>
      </c>
      <c r="DX3">
        <v>1</v>
      </c>
      <c r="DY3">
        <v>9225</v>
      </c>
      <c r="DZ3">
        <v>7108</v>
      </c>
      <c r="EA3">
        <v>10978</v>
      </c>
      <c r="EC3">
        <v>12640</v>
      </c>
      <c r="ED3">
        <v>11678</v>
      </c>
      <c r="EE3">
        <v>7819</v>
      </c>
      <c r="EF3">
        <v>12796</v>
      </c>
      <c r="EG3">
        <v>14513</v>
      </c>
      <c r="EH3">
        <v>9531</v>
      </c>
      <c r="EI3">
        <v>7117</v>
      </c>
      <c r="EJ3">
        <v>11681</v>
      </c>
      <c r="EK3">
        <v>12015</v>
      </c>
      <c r="EL3">
        <v>14348</v>
      </c>
      <c r="EM3">
        <v>11938</v>
      </c>
      <c r="EN3">
        <v>19744</v>
      </c>
      <c r="EO3">
        <v>2</v>
      </c>
      <c r="EP3">
        <v>20240</v>
      </c>
      <c r="EQ3">
        <v>1</v>
      </c>
      <c r="ER3">
        <v>1</v>
      </c>
      <c r="ES3">
        <v>2</v>
      </c>
      <c r="ET3">
        <v>15781</v>
      </c>
      <c r="EU3">
        <v>11911</v>
      </c>
      <c r="EV3">
        <v>17352</v>
      </c>
      <c r="EW3">
        <v>1</v>
      </c>
      <c r="EX3">
        <v>21014</v>
      </c>
      <c r="FA3">
        <v>1</v>
      </c>
      <c r="FC3">
        <v>1</v>
      </c>
      <c r="FD3">
        <v>14154</v>
      </c>
      <c r="FE3">
        <v>9122</v>
      </c>
      <c r="FF3">
        <v>14537</v>
      </c>
      <c r="FG3">
        <v>1</v>
      </c>
      <c r="FH3">
        <v>17984</v>
      </c>
      <c r="FI3">
        <v>10269</v>
      </c>
      <c r="FJ3">
        <v>7140</v>
      </c>
      <c r="FK3">
        <v>11085</v>
      </c>
      <c r="FM3">
        <v>12892</v>
      </c>
      <c r="FN3">
        <v>14407</v>
      </c>
      <c r="FO3">
        <v>11295</v>
      </c>
      <c r="FP3">
        <v>19546</v>
      </c>
      <c r="FR3">
        <v>20080</v>
      </c>
      <c r="FT3">
        <v>1</v>
      </c>
      <c r="FU3">
        <v>18236</v>
      </c>
      <c r="FV3">
        <v>12637</v>
      </c>
      <c r="FW3">
        <v>19650</v>
      </c>
      <c r="FY3">
        <v>25090</v>
      </c>
      <c r="FZ3">
        <v>19011</v>
      </c>
      <c r="GA3">
        <v>11331</v>
      </c>
      <c r="GB3">
        <v>17515</v>
      </c>
      <c r="GD3">
        <v>22713</v>
      </c>
      <c r="GE3">
        <v>11756</v>
      </c>
      <c r="GF3">
        <v>8008</v>
      </c>
      <c r="GG3">
        <v>11247</v>
      </c>
      <c r="GH3">
        <v>1</v>
      </c>
      <c r="GI3">
        <v>13901</v>
      </c>
      <c r="GJ3">
        <v>18074</v>
      </c>
      <c r="GK3">
        <v>13945</v>
      </c>
      <c r="GL3">
        <v>23881</v>
      </c>
      <c r="GM3">
        <v>1</v>
      </c>
      <c r="GN3">
        <v>23258</v>
      </c>
      <c r="GO3">
        <v>2</v>
      </c>
      <c r="GQ3">
        <v>1</v>
      </c>
      <c r="GR3">
        <v>22007</v>
      </c>
      <c r="GS3">
        <v>14829</v>
      </c>
      <c r="GT3">
        <v>21612</v>
      </c>
      <c r="GV3">
        <v>28514</v>
      </c>
      <c r="GW3">
        <v>13859</v>
      </c>
      <c r="GX3">
        <v>8915</v>
      </c>
      <c r="GY3">
        <v>13543</v>
      </c>
      <c r="HA3">
        <v>16464</v>
      </c>
      <c r="HB3">
        <v>9394</v>
      </c>
      <c r="HC3">
        <v>7125</v>
      </c>
      <c r="HD3">
        <v>9449</v>
      </c>
      <c r="HF3">
        <v>11615</v>
      </c>
      <c r="HG3">
        <v>13176</v>
      </c>
      <c r="HH3">
        <v>11223</v>
      </c>
      <c r="HI3">
        <v>18779</v>
      </c>
      <c r="HJ3">
        <v>1</v>
      </c>
      <c r="HK3">
        <v>18301</v>
      </c>
      <c r="HM3">
        <v>15852</v>
      </c>
      <c r="HN3">
        <v>11745</v>
      </c>
      <c r="HO3">
        <v>17148</v>
      </c>
      <c r="HP3">
        <v>1</v>
      </c>
      <c r="HQ3">
        <v>20800</v>
      </c>
      <c r="HR3">
        <v>21043</v>
      </c>
      <c r="HS3">
        <v>13530</v>
      </c>
      <c r="HT3">
        <v>21957</v>
      </c>
      <c r="HU3">
        <v>25802</v>
      </c>
      <c r="HV3">
        <v>16145</v>
      </c>
      <c r="HW3">
        <v>11885</v>
      </c>
      <c r="HX3">
        <v>18085</v>
      </c>
      <c r="HY3">
        <v>19634</v>
      </c>
      <c r="HZ3">
        <v>26390</v>
      </c>
      <c r="IA3">
        <v>20633</v>
      </c>
      <c r="IB3">
        <v>37484</v>
      </c>
      <c r="ID3">
        <v>35811</v>
      </c>
      <c r="IE3">
        <v>2</v>
      </c>
      <c r="IF3">
        <v>1</v>
      </c>
      <c r="IG3">
        <v>29411</v>
      </c>
      <c r="IH3">
        <v>20761</v>
      </c>
      <c r="II3">
        <v>30387</v>
      </c>
      <c r="IJ3">
        <v>1</v>
      </c>
      <c r="IK3">
        <v>37032</v>
      </c>
      <c r="IL3">
        <v>1</v>
      </c>
      <c r="IN3">
        <v>23878</v>
      </c>
      <c r="IO3">
        <v>14440</v>
      </c>
      <c r="IP3">
        <v>23197</v>
      </c>
      <c r="IQ3">
        <v>31198</v>
      </c>
      <c r="IR3">
        <v>17491</v>
      </c>
      <c r="IS3">
        <v>11558</v>
      </c>
      <c r="IT3">
        <v>13922</v>
      </c>
      <c r="IU3">
        <v>20847</v>
      </c>
      <c r="IV3">
        <v>23082</v>
      </c>
      <c r="IW3">
        <v>18201</v>
      </c>
      <c r="IX3">
        <v>32293</v>
      </c>
      <c r="IY3">
        <v>1</v>
      </c>
      <c r="IZ3">
        <v>32767</v>
      </c>
      <c r="JA3">
        <v>1</v>
      </c>
      <c r="JB3">
        <v>1</v>
      </c>
      <c r="JE3">
        <v>2</v>
      </c>
      <c r="JF3">
        <v>31436</v>
      </c>
      <c r="JG3">
        <v>20549</v>
      </c>
      <c r="JH3">
        <v>31880</v>
      </c>
      <c r="JJ3">
        <v>41996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T3">
        <v>5</v>
      </c>
      <c r="JU3">
        <v>1</v>
      </c>
      <c r="JV3">
        <v>23523</v>
      </c>
      <c r="JW3">
        <v>14087</v>
      </c>
      <c r="JX3">
        <v>21239</v>
      </c>
      <c r="JZ3">
        <v>28534</v>
      </c>
      <c r="KA3">
        <v>14297</v>
      </c>
      <c r="KB3">
        <v>9628</v>
      </c>
      <c r="KC3">
        <v>13555</v>
      </c>
      <c r="KE3">
        <v>17305</v>
      </c>
      <c r="KF3">
        <v>21007</v>
      </c>
      <c r="KG3">
        <v>15498</v>
      </c>
      <c r="KH3">
        <v>25226</v>
      </c>
      <c r="KI3">
        <v>28055</v>
      </c>
      <c r="KJ3">
        <v>2</v>
      </c>
      <c r="KL3">
        <v>28431</v>
      </c>
      <c r="KM3">
        <v>18196</v>
      </c>
      <c r="KN3">
        <v>24876</v>
      </c>
      <c r="KP3">
        <v>36414</v>
      </c>
      <c r="KQ3">
        <v>15620</v>
      </c>
      <c r="KR3">
        <v>10090</v>
      </c>
      <c r="KS3">
        <v>15934</v>
      </c>
      <c r="KU3">
        <v>19229</v>
      </c>
      <c r="KV3">
        <v>10006</v>
      </c>
      <c r="KW3">
        <v>6988</v>
      </c>
      <c r="KX3">
        <v>10752</v>
      </c>
      <c r="KZ3">
        <v>12329</v>
      </c>
      <c r="LA3">
        <v>14179</v>
      </c>
      <c r="LB3">
        <v>11257</v>
      </c>
      <c r="LC3">
        <v>19006</v>
      </c>
      <c r="LD3">
        <v>19128</v>
      </c>
      <c r="LE3">
        <v>1</v>
      </c>
      <c r="LF3">
        <v>1</v>
      </c>
      <c r="LG3">
        <v>1</v>
      </c>
      <c r="LH3">
        <v>3</v>
      </c>
      <c r="LI3">
        <v>18028</v>
      </c>
      <c r="LJ3">
        <v>12777</v>
      </c>
      <c r="LK3">
        <v>18858</v>
      </c>
      <c r="LL3">
        <v>24244</v>
      </c>
      <c r="LM3">
        <v>21235</v>
      </c>
      <c r="LN3">
        <v>13956</v>
      </c>
      <c r="LO3">
        <v>22153</v>
      </c>
      <c r="LP3">
        <v>1</v>
      </c>
      <c r="LQ3">
        <v>26543</v>
      </c>
      <c r="LR3">
        <v>16723</v>
      </c>
      <c r="LS3">
        <v>12222</v>
      </c>
      <c r="LT3">
        <v>20063</v>
      </c>
      <c r="LU3">
        <v>20365</v>
      </c>
      <c r="LV3">
        <v>24806</v>
      </c>
      <c r="LW3">
        <v>19377</v>
      </c>
      <c r="LX3">
        <v>33630</v>
      </c>
      <c r="LY3">
        <v>34783</v>
      </c>
      <c r="LZ3">
        <v>3</v>
      </c>
      <c r="MA3">
        <v>2</v>
      </c>
      <c r="MB3">
        <v>1</v>
      </c>
      <c r="MC3">
        <v>2</v>
      </c>
      <c r="MD3">
        <v>29535</v>
      </c>
      <c r="ME3">
        <v>20854</v>
      </c>
      <c r="MF3">
        <v>30404</v>
      </c>
      <c r="MH3">
        <v>38700</v>
      </c>
      <c r="MI3">
        <v>1</v>
      </c>
      <c r="MK3">
        <v>1</v>
      </c>
      <c r="MM3">
        <v>1</v>
      </c>
      <c r="MN3">
        <v>1</v>
      </c>
      <c r="MO3">
        <v>1</v>
      </c>
      <c r="MQ3">
        <v>29521</v>
      </c>
      <c r="MR3">
        <v>17801</v>
      </c>
      <c r="MS3">
        <v>27529</v>
      </c>
      <c r="MU3">
        <v>36979</v>
      </c>
      <c r="MV3">
        <v>19698</v>
      </c>
      <c r="MW3">
        <v>12638</v>
      </c>
      <c r="MX3">
        <v>18963</v>
      </c>
      <c r="MZ3">
        <v>23767</v>
      </c>
      <c r="NA3">
        <v>27417</v>
      </c>
      <c r="NB3">
        <v>20512</v>
      </c>
      <c r="NC3">
        <v>34416</v>
      </c>
      <c r="NE3">
        <v>37585</v>
      </c>
      <c r="NF3">
        <v>2</v>
      </c>
      <c r="NG3">
        <v>1</v>
      </c>
      <c r="NI3">
        <v>1</v>
      </c>
      <c r="NJ3">
        <v>2</v>
      </c>
      <c r="NK3">
        <v>38336</v>
      </c>
      <c r="NL3">
        <v>25056</v>
      </c>
      <c r="NM3">
        <v>36943</v>
      </c>
      <c r="NO3">
        <v>52451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U2"/>
  <sheetViews>
    <sheetView workbookViewId="0"/>
  </sheetViews>
  <sheetFormatPr defaultRowHeight="15" x14ac:dyDescent="0.25"/>
  <sheetData>
    <row r="1" spans="1:1113" x14ac:dyDescent="0.25">
      <c r="B1" s="1" t="s">
        <v>521</v>
      </c>
      <c r="C1" s="1" t="s">
        <v>522</v>
      </c>
      <c r="D1" s="1" t="s">
        <v>523</v>
      </c>
      <c r="E1" s="1" t="s">
        <v>524</v>
      </c>
      <c r="F1" s="1" t="s">
        <v>525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530</v>
      </c>
      <c r="L1" s="1" t="s">
        <v>531</v>
      </c>
      <c r="M1" s="1" t="s">
        <v>532</v>
      </c>
      <c r="N1" s="1" t="s">
        <v>533</v>
      </c>
      <c r="O1" s="1" t="s">
        <v>534</v>
      </c>
      <c r="P1" s="1" t="s">
        <v>535</v>
      </c>
      <c r="Q1" s="1" t="s">
        <v>536</v>
      </c>
      <c r="R1" s="1" t="s">
        <v>537</v>
      </c>
      <c r="S1" s="1" t="s">
        <v>538</v>
      </c>
      <c r="T1" s="1" t="s">
        <v>539</v>
      </c>
      <c r="U1" s="1" t="s">
        <v>540</v>
      </c>
      <c r="V1" s="1" t="s">
        <v>541</v>
      </c>
      <c r="W1" s="1" t="s">
        <v>542</v>
      </c>
      <c r="X1" s="1" t="s">
        <v>543</v>
      </c>
      <c r="Y1" s="1" t="s">
        <v>544</v>
      </c>
      <c r="Z1" s="1" t="s">
        <v>545</v>
      </c>
      <c r="AA1" s="1" t="s">
        <v>546</v>
      </c>
      <c r="AB1" s="1" t="s">
        <v>547</v>
      </c>
      <c r="AC1" s="1" t="s">
        <v>548</v>
      </c>
      <c r="AD1" s="1" t="s">
        <v>549</v>
      </c>
      <c r="AE1" s="1" t="s">
        <v>550</v>
      </c>
      <c r="AF1" s="1" t="s">
        <v>551</v>
      </c>
      <c r="AG1" s="1" t="s">
        <v>552</v>
      </c>
      <c r="AH1" s="1" t="s">
        <v>553</v>
      </c>
      <c r="AI1" s="1" t="s">
        <v>554</v>
      </c>
      <c r="AJ1" s="1" t="s">
        <v>555</v>
      </c>
      <c r="AK1" s="1" t="s">
        <v>556</v>
      </c>
      <c r="AL1" s="1" t="s">
        <v>557</v>
      </c>
      <c r="AM1" s="1" t="s">
        <v>558</v>
      </c>
      <c r="AN1" s="1" t="s">
        <v>559</v>
      </c>
      <c r="AO1" s="1" t="s">
        <v>560</v>
      </c>
      <c r="AP1" s="1" t="s">
        <v>561</v>
      </c>
      <c r="AQ1" s="1" t="s">
        <v>562</v>
      </c>
      <c r="AR1" s="1" t="s">
        <v>563</v>
      </c>
      <c r="AS1" s="1" t="s">
        <v>564</v>
      </c>
      <c r="AT1" s="1" t="s">
        <v>565</v>
      </c>
      <c r="AU1" s="1" t="s">
        <v>566</v>
      </c>
      <c r="AV1" s="1" t="s">
        <v>567</v>
      </c>
      <c r="AW1" s="1" t="s">
        <v>568</v>
      </c>
      <c r="AX1" s="1" t="s">
        <v>569</v>
      </c>
      <c r="AY1" s="1" t="s">
        <v>570</v>
      </c>
      <c r="AZ1" s="1" t="s">
        <v>571</v>
      </c>
      <c r="BA1" s="1" t="s">
        <v>572</v>
      </c>
      <c r="BB1" s="1" t="s">
        <v>573</v>
      </c>
      <c r="BC1" s="1" t="s">
        <v>574</v>
      </c>
      <c r="BD1" s="1" t="s">
        <v>575</v>
      </c>
      <c r="BE1" s="1" t="s">
        <v>576</v>
      </c>
      <c r="BF1" s="1" t="s">
        <v>577</v>
      </c>
      <c r="BG1" s="1" t="s">
        <v>578</v>
      </c>
      <c r="BH1" s="1" t="s">
        <v>579</v>
      </c>
      <c r="BI1" s="1" t="s">
        <v>580</v>
      </c>
      <c r="BJ1" s="1" t="s">
        <v>581</v>
      </c>
      <c r="BK1" s="1" t="s">
        <v>582</v>
      </c>
      <c r="BL1" s="1" t="s">
        <v>583</v>
      </c>
      <c r="BM1" s="1" t="s">
        <v>584</v>
      </c>
      <c r="BN1" s="1" t="s">
        <v>585</v>
      </c>
      <c r="BO1" s="1" t="s">
        <v>586</v>
      </c>
      <c r="BP1" s="1" t="s">
        <v>587</v>
      </c>
      <c r="BQ1" s="1" t="s">
        <v>588</v>
      </c>
      <c r="BR1" s="1" t="s">
        <v>589</v>
      </c>
      <c r="BS1" s="1" t="s">
        <v>590</v>
      </c>
      <c r="BT1" s="1" t="s">
        <v>591</v>
      </c>
      <c r="BU1" s="1" t="s">
        <v>592</v>
      </c>
      <c r="BV1" s="1" t="s">
        <v>593</v>
      </c>
      <c r="BW1" s="1" t="s">
        <v>594</v>
      </c>
      <c r="BX1" s="1" t="s">
        <v>595</v>
      </c>
      <c r="BY1" s="1" t="s">
        <v>596</v>
      </c>
      <c r="BZ1" s="1" t="s">
        <v>597</v>
      </c>
      <c r="CA1" s="1" t="s">
        <v>598</v>
      </c>
      <c r="CB1" s="1" t="s">
        <v>599</v>
      </c>
      <c r="CC1" s="1" t="s">
        <v>600</v>
      </c>
      <c r="CD1" s="1" t="s">
        <v>601</v>
      </c>
      <c r="CE1" s="1" t="s">
        <v>602</v>
      </c>
      <c r="CF1" s="1" t="s">
        <v>603</v>
      </c>
      <c r="CG1" s="1" t="s">
        <v>604</v>
      </c>
      <c r="CH1" s="1" t="s">
        <v>605</v>
      </c>
      <c r="CI1" s="1" t="s">
        <v>606</v>
      </c>
      <c r="CJ1" s="1" t="s">
        <v>607</v>
      </c>
      <c r="CK1" s="1" t="s">
        <v>608</v>
      </c>
      <c r="CL1" s="1" t="s">
        <v>609</v>
      </c>
      <c r="CM1" s="1" t="s">
        <v>610</v>
      </c>
      <c r="CN1" s="1" t="s">
        <v>611</v>
      </c>
      <c r="CO1" s="1" t="s">
        <v>612</v>
      </c>
      <c r="CP1" s="1" t="s">
        <v>613</v>
      </c>
      <c r="CQ1" s="1" t="s">
        <v>614</v>
      </c>
      <c r="CR1" s="1" t="s">
        <v>615</v>
      </c>
      <c r="CS1" s="1" t="s">
        <v>616</v>
      </c>
      <c r="CT1" s="1" t="s">
        <v>617</v>
      </c>
      <c r="CU1" s="1" t="s">
        <v>618</v>
      </c>
      <c r="CV1" s="1" t="s">
        <v>619</v>
      </c>
      <c r="CW1" s="1" t="s">
        <v>620</v>
      </c>
      <c r="CX1" s="1" t="s">
        <v>621</v>
      </c>
      <c r="CY1" s="1" t="s">
        <v>622</v>
      </c>
      <c r="CZ1" s="1" t="s">
        <v>623</v>
      </c>
      <c r="DA1" s="1" t="s">
        <v>624</v>
      </c>
      <c r="DB1" s="1" t="s">
        <v>625</v>
      </c>
      <c r="DC1" s="1" t="s">
        <v>626</v>
      </c>
      <c r="DD1" s="1" t="s">
        <v>627</v>
      </c>
      <c r="DE1" s="1" t="s">
        <v>628</v>
      </c>
      <c r="DF1" s="1" t="s">
        <v>629</v>
      </c>
      <c r="DG1" s="1" t="s">
        <v>630</v>
      </c>
      <c r="DH1" s="1" t="s">
        <v>631</v>
      </c>
      <c r="DI1" s="1" t="s">
        <v>632</v>
      </c>
      <c r="DJ1" s="1" t="s">
        <v>633</v>
      </c>
      <c r="DK1" s="1" t="s">
        <v>634</v>
      </c>
      <c r="DL1" s="1" t="s">
        <v>635</v>
      </c>
      <c r="DM1" s="1" t="s">
        <v>636</v>
      </c>
      <c r="DN1" s="1" t="s">
        <v>637</v>
      </c>
      <c r="DO1" s="1" t="s">
        <v>638</v>
      </c>
      <c r="DP1" s="1" t="s">
        <v>639</v>
      </c>
      <c r="DQ1" s="1" t="s">
        <v>640</v>
      </c>
      <c r="DR1" s="1" t="s">
        <v>641</v>
      </c>
      <c r="DS1" s="1" t="s">
        <v>642</v>
      </c>
      <c r="DT1" s="1" t="s">
        <v>643</v>
      </c>
      <c r="DU1" s="1" t="s">
        <v>644</v>
      </c>
      <c r="DV1" s="1" t="s">
        <v>645</v>
      </c>
      <c r="DW1" s="1" t="s">
        <v>646</v>
      </c>
      <c r="DX1" s="1" t="s">
        <v>647</v>
      </c>
      <c r="DY1" s="1" t="s">
        <v>648</v>
      </c>
      <c r="DZ1" s="1" t="s">
        <v>649</v>
      </c>
      <c r="EA1" s="1" t="s">
        <v>650</v>
      </c>
      <c r="EB1" s="1" t="s">
        <v>651</v>
      </c>
      <c r="EC1" s="1" t="s">
        <v>652</v>
      </c>
      <c r="ED1" s="1" t="s">
        <v>653</v>
      </c>
      <c r="EE1" s="1" t="s">
        <v>654</v>
      </c>
      <c r="EF1" s="1" t="s">
        <v>655</v>
      </c>
      <c r="EG1" s="1" t="s">
        <v>656</v>
      </c>
      <c r="EH1" s="1" t="s">
        <v>657</v>
      </c>
      <c r="EI1" s="1" t="s">
        <v>658</v>
      </c>
      <c r="EJ1" s="1" t="s">
        <v>659</v>
      </c>
      <c r="EK1" s="1" t="s">
        <v>660</v>
      </c>
      <c r="EL1" s="1" t="s">
        <v>661</v>
      </c>
      <c r="EM1" s="1" t="s">
        <v>662</v>
      </c>
      <c r="EN1" s="1" t="s">
        <v>663</v>
      </c>
      <c r="EO1" s="1" t="s">
        <v>664</v>
      </c>
      <c r="EP1" s="1" t="s">
        <v>665</v>
      </c>
      <c r="EQ1" s="1" t="s">
        <v>666</v>
      </c>
      <c r="ER1" s="1" t="s">
        <v>667</v>
      </c>
      <c r="ES1" s="1" t="s">
        <v>668</v>
      </c>
      <c r="ET1" s="1" t="s">
        <v>669</v>
      </c>
      <c r="EU1" s="1" t="s">
        <v>670</v>
      </c>
      <c r="EV1" s="1" t="s">
        <v>671</v>
      </c>
      <c r="EW1" s="1" t="s">
        <v>672</v>
      </c>
      <c r="EX1" s="1" t="s">
        <v>673</v>
      </c>
      <c r="EY1" s="1" t="s">
        <v>674</v>
      </c>
      <c r="EZ1" s="1" t="s">
        <v>675</v>
      </c>
      <c r="FA1" s="1" t="s">
        <v>676</v>
      </c>
      <c r="FB1" s="1" t="s">
        <v>677</v>
      </c>
      <c r="FC1" s="1" t="s">
        <v>678</v>
      </c>
      <c r="FD1" s="1" t="s">
        <v>679</v>
      </c>
      <c r="FE1" s="1" t="s">
        <v>680</v>
      </c>
      <c r="FF1" s="1" t="s">
        <v>681</v>
      </c>
      <c r="FG1" s="1" t="s">
        <v>682</v>
      </c>
      <c r="FH1" s="1" t="s">
        <v>683</v>
      </c>
      <c r="FI1" s="1" t="s">
        <v>684</v>
      </c>
      <c r="FJ1" s="1" t="s">
        <v>685</v>
      </c>
      <c r="FK1" s="1" t="s">
        <v>686</v>
      </c>
      <c r="FL1" s="1" t="s">
        <v>687</v>
      </c>
      <c r="FM1" s="1" t="s">
        <v>688</v>
      </c>
      <c r="FN1" s="1" t="s">
        <v>689</v>
      </c>
      <c r="FO1" s="1" t="s">
        <v>690</v>
      </c>
      <c r="FP1" s="1" t="s">
        <v>691</v>
      </c>
      <c r="FQ1" s="1" t="s">
        <v>692</v>
      </c>
      <c r="FR1" s="1" t="s">
        <v>693</v>
      </c>
      <c r="FS1" s="1" t="s">
        <v>694</v>
      </c>
      <c r="FT1" s="1" t="s">
        <v>695</v>
      </c>
      <c r="FU1" s="1" t="s">
        <v>696</v>
      </c>
      <c r="FV1" s="1" t="s">
        <v>697</v>
      </c>
      <c r="FW1" s="1" t="s">
        <v>698</v>
      </c>
      <c r="FX1" s="1" t="s">
        <v>699</v>
      </c>
      <c r="FY1" s="1" t="s">
        <v>700</v>
      </c>
      <c r="FZ1" s="1" t="s">
        <v>701</v>
      </c>
      <c r="GA1" s="1" t="s">
        <v>702</v>
      </c>
      <c r="GB1" s="1" t="s">
        <v>703</v>
      </c>
      <c r="GC1" s="1" t="s">
        <v>704</v>
      </c>
      <c r="GD1" s="1" t="s">
        <v>705</v>
      </c>
      <c r="GE1" s="1" t="s">
        <v>706</v>
      </c>
      <c r="GF1" s="1" t="s">
        <v>707</v>
      </c>
      <c r="GG1" s="1" t="s">
        <v>708</v>
      </c>
      <c r="GH1" s="1" t="s">
        <v>709</v>
      </c>
      <c r="GI1" s="1" t="s">
        <v>710</v>
      </c>
      <c r="GJ1" s="1" t="s">
        <v>711</v>
      </c>
      <c r="GK1" s="1" t="s">
        <v>712</v>
      </c>
      <c r="GL1" s="1" t="s">
        <v>713</v>
      </c>
      <c r="GM1" s="1" t="s">
        <v>714</v>
      </c>
      <c r="GN1" s="1" t="s">
        <v>715</v>
      </c>
      <c r="GO1" s="1" t="s">
        <v>716</v>
      </c>
      <c r="GP1" s="1" t="s">
        <v>717</v>
      </c>
      <c r="GQ1" s="1" t="s">
        <v>718</v>
      </c>
      <c r="GR1" s="1" t="s">
        <v>719</v>
      </c>
      <c r="GS1" s="1" t="s">
        <v>720</v>
      </c>
      <c r="GT1" s="1" t="s">
        <v>721</v>
      </c>
      <c r="GU1" s="1" t="s">
        <v>722</v>
      </c>
      <c r="GV1" s="1" t="s">
        <v>723</v>
      </c>
      <c r="GW1" s="1" t="s">
        <v>724</v>
      </c>
      <c r="GX1" s="1" t="s">
        <v>725</v>
      </c>
      <c r="GY1" s="1" t="s">
        <v>726</v>
      </c>
      <c r="GZ1" s="1" t="s">
        <v>727</v>
      </c>
      <c r="HA1" s="1" t="s">
        <v>728</v>
      </c>
      <c r="HB1" s="1" t="s">
        <v>729</v>
      </c>
      <c r="HC1" s="1" t="s">
        <v>730</v>
      </c>
      <c r="HD1" s="1" t="s">
        <v>731</v>
      </c>
      <c r="HE1" s="1" t="s">
        <v>732</v>
      </c>
      <c r="HF1" s="1" t="s">
        <v>733</v>
      </c>
      <c r="HG1" s="1" t="s">
        <v>734</v>
      </c>
      <c r="HH1" s="1" t="s">
        <v>735</v>
      </c>
      <c r="HI1" s="1" t="s">
        <v>736</v>
      </c>
      <c r="HJ1" s="1" t="s">
        <v>737</v>
      </c>
      <c r="HK1" s="1" t="s">
        <v>738</v>
      </c>
      <c r="HL1" s="1" t="s">
        <v>739</v>
      </c>
      <c r="HM1" s="1" t="s">
        <v>740</v>
      </c>
      <c r="HN1" s="1" t="s">
        <v>741</v>
      </c>
      <c r="HO1" s="1" t="s">
        <v>742</v>
      </c>
      <c r="HP1" s="1" t="s">
        <v>743</v>
      </c>
      <c r="HQ1" s="1" t="s">
        <v>744</v>
      </c>
      <c r="HR1" s="1" t="s">
        <v>745</v>
      </c>
      <c r="HS1" s="1" t="s">
        <v>746</v>
      </c>
      <c r="HT1" s="1" t="s">
        <v>747</v>
      </c>
      <c r="HU1" s="1" t="s">
        <v>748</v>
      </c>
      <c r="HV1" s="1" t="s">
        <v>749</v>
      </c>
      <c r="HW1" s="1" t="s">
        <v>750</v>
      </c>
      <c r="HX1" s="1" t="s">
        <v>751</v>
      </c>
      <c r="HY1" s="1" t="s">
        <v>752</v>
      </c>
      <c r="HZ1" s="1" t="s">
        <v>753</v>
      </c>
      <c r="IA1" s="1" t="s">
        <v>754</v>
      </c>
      <c r="IB1" s="1" t="s">
        <v>755</v>
      </c>
      <c r="IC1" s="1" t="s">
        <v>756</v>
      </c>
      <c r="ID1" s="1" t="s">
        <v>757</v>
      </c>
      <c r="IE1" s="1" t="s">
        <v>758</v>
      </c>
      <c r="IF1" s="1" t="s">
        <v>759</v>
      </c>
      <c r="IG1" s="1" t="s">
        <v>760</v>
      </c>
      <c r="IH1" s="1" t="s">
        <v>761</v>
      </c>
      <c r="II1" s="1" t="s">
        <v>762</v>
      </c>
      <c r="IJ1" s="1" t="s">
        <v>763</v>
      </c>
      <c r="IK1" s="1" t="s">
        <v>764</v>
      </c>
      <c r="IL1" s="1" t="s">
        <v>765</v>
      </c>
      <c r="IM1" s="1" t="s">
        <v>766</v>
      </c>
      <c r="IN1" s="1" t="s">
        <v>767</v>
      </c>
      <c r="IO1" s="1" t="s">
        <v>768</v>
      </c>
      <c r="IP1" s="1" t="s">
        <v>769</v>
      </c>
      <c r="IQ1" s="1" t="s">
        <v>770</v>
      </c>
      <c r="IR1" s="1" t="s">
        <v>771</v>
      </c>
      <c r="IS1" s="1" t="s">
        <v>772</v>
      </c>
      <c r="IT1" s="1" t="s">
        <v>773</v>
      </c>
      <c r="IU1" s="1" t="s">
        <v>774</v>
      </c>
      <c r="IV1" s="1" t="s">
        <v>775</v>
      </c>
      <c r="IW1" s="1" t="s">
        <v>776</v>
      </c>
      <c r="IX1" s="1" t="s">
        <v>777</v>
      </c>
      <c r="IY1" s="1" t="s">
        <v>778</v>
      </c>
      <c r="IZ1" s="1" t="s">
        <v>779</v>
      </c>
      <c r="JA1" s="1" t="s">
        <v>780</v>
      </c>
      <c r="JB1" s="1" t="s">
        <v>781</v>
      </c>
      <c r="JC1" s="1" t="s">
        <v>782</v>
      </c>
      <c r="JD1" s="1" t="s">
        <v>783</v>
      </c>
      <c r="JE1" s="1" t="s">
        <v>784</v>
      </c>
      <c r="JF1" s="1" t="s">
        <v>785</v>
      </c>
      <c r="JG1" s="1" t="s">
        <v>786</v>
      </c>
      <c r="JH1" s="1" t="s">
        <v>787</v>
      </c>
      <c r="JI1" s="1" t="s">
        <v>788</v>
      </c>
      <c r="JJ1" s="1" t="s">
        <v>789</v>
      </c>
      <c r="JK1" s="1" t="s">
        <v>790</v>
      </c>
      <c r="JL1" s="1" t="s">
        <v>791</v>
      </c>
      <c r="JM1" s="1" t="s">
        <v>792</v>
      </c>
      <c r="JN1" s="1" t="s">
        <v>793</v>
      </c>
      <c r="JO1" s="1" t="s">
        <v>794</v>
      </c>
      <c r="JP1" s="1" t="s">
        <v>795</v>
      </c>
      <c r="JQ1" s="1" t="s">
        <v>796</v>
      </c>
      <c r="JR1" s="1" t="s">
        <v>797</v>
      </c>
      <c r="JS1" s="1" t="s">
        <v>798</v>
      </c>
      <c r="JT1" s="1" t="s">
        <v>799</v>
      </c>
      <c r="JU1" s="1" t="s">
        <v>800</v>
      </c>
      <c r="JV1" s="1" t="s">
        <v>801</v>
      </c>
      <c r="JW1" s="1" t="s">
        <v>802</v>
      </c>
      <c r="JX1" s="1" t="s">
        <v>803</v>
      </c>
      <c r="JY1" s="1" t="s">
        <v>804</v>
      </c>
      <c r="JZ1" s="1" t="s">
        <v>805</v>
      </c>
      <c r="KA1" s="1" t="s">
        <v>806</v>
      </c>
      <c r="KB1" s="1" t="s">
        <v>807</v>
      </c>
      <c r="KC1" s="1" t="s">
        <v>808</v>
      </c>
      <c r="KD1" s="1" t="s">
        <v>809</v>
      </c>
      <c r="KE1" s="1" t="s">
        <v>810</v>
      </c>
      <c r="KF1" s="1" t="s">
        <v>811</v>
      </c>
      <c r="KG1" s="1" t="s">
        <v>812</v>
      </c>
      <c r="KH1" s="1" t="s">
        <v>813</v>
      </c>
      <c r="KI1" s="1" t="s">
        <v>814</v>
      </c>
      <c r="KJ1" s="1" t="s">
        <v>815</v>
      </c>
      <c r="KK1" s="1" t="s">
        <v>816</v>
      </c>
      <c r="KL1" s="1" t="s">
        <v>817</v>
      </c>
      <c r="KM1" s="1" t="s">
        <v>818</v>
      </c>
      <c r="KN1" s="1" t="s">
        <v>819</v>
      </c>
      <c r="KO1" s="1" t="s">
        <v>820</v>
      </c>
      <c r="KP1" s="1" t="s">
        <v>821</v>
      </c>
      <c r="KQ1" s="1" t="s">
        <v>822</v>
      </c>
      <c r="KR1" s="1" t="s">
        <v>823</v>
      </c>
      <c r="KS1" s="1" t="s">
        <v>824</v>
      </c>
      <c r="KT1" s="1" t="s">
        <v>825</v>
      </c>
      <c r="KU1" s="1" t="s">
        <v>826</v>
      </c>
      <c r="KV1" s="1" t="s">
        <v>827</v>
      </c>
      <c r="KW1" s="1" t="s">
        <v>828</v>
      </c>
      <c r="KX1" s="1" t="s">
        <v>829</v>
      </c>
      <c r="KY1" s="1" t="s">
        <v>830</v>
      </c>
      <c r="KZ1" s="1" t="s">
        <v>831</v>
      </c>
      <c r="LA1" s="1" t="s">
        <v>832</v>
      </c>
      <c r="LB1" s="1" t="s">
        <v>833</v>
      </c>
      <c r="LC1" s="1" t="s">
        <v>834</v>
      </c>
      <c r="LD1" s="1" t="s">
        <v>835</v>
      </c>
      <c r="LE1" s="1" t="s">
        <v>836</v>
      </c>
      <c r="LF1" s="1" t="s">
        <v>837</v>
      </c>
      <c r="LG1" s="1" t="s">
        <v>838</v>
      </c>
      <c r="LH1" s="1" t="s">
        <v>839</v>
      </c>
      <c r="LI1" s="1" t="s">
        <v>840</v>
      </c>
      <c r="LJ1" s="1" t="s">
        <v>841</v>
      </c>
      <c r="LK1" s="1" t="s">
        <v>842</v>
      </c>
      <c r="LL1" s="1" t="s">
        <v>843</v>
      </c>
      <c r="LM1" s="1" t="s">
        <v>844</v>
      </c>
      <c r="LN1" s="1" t="s">
        <v>845</v>
      </c>
      <c r="LO1" s="1" t="s">
        <v>846</v>
      </c>
      <c r="LP1" s="1" t="s">
        <v>847</v>
      </c>
      <c r="LQ1" s="1" t="s">
        <v>848</v>
      </c>
      <c r="LR1" s="1" t="s">
        <v>849</v>
      </c>
      <c r="LS1" s="1" t="s">
        <v>850</v>
      </c>
      <c r="LT1" s="1" t="s">
        <v>851</v>
      </c>
      <c r="LU1" s="1" t="s">
        <v>852</v>
      </c>
      <c r="LV1" s="1" t="s">
        <v>853</v>
      </c>
      <c r="LW1" s="1" t="s">
        <v>854</v>
      </c>
      <c r="LX1" s="1" t="s">
        <v>855</v>
      </c>
      <c r="LY1" s="1" t="s">
        <v>856</v>
      </c>
      <c r="LZ1" s="1" t="s">
        <v>857</v>
      </c>
      <c r="MA1" s="1" t="s">
        <v>858</v>
      </c>
      <c r="MB1" s="1" t="s">
        <v>859</v>
      </c>
      <c r="MC1" s="1" t="s">
        <v>860</v>
      </c>
      <c r="MD1" s="1" t="s">
        <v>861</v>
      </c>
      <c r="ME1" s="1" t="s">
        <v>862</v>
      </c>
      <c r="MF1" s="1" t="s">
        <v>863</v>
      </c>
      <c r="MG1" s="1" t="s">
        <v>864</v>
      </c>
      <c r="MH1" s="1" t="s">
        <v>865</v>
      </c>
      <c r="MI1" s="1" t="s">
        <v>866</v>
      </c>
      <c r="MJ1" s="1" t="s">
        <v>867</v>
      </c>
      <c r="MK1" s="1" t="s">
        <v>868</v>
      </c>
      <c r="ML1" s="1" t="s">
        <v>869</v>
      </c>
      <c r="MM1" s="1" t="s">
        <v>870</v>
      </c>
      <c r="MN1" s="1" t="s">
        <v>871</v>
      </c>
      <c r="MO1" s="1" t="s">
        <v>872</v>
      </c>
      <c r="MP1" s="1" t="s">
        <v>873</v>
      </c>
      <c r="MQ1" s="1" t="s">
        <v>874</v>
      </c>
      <c r="MR1" s="1" t="s">
        <v>875</v>
      </c>
      <c r="MS1" s="1" t="s">
        <v>876</v>
      </c>
      <c r="MT1" s="1" t="s">
        <v>877</v>
      </c>
      <c r="MU1" s="1" t="s">
        <v>878</v>
      </c>
      <c r="MV1" s="1" t="s">
        <v>879</v>
      </c>
      <c r="MW1" s="1" t="s">
        <v>880</v>
      </c>
      <c r="MX1" s="1" t="s">
        <v>881</v>
      </c>
      <c r="MY1" s="1" t="s">
        <v>882</v>
      </c>
      <c r="MZ1" s="1" t="s">
        <v>883</v>
      </c>
      <c r="NA1" s="1" t="s">
        <v>884</v>
      </c>
      <c r="NB1" s="1" t="s">
        <v>885</v>
      </c>
      <c r="NC1" s="1" t="s">
        <v>886</v>
      </c>
      <c r="ND1" s="1" t="s">
        <v>887</v>
      </c>
      <c r="NE1" s="1" t="s">
        <v>888</v>
      </c>
      <c r="NF1" s="1" t="s">
        <v>889</v>
      </c>
      <c r="NG1" s="1" t="s">
        <v>890</v>
      </c>
      <c r="NH1" s="1" t="s">
        <v>891</v>
      </c>
      <c r="NI1" s="1" t="s">
        <v>892</v>
      </c>
      <c r="NJ1" s="1" t="s">
        <v>893</v>
      </c>
      <c r="NK1" s="1" t="s">
        <v>894</v>
      </c>
      <c r="NL1" s="1" t="s">
        <v>895</v>
      </c>
      <c r="NM1" s="1" t="s">
        <v>896</v>
      </c>
      <c r="NN1" s="1" t="s">
        <v>897</v>
      </c>
      <c r="NO1" s="1" t="s">
        <v>898</v>
      </c>
      <c r="NP1" s="1" t="s">
        <v>899</v>
      </c>
      <c r="NQ1" s="1" t="s">
        <v>900</v>
      </c>
      <c r="NR1" s="1" t="s">
        <v>901</v>
      </c>
      <c r="NS1" s="1" t="s">
        <v>902</v>
      </c>
      <c r="NT1" s="1" t="s">
        <v>903</v>
      </c>
      <c r="NU1" s="1" t="s">
        <v>904</v>
      </c>
      <c r="NV1" s="1" t="s">
        <v>905</v>
      </c>
      <c r="NW1" s="1" t="s">
        <v>906</v>
      </c>
      <c r="NX1" s="1" t="s">
        <v>907</v>
      </c>
      <c r="NY1" s="1" t="s">
        <v>908</v>
      </c>
      <c r="NZ1" s="1" t="s">
        <v>909</v>
      </c>
      <c r="OA1" s="1" t="s">
        <v>910</v>
      </c>
      <c r="OB1" s="1" t="s">
        <v>911</v>
      </c>
      <c r="OC1" s="1" t="s">
        <v>912</v>
      </c>
      <c r="OD1" s="1" t="s">
        <v>913</v>
      </c>
      <c r="OE1" s="1" t="s">
        <v>914</v>
      </c>
      <c r="OF1" s="1" t="s">
        <v>915</v>
      </c>
      <c r="OG1" s="1" t="s">
        <v>916</v>
      </c>
      <c r="OH1" s="1" t="s">
        <v>917</v>
      </c>
      <c r="OI1" s="1" t="s">
        <v>918</v>
      </c>
      <c r="OJ1" s="1" t="s">
        <v>919</v>
      </c>
      <c r="OK1" s="1" t="s">
        <v>920</v>
      </c>
      <c r="OL1" s="1" t="s">
        <v>921</v>
      </c>
      <c r="OM1" s="1" t="s">
        <v>922</v>
      </c>
      <c r="ON1" s="1" t="s">
        <v>923</v>
      </c>
      <c r="OO1" s="1" t="s">
        <v>924</v>
      </c>
      <c r="OP1" s="1" t="s">
        <v>925</v>
      </c>
      <c r="OQ1" s="1" t="s">
        <v>926</v>
      </c>
      <c r="OR1" s="1" t="s">
        <v>927</v>
      </c>
      <c r="OS1" s="1" t="s">
        <v>928</v>
      </c>
      <c r="OT1" s="1" t="s">
        <v>929</v>
      </c>
      <c r="OU1" s="1" t="s">
        <v>930</v>
      </c>
      <c r="OV1" s="1" t="s">
        <v>931</v>
      </c>
      <c r="OW1" s="1" t="s">
        <v>932</v>
      </c>
      <c r="OX1" s="1" t="s">
        <v>933</v>
      </c>
      <c r="OY1" s="1" t="s">
        <v>934</v>
      </c>
      <c r="OZ1" s="1" t="s">
        <v>935</v>
      </c>
      <c r="PA1" s="1" t="s">
        <v>936</v>
      </c>
      <c r="PB1" s="1" t="s">
        <v>937</v>
      </c>
      <c r="PC1" s="1" t="s">
        <v>938</v>
      </c>
      <c r="PD1" s="1" t="s">
        <v>939</v>
      </c>
      <c r="PE1" s="1" t="s">
        <v>940</v>
      </c>
      <c r="PF1" s="1" t="s">
        <v>941</v>
      </c>
      <c r="PG1" s="1" t="s">
        <v>942</v>
      </c>
      <c r="PH1" s="1" t="s">
        <v>943</v>
      </c>
      <c r="PI1" s="1" t="s">
        <v>944</v>
      </c>
      <c r="PJ1" s="1" t="s">
        <v>945</v>
      </c>
      <c r="PK1" s="1" t="s">
        <v>946</v>
      </c>
      <c r="PL1" s="1" t="s">
        <v>947</v>
      </c>
      <c r="PM1" s="1" t="s">
        <v>948</v>
      </c>
      <c r="PN1" s="1" t="s">
        <v>949</v>
      </c>
      <c r="PO1" s="1" t="s">
        <v>950</v>
      </c>
      <c r="PP1" s="1" t="s">
        <v>951</v>
      </c>
      <c r="PQ1" s="1" t="s">
        <v>952</v>
      </c>
      <c r="PR1" s="1" t="s">
        <v>953</v>
      </c>
      <c r="PS1" s="1" t="s">
        <v>954</v>
      </c>
      <c r="PT1" s="1" t="s">
        <v>955</v>
      </c>
      <c r="PU1" s="1" t="s">
        <v>956</v>
      </c>
      <c r="PV1" s="1" t="s">
        <v>957</v>
      </c>
      <c r="PW1" s="1" t="s">
        <v>958</v>
      </c>
      <c r="PX1" s="1" t="s">
        <v>959</v>
      </c>
      <c r="PY1" s="1" t="s">
        <v>960</v>
      </c>
      <c r="PZ1" s="1" t="s">
        <v>961</v>
      </c>
      <c r="QA1" s="1" t="s">
        <v>962</v>
      </c>
      <c r="QB1" s="1" t="s">
        <v>963</v>
      </c>
      <c r="QC1" s="1" t="s">
        <v>964</v>
      </c>
      <c r="QD1" s="1" t="s">
        <v>965</v>
      </c>
      <c r="QE1" s="1" t="s">
        <v>966</v>
      </c>
      <c r="QF1" s="1" t="s">
        <v>967</v>
      </c>
      <c r="QG1" s="1" t="s">
        <v>968</v>
      </c>
      <c r="QH1" s="1" t="s">
        <v>969</v>
      </c>
      <c r="QI1" s="1" t="s">
        <v>970</v>
      </c>
      <c r="QJ1" s="1" t="s">
        <v>971</v>
      </c>
      <c r="QK1" s="1" t="s">
        <v>972</v>
      </c>
      <c r="QL1" s="1" t="s">
        <v>973</v>
      </c>
      <c r="QM1" s="1" t="s">
        <v>974</v>
      </c>
      <c r="QN1" s="1" t="s">
        <v>975</v>
      </c>
      <c r="QO1" s="1" t="s">
        <v>976</v>
      </c>
      <c r="QP1" s="1" t="s">
        <v>977</v>
      </c>
      <c r="QQ1" s="1" t="s">
        <v>978</v>
      </c>
      <c r="QR1" s="1" t="s">
        <v>979</v>
      </c>
      <c r="QS1" s="1" t="s">
        <v>980</v>
      </c>
      <c r="QT1" s="1" t="s">
        <v>981</v>
      </c>
      <c r="QU1" s="1" t="s">
        <v>982</v>
      </c>
      <c r="QV1" s="1" t="s">
        <v>983</v>
      </c>
      <c r="QW1" s="1" t="s">
        <v>984</v>
      </c>
      <c r="QX1" s="1" t="s">
        <v>985</v>
      </c>
      <c r="QY1" s="1" t="s">
        <v>986</v>
      </c>
      <c r="QZ1" s="1" t="s">
        <v>987</v>
      </c>
      <c r="RA1" s="1" t="s">
        <v>988</v>
      </c>
      <c r="RB1" s="1" t="s">
        <v>989</v>
      </c>
      <c r="RC1" s="1" t="s">
        <v>990</v>
      </c>
      <c r="RD1" s="1" t="s">
        <v>991</v>
      </c>
      <c r="RE1" s="1" t="s">
        <v>992</v>
      </c>
      <c r="RF1" s="1" t="s">
        <v>993</v>
      </c>
      <c r="RG1" s="1" t="s">
        <v>994</v>
      </c>
      <c r="RH1" s="1" t="s">
        <v>995</v>
      </c>
      <c r="RI1" s="1" t="s">
        <v>996</v>
      </c>
      <c r="RJ1" s="1" t="s">
        <v>997</v>
      </c>
      <c r="RK1" s="1" t="s">
        <v>998</v>
      </c>
      <c r="RL1" s="1" t="s">
        <v>999</v>
      </c>
      <c r="RM1" s="1" t="s">
        <v>1000</v>
      </c>
      <c r="RN1" s="1" t="s">
        <v>1001</v>
      </c>
      <c r="RO1" s="1" t="s">
        <v>1002</v>
      </c>
      <c r="RP1" s="1" t="s">
        <v>1003</v>
      </c>
      <c r="RQ1" s="1" t="s">
        <v>1004</v>
      </c>
      <c r="RR1" s="1" t="s">
        <v>1005</v>
      </c>
      <c r="RS1" s="1" t="s">
        <v>1006</v>
      </c>
      <c r="RT1" s="1" t="s">
        <v>1007</v>
      </c>
      <c r="RU1" s="1" t="s">
        <v>1008</v>
      </c>
      <c r="RV1" s="1" t="s">
        <v>1009</v>
      </c>
      <c r="RW1" s="1" t="s">
        <v>1010</v>
      </c>
      <c r="RX1" s="1" t="s">
        <v>1011</v>
      </c>
      <c r="RY1" s="1" t="s">
        <v>1012</v>
      </c>
      <c r="RZ1" s="1" t="s">
        <v>1013</v>
      </c>
      <c r="SA1" s="1" t="s">
        <v>1014</v>
      </c>
      <c r="SB1" s="1" t="s">
        <v>1015</v>
      </c>
      <c r="SC1" s="1" t="s">
        <v>1016</v>
      </c>
      <c r="SD1" s="1" t="s">
        <v>1017</v>
      </c>
      <c r="SE1" s="1" t="s">
        <v>1018</v>
      </c>
      <c r="SF1" s="1" t="s">
        <v>1019</v>
      </c>
      <c r="SG1" s="1" t="s">
        <v>1020</v>
      </c>
      <c r="SH1" s="1" t="s">
        <v>1021</v>
      </c>
      <c r="SI1" s="1" t="s">
        <v>1022</v>
      </c>
      <c r="SJ1" s="1" t="s">
        <v>1023</v>
      </c>
      <c r="SK1" s="1" t="s">
        <v>1024</v>
      </c>
      <c r="SL1" s="1" t="s">
        <v>1025</v>
      </c>
      <c r="SM1" s="1" t="s">
        <v>1026</v>
      </c>
      <c r="SN1" s="1" t="s">
        <v>1027</v>
      </c>
      <c r="SO1" s="1" t="s">
        <v>1028</v>
      </c>
      <c r="SP1" s="1" t="s">
        <v>1029</v>
      </c>
      <c r="SQ1" s="1" t="s">
        <v>1030</v>
      </c>
      <c r="SR1" s="1" t="s">
        <v>1031</v>
      </c>
      <c r="SS1" s="1" t="s">
        <v>1032</v>
      </c>
      <c r="ST1" s="1" t="s">
        <v>1033</v>
      </c>
      <c r="SU1" s="1" t="s">
        <v>1034</v>
      </c>
      <c r="SV1" s="1" t="s">
        <v>1035</v>
      </c>
      <c r="SW1" s="1" t="s">
        <v>1036</v>
      </c>
      <c r="SX1" s="1" t="s">
        <v>1037</v>
      </c>
      <c r="SY1" s="1" t="s">
        <v>1038</v>
      </c>
      <c r="SZ1" s="1" t="s">
        <v>1039</v>
      </c>
      <c r="TA1" s="1" t="s">
        <v>1040</v>
      </c>
      <c r="TB1" s="1" t="s">
        <v>1041</v>
      </c>
      <c r="TC1" s="1" t="s">
        <v>1042</v>
      </c>
      <c r="TD1" s="1" t="s">
        <v>1043</v>
      </c>
      <c r="TE1" s="1" t="s">
        <v>1044</v>
      </c>
      <c r="TF1" s="1" t="s">
        <v>1045</v>
      </c>
      <c r="TG1" s="1" t="s">
        <v>1046</v>
      </c>
      <c r="TH1" s="1" t="s">
        <v>1047</v>
      </c>
      <c r="TI1" s="1" t="s">
        <v>1048</v>
      </c>
      <c r="TJ1" s="1" t="s">
        <v>1049</v>
      </c>
      <c r="TK1" s="1" t="s">
        <v>1050</v>
      </c>
      <c r="TL1" s="1" t="s">
        <v>1051</v>
      </c>
      <c r="TM1" s="1" t="s">
        <v>1052</v>
      </c>
      <c r="TN1" s="1" t="s">
        <v>1053</v>
      </c>
      <c r="TO1" s="1" t="s">
        <v>1054</v>
      </c>
      <c r="TP1" s="1" t="s">
        <v>1055</v>
      </c>
      <c r="TQ1" s="1" t="s">
        <v>1056</v>
      </c>
      <c r="TR1" s="1" t="s">
        <v>1057</v>
      </c>
      <c r="TS1" s="1" t="s">
        <v>1058</v>
      </c>
      <c r="TT1" s="1" t="s">
        <v>1059</v>
      </c>
      <c r="TU1" s="1" t="s">
        <v>1060</v>
      </c>
      <c r="TV1" s="1" t="s">
        <v>1061</v>
      </c>
      <c r="TW1" s="1" t="s">
        <v>1062</v>
      </c>
      <c r="TX1" s="1" t="s">
        <v>1063</v>
      </c>
      <c r="TY1" s="1" t="s">
        <v>1064</v>
      </c>
      <c r="TZ1" s="1" t="s">
        <v>1065</v>
      </c>
      <c r="UA1" s="1" t="s">
        <v>1066</v>
      </c>
      <c r="UB1" s="1" t="s">
        <v>1067</v>
      </c>
      <c r="UC1" s="1" t="s">
        <v>1068</v>
      </c>
      <c r="UD1" s="1" t="s">
        <v>1069</v>
      </c>
      <c r="UE1" s="1" t="s">
        <v>1070</v>
      </c>
      <c r="UF1" s="1" t="s">
        <v>1071</v>
      </c>
      <c r="UG1" s="1" t="s">
        <v>1072</v>
      </c>
      <c r="UH1" s="1" t="s">
        <v>1073</v>
      </c>
      <c r="UI1" s="1" t="s">
        <v>1074</v>
      </c>
      <c r="UJ1" s="1" t="s">
        <v>1075</v>
      </c>
      <c r="UK1" s="1" t="s">
        <v>1076</v>
      </c>
      <c r="UL1" s="1" t="s">
        <v>1077</v>
      </c>
      <c r="UM1" s="1" t="s">
        <v>1078</v>
      </c>
      <c r="UN1" s="1" t="s">
        <v>1079</v>
      </c>
      <c r="UO1" s="1" t="s">
        <v>1080</v>
      </c>
      <c r="UP1" s="1" t="s">
        <v>1081</v>
      </c>
      <c r="UQ1" s="1" t="s">
        <v>1082</v>
      </c>
      <c r="UR1" s="1" t="s">
        <v>1083</v>
      </c>
      <c r="US1" s="1" t="s">
        <v>1084</v>
      </c>
      <c r="UT1" s="1" t="s">
        <v>1085</v>
      </c>
      <c r="UU1" s="1" t="s">
        <v>1086</v>
      </c>
      <c r="UV1" s="1" t="s">
        <v>1087</v>
      </c>
      <c r="UW1" s="1" t="s">
        <v>1088</v>
      </c>
      <c r="UX1" s="1" t="s">
        <v>1089</v>
      </c>
      <c r="UY1" s="1" t="s">
        <v>1090</v>
      </c>
      <c r="UZ1" s="1" t="s">
        <v>1091</v>
      </c>
      <c r="VA1" s="1" t="s">
        <v>1092</v>
      </c>
      <c r="VB1" s="1" t="s">
        <v>1093</v>
      </c>
      <c r="VC1" s="1" t="s">
        <v>1094</v>
      </c>
      <c r="VD1" s="1" t="s">
        <v>1095</v>
      </c>
      <c r="VE1" s="1" t="s">
        <v>1096</v>
      </c>
      <c r="VF1" s="1" t="s">
        <v>1097</v>
      </c>
      <c r="VG1" s="1" t="s">
        <v>1098</v>
      </c>
      <c r="VH1" s="1" t="s">
        <v>1099</v>
      </c>
      <c r="VI1" s="1" t="s">
        <v>1100</v>
      </c>
      <c r="VJ1" s="1" t="s">
        <v>1101</v>
      </c>
      <c r="VK1" s="1" t="s">
        <v>1102</v>
      </c>
      <c r="VL1" s="1" t="s">
        <v>1103</v>
      </c>
      <c r="VM1" s="1" t="s">
        <v>1104</v>
      </c>
      <c r="VN1" s="1" t="s">
        <v>1105</v>
      </c>
      <c r="VO1" s="1" t="s">
        <v>1106</v>
      </c>
      <c r="VP1" s="1" t="s">
        <v>1107</v>
      </c>
      <c r="VQ1" s="1" t="s">
        <v>1108</v>
      </c>
      <c r="VR1" s="1" t="s">
        <v>1109</v>
      </c>
      <c r="VS1" s="1" t="s">
        <v>1110</v>
      </c>
      <c r="VT1" s="1" t="s">
        <v>1111</v>
      </c>
      <c r="VU1" s="1" t="s">
        <v>1112</v>
      </c>
      <c r="VV1" s="1" t="s">
        <v>1113</v>
      </c>
      <c r="VW1" s="1" t="s">
        <v>1114</v>
      </c>
      <c r="VX1" s="1" t="s">
        <v>1115</v>
      </c>
      <c r="VY1" s="1" t="s">
        <v>1116</v>
      </c>
      <c r="VZ1" s="1" t="s">
        <v>1117</v>
      </c>
      <c r="WA1" s="1" t="s">
        <v>1118</v>
      </c>
      <c r="WB1" s="1" t="s">
        <v>1119</v>
      </c>
      <c r="WC1" s="1" t="s">
        <v>1120</v>
      </c>
      <c r="WD1" s="1" t="s">
        <v>1121</v>
      </c>
      <c r="WE1" s="1" t="s">
        <v>1122</v>
      </c>
      <c r="WF1" s="1" t="s">
        <v>1123</v>
      </c>
      <c r="WG1" s="1" t="s">
        <v>1124</v>
      </c>
      <c r="WH1" s="1" t="s">
        <v>1125</v>
      </c>
      <c r="WI1" s="1" t="s">
        <v>1126</v>
      </c>
      <c r="WJ1" s="1" t="s">
        <v>1127</v>
      </c>
      <c r="WK1" s="1" t="s">
        <v>1128</v>
      </c>
      <c r="WL1" s="1" t="s">
        <v>1129</v>
      </c>
      <c r="WM1" s="1" t="s">
        <v>1130</v>
      </c>
      <c r="WN1" s="1" t="s">
        <v>1131</v>
      </c>
      <c r="WO1" s="1" t="s">
        <v>1132</v>
      </c>
      <c r="WP1" s="1" t="s">
        <v>1133</v>
      </c>
      <c r="WQ1" s="1" t="s">
        <v>1134</v>
      </c>
      <c r="WR1" s="1" t="s">
        <v>1135</v>
      </c>
      <c r="WS1" s="1" t="s">
        <v>1136</v>
      </c>
      <c r="WT1" s="1" t="s">
        <v>1137</v>
      </c>
      <c r="WU1" s="1" t="s">
        <v>1138</v>
      </c>
      <c r="WV1" s="1" t="s">
        <v>1139</v>
      </c>
      <c r="WW1" s="1" t="s">
        <v>1140</v>
      </c>
      <c r="WX1" s="1" t="s">
        <v>1141</v>
      </c>
      <c r="WY1" s="1" t="s">
        <v>1142</v>
      </c>
      <c r="WZ1" s="1" t="s">
        <v>1143</v>
      </c>
      <c r="XA1" s="1" t="s">
        <v>1144</v>
      </c>
      <c r="XB1" s="1" t="s">
        <v>1145</v>
      </c>
      <c r="XC1" s="1" t="s">
        <v>1146</v>
      </c>
      <c r="XD1" s="1" t="s">
        <v>1147</v>
      </c>
      <c r="XE1" s="1" t="s">
        <v>1148</v>
      </c>
      <c r="XF1" s="1" t="s">
        <v>1149</v>
      </c>
      <c r="XG1" s="1" t="s">
        <v>1150</v>
      </c>
      <c r="XH1" s="1" t="s">
        <v>1151</v>
      </c>
      <c r="XI1" s="1" t="s">
        <v>1152</v>
      </c>
      <c r="XJ1" s="1" t="s">
        <v>1153</v>
      </c>
      <c r="XK1" s="1" t="s">
        <v>1154</v>
      </c>
      <c r="XL1" s="1" t="s">
        <v>1155</v>
      </c>
      <c r="XM1" s="1" t="s">
        <v>1156</v>
      </c>
      <c r="XN1" s="1" t="s">
        <v>1157</v>
      </c>
      <c r="XO1" s="1" t="s">
        <v>1158</v>
      </c>
      <c r="XP1" s="1" t="s">
        <v>1159</v>
      </c>
      <c r="XQ1" s="1" t="s">
        <v>1160</v>
      </c>
      <c r="XR1" s="1" t="s">
        <v>1161</v>
      </c>
      <c r="XS1" s="1" t="s">
        <v>1162</v>
      </c>
      <c r="XT1" s="1" t="s">
        <v>1163</v>
      </c>
      <c r="XU1" s="1" t="s">
        <v>1164</v>
      </c>
      <c r="XV1" s="1" t="s">
        <v>1165</v>
      </c>
      <c r="XW1" s="1" t="s">
        <v>1166</v>
      </c>
      <c r="XX1" s="1" t="s">
        <v>1167</v>
      </c>
      <c r="XY1" s="1" t="s">
        <v>1168</v>
      </c>
      <c r="XZ1" s="1" t="s">
        <v>1169</v>
      </c>
      <c r="YA1" s="1" t="s">
        <v>1170</v>
      </c>
      <c r="YB1" s="1" t="s">
        <v>1171</v>
      </c>
      <c r="YC1" s="1" t="s">
        <v>1172</v>
      </c>
      <c r="YD1" s="1" t="s">
        <v>1173</v>
      </c>
      <c r="YE1" s="1" t="s">
        <v>1174</v>
      </c>
      <c r="YF1" s="1" t="s">
        <v>1175</v>
      </c>
      <c r="YG1" s="1" t="s">
        <v>1176</v>
      </c>
      <c r="YH1" s="1" t="s">
        <v>1177</v>
      </c>
      <c r="YI1" s="1" t="s">
        <v>1178</v>
      </c>
      <c r="YJ1" s="1" t="s">
        <v>1179</v>
      </c>
      <c r="YK1" s="1" t="s">
        <v>1180</v>
      </c>
      <c r="YL1" s="1" t="s">
        <v>1181</v>
      </c>
      <c r="YM1" s="1" t="s">
        <v>1182</v>
      </c>
      <c r="YN1" s="1" t="s">
        <v>1183</v>
      </c>
      <c r="YO1" s="1" t="s">
        <v>1184</v>
      </c>
      <c r="YP1" s="1" t="s">
        <v>1185</v>
      </c>
      <c r="YQ1" s="1" t="s">
        <v>1186</v>
      </c>
      <c r="YR1" s="1" t="s">
        <v>1187</v>
      </c>
      <c r="YS1" s="1" t="s">
        <v>1188</v>
      </c>
      <c r="YT1" s="1" t="s">
        <v>1189</v>
      </c>
      <c r="YU1" s="1" t="s">
        <v>1190</v>
      </c>
      <c r="YV1" s="1" t="s">
        <v>1191</v>
      </c>
      <c r="YW1" s="1" t="s">
        <v>1192</v>
      </c>
      <c r="YX1" s="1" t="s">
        <v>1193</v>
      </c>
      <c r="YY1" s="1" t="s">
        <v>1194</v>
      </c>
      <c r="YZ1" s="1" t="s">
        <v>1195</v>
      </c>
      <c r="ZA1" s="1" t="s">
        <v>1196</v>
      </c>
      <c r="ZB1" s="1" t="s">
        <v>1197</v>
      </c>
      <c r="ZC1" s="1" t="s">
        <v>1198</v>
      </c>
      <c r="ZD1" s="1" t="s">
        <v>1199</v>
      </c>
      <c r="ZE1" s="1" t="s">
        <v>1200</v>
      </c>
      <c r="ZF1" s="1" t="s">
        <v>1201</v>
      </c>
      <c r="ZG1" s="1" t="s">
        <v>1202</v>
      </c>
      <c r="ZH1" s="1" t="s">
        <v>1203</v>
      </c>
      <c r="ZI1" s="1" t="s">
        <v>1204</v>
      </c>
      <c r="ZJ1" s="1" t="s">
        <v>1205</v>
      </c>
      <c r="ZK1" s="1" t="s">
        <v>1206</v>
      </c>
      <c r="ZL1" s="1" t="s">
        <v>1207</v>
      </c>
      <c r="ZM1" s="1" t="s">
        <v>1208</v>
      </c>
      <c r="ZN1" s="1" t="s">
        <v>1209</v>
      </c>
      <c r="ZO1" s="1" t="s">
        <v>1210</v>
      </c>
      <c r="ZP1" s="1" t="s">
        <v>1211</v>
      </c>
      <c r="ZQ1" s="1" t="s">
        <v>1212</v>
      </c>
      <c r="ZR1" s="1" t="s">
        <v>1213</v>
      </c>
      <c r="ZS1" s="1" t="s">
        <v>1214</v>
      </c>
      <c r="ZT1" s="1" t="s">
        <v>1215</v>
      </c>
      <c r="ZU1" s="1" t="s">
        <v>1216</v>
      </c>
      <c r="ZV1" s="1" t="s">
        <v>1217</v>
      </c>
      <c r="ZW1" s="1" t="s">
        <v>1218</v>
      </c>
      <c r="ZX1" s="1" t="s">
        <v>1219</v>
      </c>
      <c r="ZY1" s="1" t="s">
        <v>1220</v>
      </c>
      <c r="ZZ1" s="1" t="s">
        <v>1221</v>
      </c>
      <c r="AAA1" s="1" t="s">
        <v>1222</v>
      </c>
      <c r="AAB1" s="1" t="s">
        <v>1223</v>
      </c>
      <c r="AAC1" s="1" t="s">
        <v>1224</v>
      </c>
      <c r="AAD1" s="1" t="s">
        <v>1225</v>
      </c>
      <c r="AAE1" s="1" t="s">
        <v>1226</v>
      </c>
      <c r="AAF1" s="1" t="s">
        <v>1227</v>
      </c>
      <c r="AAG1" s="1" t="s">
        <v>1228</v>
      </c>
      <c r="AAH1" s="1" t="s">
        <v>1229</v>
      </c>
      <c r="AAI1" s="1" t="s">
        <v>1230</v>
      </c>
      <c r="AAJ1" s="1" t="s">
        <v>1231</v>
      </c>
      <c r="AAK1" s="1" t="s">
        <v>1232</v>
      </c>
      <c r="AAL1" s="1" t="s">
        <v>1233</v>
      </c>
      <c r="AAM1" s="1" t="s">
        <v>1234</v>
      </c>
      <c r="AAN1" s="1" t="s">
        <v>1235</v>
      </c>
      <c r="AAO1" s="1" t="s">
        <v>1236</v>
      </c>
      <c r="AAP1" s="1" t="s">
        <v>1237</v>
      </c>
      <c r="AAQ1" s="1" t="s">
        <v>1238</v>
      </c>
      <c r="AAR1" s="1" t="s">
        <v>1239</v>
      </c>
      <c r="AAS1" s="1" t="s">
        <v>1240</v>
      </c>
      <c r="AAT1" s="1" t="s">
        <v>1241</v>
      </c>
      <c r="AAU1" s="1" t="s">
        <v>1242</v>
      </c>
      <c r="AAV1" s="1" t="s">
        <v>1243</v>
      </c>
      <c r="AAW1" s="1" t="s">
        <v>1244</v>
      </c>
      <c r="AAX1" s="1" t="s">
        <v>1245</v>
      </c>
      <c r="AAY1" s="1" t="s">
        <v>1246</v>
      </c>
      <c r="AAZ1" s="1" t="s">
        <v>1247</v>
      </c>
      <c r="ABA1" s="1" t="s">
        <v>1248</v>
      </c>
      <c r="ABB1" s="1" t="s">
        <v>1249</v>
      </c>
      <c r="ABC1" s="1" t="s">
        <v>1250</v>
      </c>
      <c r="ABD1" s="1" t="s">
        <v>1251</v>
      </c>
      <c r="ABE1" s="1" t="s">
        <v>1252</v>
      </c>
      <c r="ABF1" s="1" t="s">
        <v>1253</v>
      </c>
      <c r="ABG1" s="1" t="s">
        <v>1254</v>
      </c>
      <c r="ABH1" s="1" t="s">
        <v>1255</v>
      </c>
      <c r="ABI1" s="1" t="s">
        <v>1256</v>
      </c>
      <c r="ABJ1" s="1" t="s">
        <v>1257</v>
      </c>
      <c r="ABK1" s="1" t="s">
        <v>1258</v>
      </c>
      <c r="ABL1" s="1" t="s">
        <v>1259</v>
      </c>
      <c r="ABM1" s="1" t="s">
        <v>1260</v>
      </c>
      <c r="ABN1" s="1" t="s">
        <v>1261</v>
      </c>
      <c r="ABO1" s="1" t="s">
        <v>1262</v>
      </c>
      <c r="ABP1" s="1" t="s">
        <v>1263</v>
      </c>
      <c r="ABQ1" s="1" t="s">
        <v>1264</v>
      </c>
      <c r="ABR1" s="1" t="s">
        <v>1265</v>
      </c>
      <c r="ABS1" s="1" t="s">
        <v>1266</v>
      </c>
      <c r="ABT1" s="1" t="s">
        <v>1267</v>
      </c>
      <c r="ABU1" s="1" t="s">
        <v>1268</v>
      </c>
      <c r="ABV1" s="1" t="s">
        <v>1269</v>
      </c>
      <c r="ABW1" s="1" t="s">
        <v>1270</v>
      </c>
      <c r="ABX1" s="1" t="s">
        <v>1271</v>
      </c>
      <c r="ABY1" s="1" t="s">
        <v>1272</v>
      </c>
      <c r="ABZ1" s="1" t="s">
        <v>1273</v>
      </c>
      <c r="ACA1" s="1" t="s">
        <v>1274</v>
      </c>
      <c r="ACB1" s="1" t="s">
        <v>1275</v>
      </c>
      <c r="ACC1" s="1" t="s">
        <v>1276</v>
      </c>
      <c r="ACD1" s="1" t="s">
        <v>1277</v>
      </c>
      <c r="ACE1" s="1" t="s">
        <v>1278</v>
      </c>
      <c r="ACF1" s="1" t="s">
        <v>1279</v>
      </c>
      <c r="ACG1" s="1" t="s">
        <v>1280</v>
      </c>
      <c r="ACH1" s="1" t="s">
        <v>1281</v>
      </c>
      <c r="ACI1" s="1" t="s">
        <v>1282</v>
      </c>
      <c r="ACJ1" s="1" t="s">
        <v>1283</v>
      </c>
      <c r="ACK1" s="1" t="s">
        <v>1284</v>
      </c>
      <c r="ACL1" s="1" t="s">
        <v>1285</v>
      </c>
      <c r="ACM1" s="1" t="s">
        <v>1286</v>
      </c>
      <c r="ACN1" s="1" t="s">
        <v>1287</v>
      </c>
      <c r="ACO1" s="1" t="s">
        <v>1288</v>
      </c>
      <c r="ACP1" s="1" t="s">
        <v>1289</v>
      </c>
      <c r="ACQ1" s="1" t="s">
        <v>1290</v>
      </c>
      <c r="ACR1" s="1" t="s">
        <v>1291</v>
      </c>
      <c r="ACS1" s="1" t="s">
        <v>1292</v>
      </c>
      <c r="ACT1" s="1" t="s">
        <v>1293</v>
      </c>
      <c r="ACU1" s="1" t="s">
        <v>1294</v>
      </c>
      <c r="ACV1" s="1" t="s">
        <v>1295</v>
      </c>
      <c r="ACW1" s="1" t="s">
        <v>1296</v>
      </c>
      <c r="ACX1" s="1" t="s">
        <v>1297</v>
      </c>
      <c r="ACY1" s="1" t="s">
        <v>1298</v>
      </c>
      <c r="ACZ1" s="1" t="s">
        <v>1299</v>
      </c>
      <c r="ADA1" s="1" t="s">
        <v>1300</v>
      </c>
      <c r="ADB1" s="1" t="s">
        <v>1301</v>
      </c>
      <c r="ADC1" s="1" t="s">
        <v>1302</v>
      </c>
      <c r="ADD1" s="1" t="s">
        <v>1303</v>
      </c>
      <c r="ADE1" s="1" t="s">
        <v>1304</v>
      </c>
      <c r="ADF1" s="1" t="s">
        <v>1305</v>
      </c>
      <c r="ADG1" s="1" t="s">
        <v>1306</v>
      </c>
      <c r="ADH1" s="1" t="s">
        <v>1307</v>
      </c>
      <c r="ADI1" s="1" t="s">
        <v>1308</v>
      </c>
      <c r="ADJ1" s="1" t="s">
        <v>1309</v>
      </c>
      <c r="ADK1" s="1" t="s">
        <v>1310</v>
      </c>
      <c r="ADL1" s="1" t="s">
        <v>1311</v>
      </c>
      <c r="ADM1" s="1" t="s">
        <v>1312</v>
      </c>
      <c r="ADN1" s="1" t="s">
        <v>1313</v>
      </c>
      <c r="ADO1" s="1" t="s">
        <v>1314</v>
      </c>
      <c r="ADP1" s="1" t="s">
        <v>1315</v>
      </c>
      <c r="ADQ1" s="1" t="s">
        <v>1316</v>
      </c>
      <c r="ADR1" s="1" t="s">
        <v>1317</v>
      </c>
      <c r="ADS1" s="1" t="s">
        <v>1318</v>
      </c>
      <c r="ADT1" s="1" t="s">
        <v>1319</v>
      </c>
      <c r="ADU1" s="1" t="s">
        <v>1320</v>
      </c>
      <c r="ADV1" s="1" t="s">
        <v>1321</v>
      </c>
      <c r="ADW1" s="1" t="s">
        <v>1322</v>
      </c>
      <c r="ADX1" s="1" t="s">
        <v>1323</v>
      </c>
      <c r="ADY1" s="1" t="s">
        <v>1324</v>
      </c>
      <c r="ADZ1" s="1" t="s">
        <v>1325</v>
      </c>
      <c r="AEA1" s="1" t="s">
        <v>1326</v>
      </c>
      <c r="AEB1" s="1" t="s">
        <v>1327</v>
      </c>
      <c r="AEC1" s="1" t="s">
        <v>1328</v>
      </c>
      <c r="AED1" s="1" t="s">
        <v>1329</v>
      </c>
      <c r="AEE1" s="1" t="s">
        <v>1330</v>
      </c>
      <c r="AEF1" s="1" t="s">
        <v>1331</v>
      </c>
      <c r="AEG1" s="1" t="s">
        <v>1332</v>
      </c>
      <c r="AEH1" s="1" t="s">
        <v>1333</v>
      </c>
      <c r="AEI1" s="1" t="s">
        <v>1334</v>
      </c>
      <c r="AEJ1" s="1" t="s">
        <v>1335</v>
      </c>
      <c r="AEK1" s="1" t="s">
        <v>1336</v>
      </c>
      <c r="AEL1" s="1" t="s">
        <v>1337</v>
      </c>
      <c r="AEM1" s="1" t="s">
        <v>1338</v>
      </c>
      <c r="AEN1" s="1" t="s">
        <v>1339</v>
      </c>
      <c r="AEO1" s="1" t="s">
        <v>1340</v>
      </c>
      <c r="AEP1" s="1" t="s">
        <v>1341</v>
      </c>
      <c r="AEQ1" s="1" t="s">
        <v>1342</v>
      </c>
      <c r="AER1" s="1" t="s">
        <v>1343</v>
      </c>
      <c r="AES1" s="1" t="s">
        <v>1344</v>
      </c>
      <c r="AET1" s="1" t="s">
        <v>1345</v>
      </c>
      <c r="AEU1" s="1" t="s">
        <v>1346</v>
      </c>
      <c r="AEV1" s="1" t="s">
        <v>1347</v>
      </c>
      <c r="AEW1" s="1" t="s">
        <v>1348</v>
      </c>
      <c r="AEX1" s="1" t="s">
        <v>1349</v>
      </c>
      <c r="AEY1" s="1" t="s">
        <v>1350</v>
      </c>
      <c r="AEZ1" s="1" t="s">
        <v>1351</v>
      </c>
      <c r="AFA1" s="1" t="s">
        <v>1352</v>
      </c>
      <c r="AFB1" s="1" t="s">
        <v>1353</v>
      </c>
      <c r="AFC1" s="1" t="s">
        <v>1354</v>
      </c>
      <c r="AFD1" s="1" t="s">
        <v>1355</v>
      </c>
      <c r="AFE1" s="1" t="s">
        <v>1356</v>
      </c>
      <c r="AFF1" s="1" t="s">
        <v>1357</v>
      </c>
      <c r="AFG1" s="1" t="s">
        <v>1358</v>
      </c>
      <c r="AFH1" s="1" t="s">
        <v>1359</v>
      </c>
      <c r="AFI1" s="1" t="s">
        <v>1360</v>
      </c>
      <c r="AFJ1" s="1" t="s">
        <v>1361</v>
      </c>
      <c r="AFK1" s="1" t="s">
        <v>1362</v>
      </c>
      <c r="AFL1" s="1" t="s">
        <v>1363</v>
      </c>
      <c r="AFM1" s="1" t="s">
        <v>1364</v>
      </c>
      <c r="AFN1" s="1" t="s">
        <v>1365</v>
      </c>
      <c r="AFO1" s="1" t="s">
        <v>1366</v>
      </c>
      <c r="AFP1" s="1" t="s">
        <v>1367</v>
      </c>
      <c r="AFQ1" s="1" t="s">
        <v>1368</v>
      </c>
      <c r="AFR1" s="1" t="s">
        <v>1369</v>
      </c>
      <c r="AFS1" s="1" t="s">
        <v>1370</v>
      </c>
      <c r="AFT1" s="1" t="s">
        <v>1371</v>
      </c>
      <c r="AFU1" s="1" t="s">
        <v>1372</v>
      </c>
      <c r="AFV1" s="1" t="s">
        <v>1373</v>
      </c>
      <c r="AFW1" s="1" t="s">
        <v>1374</v>
      </c>
      <c r="AFX1" s="1" t="s">
        <v>1375</v>
      </c>
      <c r="AFY1" s="1" t="s">
        <v>1376</v>
      </c>
      <c r="AFZ1" s="1" t="s">
        <v>1377</v>
      </c>
      <c r="AGA1" s="1" t="s">
        <v>1378</v>
      </c>
      <c r="AGB1" s="1" t="s">
        <v>1379</v>
      </c>
      <c r="AGC1" s="1" t="s">
        <v>1380</v>
      </c>
      <c r="AGD1" s="1" t="s">
        <v>1381</v>
      </c>
      <c r="AGE1" s="1" t="s">
        <v>1382</v>
      </c>
      <c r="AGF1" s="1" t="s">
        <v>1383</v>
      </c>
      <c r="AGG1" s="1" t="s">
        <v>1384</v>
      </c>
      <c r="AGH1" s="1" t="s">
        <v>1385</v>
      </c>
      <c r="AGI1" s="1" t="s">
        <v>1386</v>
      </c>
      <c r="AGJ1" s="1" t="s">
        <v>1387</v>
      </c>
      <c r="AGK1" s="1" t="s">
        <v>1388</v>
      </c>
      <c r="AGL1" s="1" t="s">
        <v>1389</v>
      </c>
      <c r="AGM1" s="1" t="s">
        <v>1390</v>
      </c>
      <c r="AGN1" s="1" t="s">
        <v>1391</v>
      </c>
      <c r="AGO1" s="1" t="s">
        <v>1392</v>
      </c>
      <c r="AGP1" s="1" t="s">
        <v>1393</v>
      </c>
      <c r="AGQ1" s="1" t="s">
        <v>1394</v>
      </c>
      <c r="AGR1" s="1" t="s">
        <v>1395</v>
      </c>
      <c r="AGS1" s="1" t="s">
        <v>1396</v>
      </c>
      <c r="AGT1" s="1" t="s">
        <v>1397</v>
      </c>
      <c r="AGU1" s="1" t="s">
        <v>1398</v>
      </c>
      <c r="AGV1" s="1" t="s">
        <v>1399</v>
      </c>
      <c r="AGW1" s="1" t="s">
        <v>1400</v>
      </c>
      <c r="AGX1" s="1" t="s">
        <v>1401</v>
      </c>
      <c r="AGY1" s="1" t="s">
        <v>1402</v>
      </c>
      <c r="AGZ1" s="1" t="s">
        <v>1403</v>
      </c>
      <c r="AHA1" s="1" t="s">
        <v>1404</v>
      </c>
      <c r="AHB1" s="1" t="s">
        <v>1405</v>
      </c>
      <c r="AHC1" s="1" t="s">
        <v>1406</v>
      </c>
      <c r="AHD1" s="1" t="s">
        <v>1407</v>
      </c>
      <c r="AHE1" s="1" t="s">
        <v>1408</v>
      </c>
      <c r="AHF1" s="1" t="s">
        <v>1409</v>
      </c>
      <c r="AHG1" s="1" t="s">
        <v>1410</v>
      </c>
      <c r="AHH1" s="1" t="s">
        <v>1411</v>
      </c>
      <c r="AHI1" s="1" t="s">
        <v>1412</v>
      </c>
      <c r="AHJ1" s="1" t="s">
        <v>1413</v>
      </c>
      <c r="AHK1" s="1" t="s">
        <v>1414</v>
      </c>
      <c r="AHL1" s="1" t="s">
        <v>1415</v>
      </c>
      <c r="AHM1" s="1" t="s">
        <v>1416</v>
      </c>
      <c r="AHN1" s="1" t="s">
        <v>1417</v>
      </c>
      <c r="AHO1" s="1" t="s">
        <v>1418</v>
      </c>
      <c r="AHP1" s="1" t="s">
        <v>1419</v>
      </c>
      <c r="AHQ1" s="1" t="s">
        <v>1420</v>
      </c>
      <c r="AHR1" s="1" t="s">
        <v>1421</v>
      </c>
      <c r="AHS1" s="1" t="s">
        <v>1422</v>
      </c>
      <c r="AHT1" s="1" t="s">
        <v>1423</v>
      </c>
      <c r="AHU1" s="1" t="s">
        <v>1424</v>
      </c>
      <c r="AHV1" s="1" t="s">
        <v>1425</v>
      </c>
      <c r="AHW1" s="1" t="s">
        <v>1426</v>
      </c>
      <c r="AHX1" s="1" t="s">
        <v>1427</v>
      </c>
      <c r="AHY1" s="1" t="s">
        <v>1428</v>
      </c>
      <c r="AHZ1" s="1" t="s">
        <v>1429</v>
      </c>
      <c r="AIA1" s="1" t="s">
        <v>1430</v>
      </c>
      <c r="AIB1" s="1" t="s">
        <v>1431</v>
      </c>
      <c r="AIC1" s="1" t="s">
        <v>1432</v>
      </c>
      <c r="AID1" s="1" t="s">
        <v>1433</v>
      </c>
      <c r="AIE1" s="1" t="s">
        <v>1434</v>
      </c>
      <c r="AIF1" s="1" t="s">
        <v>1435</v>
      </c>
      <c r="AIG1" s="1" t="s">
        <v>1436</v>
      </c>
      <c r="AIH1" s="1" t="s">
        <v>1437</v>
      </c>
      <c r="AII1" s="1" t="s">
        <v>1438</v>
      </c>
      <c r="AIJ1" s="1" t="s">
        <v>1439</v>
      </c>
      <c r="AIK1" s="1" t="s">
        <v>1440</v>
      </c>
      <c r="AIL1" s="1" t="s">
        <v>1441</v>
      </c>
      <c r="AIM1" s="1" t="s">
        <v>1442</v>
      </c>
      <c r="AIN1" s="1" t="s">
        <v>1443</v>
      </c>
      <c r="AIO1" s="1" t="s">
        <v>1444</v>
      </c>
      <c r="AIP1" s="1" t="s">
        <v>1445</v>
      </c>
      <c r="AIQ1" s="1" t="s">
        <v>1446</v>
      </c>
      <c r="AIR1" s="1" t="s">
        <v>1447</v>
      </c>
      <c r="AIS1" s="1" t="s">
        <v>1448</v>
      </c>
      <c r="AIT1" s="1" t="s">
        <v>1449</v>
      </c>
      <c r="AIU1" s="1" t="s">
        <v>1450</v>
      </c>
      <c r="AIV1" s="1" t="s">
        <v>1451</v>
      </c>
      <c r="AIW1" s="1" t="s">
        <v>1452</v>
      </c>
      <c r="AIX1" s="1" t="s">
        <v>1453</v>
      </c>
      <c r="AIY1" s="1" t="s">
        <v>1454</v>
      </c>
      <c r="AIZ1" s="1" t="s">
        <v>1455</v>
      </c>
      <c r="AJA1" s="1" t="s">
        <v>1456</v>
      </c>
      <c r="AJB1" s="1" t="s">
        <v>1457</v>
      </c>
      <c r="AJC1" s="1" t="s">
        <v>1458</v>
      </c>
      <c r="AJD1" s="1" t="s">
        <v>1459</v>
      </c>
      <c r="AJE1" s="1" t="s">
        <v>1460</v>
      </c>
      <c r="AJF1" s="1" t="s">
        <v>1461</v>
      </c>
      <c r="AJG1" s="1" t="s">
        <v>1462</v>
      </c>
      <c r="AJH1" s="1" t="s">
        <v>1463</v>
      </c>
      <c r="AJI1" s="1" t="s">
        <v>1464</v>
      </c>
      <c r="AJJ1" s="1" t="s">
        <v>1465</v>
      </c>
      <c r="AJK1" s="1" t="s">
        <v>1466</v>
      </c>
      <c r="AJL1" s="1" t="s">
        <v>1467</v>
      </c>
      <c r="AJM1" s="1" t="s">
        <v>1468</v>
      </c>
      <c r="AJN1" s="1" t="s">
        <v>1469</v>
      </c>
      <c r="AJO1" s="1" t="s">
        <v>1470</v>
      </c>
      <c r="AJP1" s="1" t="s">
        <v>1471</v>
      </c>
      <c r="AJQ1" s="1" t="s">
        <v>1472</v>
      </c>
      <c r="AJR1" s="1" t="s">
        <v>1473</v>
      </c>
      <c r="AJS1" s="1" t="s">
        <v>1474</v>
      </c>
      <c r="AJT1" s="1" t="s">
        <v>1475</v>
      </c>
      <c r="AJU1" s="1" t="s">
        <v>1476</v>
      </c>
      <c r="AJV1" s="1" t="s">
        <v>1477</v>
      </c>
      <c r="AJW1" s="1" t="s">
        <v>1478</v>
      </c>
      <c r="AJX1" s="1" t="s">
        <v>1479</v>
      </c>
      <c r="AJY1" s="1" t="s">
        <v>1480</v>
      </c>
      <c r="AJZ1" s="1" t="s">
        <v>1481</v>
      </c>
      <c r="AKA1" s="1" t="s">
        <v>1482</v>
      </c>
      <c r="AKB1" s="1" t="s">
        <v>1483</v>
      </c>
      <c r="AKC1" s="1" t="s">
        <v>1484</v>
      </c>
      <c r="AKD1" s="1" t="s">
        <v>1485</v>
      </c>
      <c r="AKE1" s="1" t="s">
        <v>1486</v>
      </c>
      <c r="AKF1" s="1" t="s">
        <v>1487</v>
      </c>
      <c r="AKG1" s="1" t="s">
        <v>1488</v>
      </c>
      <c r="AKH1" s="1" t="s">
        <v>1489</v>
      </c>
      <c r="AKI1" s="1" t="s">
        <v>1490</v>
      </c>
      <c r="AKJ1" s="1" t="s">
        <v>1491</v>
      </c>
      <c r="AKK1" s="1" t="s">
        <v>1492</v>
      </c>
      <c r="AKL1" s="1" t="s">
        <v>1493</v>
      </c>
      <c r="AKM1" s="1" t="s">
        <v>1494</v>
      </c>
      <c r="AKN1" s="1" t="s">
        <v>1495</v>
      </c>
      <c r="AKO1" s="1" t="s">
        <v>1496</v>
      </c>
      <c r="AKP1" s="1" t="s">
        <v>1497</v>
      </c>
      <c r="AKQ1" s="1" t="s">
        <v>1498</v>
      </c>
      <c r="AKR1" s="1" t="s">
        <v>1499</v>
      </c>
      <c r="AKS1" s="1" t="s">
        <v>1500</v>
      </c>
      <c r="AKT1" s="1" t="s">
        <v>1501</v>
      </c>
      <c r="AKU1" s="1" t="s">
        <v>1502</v>
      </c>
      <c r="AKV1" s="1" t="s">
        <v>1503</v>
      </c>
      <c r="AKW1" s="1" t="s">
        <v>1504</v>
      </c>
      <c r="AKX1" s="1" t="s">
        <v>1505</v>
      </c>
      <c r="AKY1" s="1" t="s">
        <v>1506</v>
      </c>
      <c r="AKZ1" s="1" t="s">
        <v>1507</v>
      </c>
      <c r="ALA1" s="1" t="s">
        <v>1508</v>
      </c>
      <c r="ALB1" s="1" t="s">
        <v>1509</v>
      </c>
      <c r="ALC1" s="1" t="s">
        <v>1510</v>
      </c>
      <c r="ALD1" s="1" t="s">
        <v>1511</v>
      </c>
      <c r="ALE1" s="1" t="s">
        <v>1512</v>
      </c>
      <c r="ALF1" s="1" t="s">
        <v>1513</v>
      </c>
      <c r="ALG1" s="1" t="s">
        <v>1514</v>
      </c>
      <c r="ALH1" s="1" t="s">
        <v>1515</v>
      </c>
      <c r="ALI1" s="1" t="s">
        <v>1516</v>
      </c>
      <c r="ALJ1" s="1" t="s">
        <v>1517</v>
      </c>
      <c r="ALK1" s="1" t="s">
        <v>1518</v>
      </c>
      <c r="ALL1" s="1" t="s">
        <v>1519</v>
      </c>
      <c r="ALM1" s="1" t="s">
        <v>1520</v>
      </c>
      <c r="ALN1" s="1" t="s">
        <v>1521</v>
      </c>
      <c r="ALO1" s="1" t="s">
        <v>1522</v>
      </c>
      <c r="ALP1" s="1" t="s">
        <v>1523</v>
      </c>
      <c r="ALQ1" s="1" t="s">
        <v>1524</v>
      </c>
      <c r="ALR1" s="1" t="s">
        <v>1525</v>
      </c>
      <c r="ALS1" s="1" t="s">
        <v>1526</v>
      </c>
      <c r="ALT1" s="1" t="s">
        <v>1527</v>
      </c>
      <c r="ALU1" s="1" t="s">
        <v>1528</v>
      </c>
      <c r="ALV1" s="1" t="s">
        <v>1529</v>
      </c>
      <c r="ALW1" s="1" t="s">
        <v>1530</v>
      </c>
      <c r="ALX1" s="1" t="s">
        <v>1531</v>
      </c>
      <c r="ALY1" s="1" t="s">
        <v>1532</v>
      </c>
      <c r="ALZ1" s="1" t="s">
        <v>1533</v>
      </c>
      <c r="AMA1" s="1" t="s">
        <v>1534</v>
      </c>
      <c r="AMB1" s="1" t="s">
        <v>1535</v>
      </c>
      <c r="AMC1" s="1" t="s">
        <v>1536</v>
      </c>
      <c r="AMD1" s="1" t="s">
        <v>1537</v>
      </c>
      <c r="AME1" s="1" t="s">
        <v>1538</v>
      </c>
      <c r="AMF1" s="1" t="s">
        <v>1539</v>
      </c>
      <c r="AMG1" s="1" t="s">
        <v>1540</v>
      </c>
      <c r="AMH1" s="1" t="s">
        <v>1541</v>
      </c>
      <c r="AMI1" s="1" t="s">
        <v>1542</v>
      </c>
      <c r="AMJ1" s="1" t="s">
        <v>1543</v>
      </c>
      <c r="AMK1" s="1" t="s">
        <v>1544</v>
      </c>
      <c r="AML1" s="1" t="s">
        <v>1545</v>
      </c>
      <c r="AMM1" s="1" t="s">
        <v>1546</v>
      </c>
      <c r="AMN1" s="1" t="s">
        <v>1547</v>
      </c>
      <c r="AMO1" s="1" t="s">
        <v>1548</v>
      </c>
      <c r="AMP1" s="1" t="s">
        <v>1549</v>
      </c>
      <c r="AMQ1" s="1" t="s">
        <v>1550</v>
      </c>
      <c r="AMR1" s="1" t="s">
        <v>1551</v>
      </c>
      <c r="AMS1" s="1" t="s">
        <v>1552</v>
      </c>
      <c r="AMT1" s="1" t="s">
        <v>1553</v>
      </c>
      <c r="AMU1" s="1" t="s">
        <v>1554</v>
      </c>
      <c r="AMV1" s="1" t="s">
        <v>1555</v>
      </c>
      <c r="AMW1" s="1" t="s">
        <v>1556</v>
      </c>
      <c r="AMX1" s="1" t="s">
        <v>1557</v>
      </c>
      <c r="AMY1" s="1" t="s">
        <v>1558</v>
      </c>
      <c r="AMZ1" s="1" t="s">
        <v>1559</v>
      </c>
      <c r="ANA1" s="1" t="s">
        <v>1560</v>
      </c>
      <c r="ANB1" s="1" t="s">
        <v>1561</v>
      </c>
      <c r="ANC1" s="1" t="s">
        <v>1562</v>
      </c>
      <c r="AND1" s="1" t="s">
        <v>1563</v>
      </c>
      <c r="ANE1" s="1" t="s">
        <v>1564</v>
      </c>
      <c r="ANF1" s="1" t="s">
        <v>1565</v>
      </c>
      <c r="ANG1" s="1" t="s">
        <v>1566</v>
      </c>
      <c r="ANH1" s="1" t="s">
        <v>1567</v>
      </c>
      <c r="ANI1" s="1" t="s">
        <v>1568</v>
      </c>
      <c r="ANJ1" s="1" t="s">
        <v>1569</v>
      </c>
      <c r="ANK1" s="1" t="s">
        <v>1570</v>
      </c>
      <c r="ANL1" s="1" t="s">
        <v>1571</v>
      </c>
      <c r="ANM1" s="1" t="s">
        <v>1572</v>
      </c>
      <c r="ANN1" s="1" t="s">
        <v>1573</v>
      </c>
      <c r="ANO1" s="1" t="s">
        <v>1574</v>
      </c>
      <c r="ANP1" s="1" t="s">
        <v>1575</v>
      </c>
      <c r="ANQ1" s="1" t="s">
        <v>1576</v>
      </c>
      <c r="ANR1" s="1" t="s">
        <v>1577</v>
      </c>
      <c r="ANS1" s="1" t="s">
        <v>1578</v>
      </c>
      <c r="ANT1" s="1" t="s">
        <v>1579</v>
      </c>
      <c r="ANU1" s="1" t="s">
        <v>1580</v>
      </c>
      <c r="ANV1" s="1" t="s">
        <v>1581</v>
      </c>
      <c r="ANW1" s="1" t="s">
        <v>1582</v>
      </c>
      <c r="ANX1" s="1" t="s">
        <v>1583</v>
      </c>
      <c r="ANY1" s="1" t="s">
        <v>1584</v>
      </c>
      <c r="ANZ1" s="1" t="s">
        <v>1585</v>
      </c>
      <c r="AOA1" s="1" t="s">
        <v>1586</v>
      </c>
      <c r="AOB1" s="1" t="s">
        <v>1587</v>
      </c>
      <c r="AOC1" s="1" t="s">
        <v>1588</v>
      </c>
      <c r="AOD1" s="1" t="s">
        <v>1589</v>
      </c>
      <c r="AOE1" s="1" t="s">
        <v>1590</v>
      </c>
      <c r="AOF1" s="1" t="s">
        <v>1591</v>
      </c>
      <c r="AOG1" s="1" t="s">
        <v>1592</v>
      </c>
      <c r="AOH1" s="1" t="s">
        <v>1593</v>
      </c>
      <c r="AOI1" s="1" t="s">
        <v>1594</v>
      </c>
      <c r="AOJ1" s="1" t="s">
        <v>1595</v>
      </c>
      <c r="AOK1" s="1" t="s">
        <v>1596</v>
      </c>
      <c r="AOL1" s="1" t="s">
        <v>1597</v>
      </c>
      <c r="AOM1" s="1" t="s">
        <v>1598</v>
      </c>
      <c r="AON1" s="1" t="s">
        <v>1599</v>
      </c>
      <c r="AOO1" s="1" t="s">
        <v>1600</v>
      </c>
      <c r="AOP1" s="1" t="s">
        <v>1601</v>
      </c>
      <c r="AOQ1" s="1" t="s">
        <v>1602</v>
      </c>
      <c r="AOR1" s="1" t="s">
        <v>1603</v>
      </c>
      <c r="AOS1" s="1" t="s">
        <v>1604</v>
      </c>
      <c r="AOT1" s="1" t="s">
        <v>1605</v>
      </c>
      <c r="AOU1" s="1" t="s">
        <v>1606</v>
      </c>
      <c r="AOV1" s="1" t="s">
        <v>1607</v>
      </c>
      <c r="AOW1" s="1" t="s">
        <v>1608</v>
      </c>
      <c r="AOX1" s="1" t="s">
        <v>1609</v>
      </c>
      <c r="AOY1" s="1" t="s">
        <v>1610</v>
      </c>
      <c r="AOZ1" s="1" t="s">
        <v>1611</v>
      </c>
      <c r="APA1" s="1" t="s">
        <v>1612</v>
      </c>
      <c r="APB1" s="1" t="s">
        <v>1613</v>
      </c>
      <c r="APC1" s="1" t="s">
        <v>1614</v>
      </c>
      <c r="APD1" s="1" t="s">
        <v>1615</v>
      </c>
      <c r="APE1" s="1" t="s">
        <v>1616</v>
      </c>
      <c r="APF1" s="1" t="s">
        <v>1617</v>
      </c>
      <c r="APG1" s="1" t="s">
        <v>1618</v>
      </c>
      <c r="APH1" s="1" t="s">
        <v>1619</v>
      </c>
      <c r="API1" s="1" t="s">
        <v>1620</v>
      </c>
      <c r="APJ1" s="1" t="s">
        <v>1621</v>
      </c>
      <c r="APK1" s="1" t="s">
        <v>1622</v>
      </c>
      <c r="APL1" s="1" t="s">
        <v>1623</v>
      </c>
      <c r="APM1" s="1" t="s">
        <v>1624</v>
      </c>
      <c r="APN1" s="1" t="s">
        <v>1625</v>
      </c>
      <c r="APO1" s="1" t="s">
        <v>1626</v>
      </c>
      <c r="APP1" s="1" t="s">
        <v>1627</v>
      </c>
      <c r="APQ1" s="1" t="s">
        <v>1628</v>
      </c>
      <c r="APR1" s="1" t="s">
        <v>1629</v>
      </c>
      <c r="APS1" s="1" t="s">
        <v>1630</v>
      </c>
      <c r="APT1" s="1" t="s">
        <v>1631</v>
      </c>
      <c r="APU1" s="1" t="s">
        <v>1632</v>
      </c>
    </row>
    <row r="2" spans="1:1113" x14ac:dyDescent="0.25">
      <c r="A2" s="1">
        <v>0</v>
      </c>
      <c r="B2">
        <v>5298</v>
      </c>
      <c r="C2">
        <v>3229</v>
      </c>
      <c r="D2">
        <v>4983</v>
      </c>
      <c r="E2">
        <v>6527</v>
      </c>
      <c r="F2">
        <v>3029</v>
      </c>
      <c r="G2">
        <v>2109</v>
      </c>
      <c r="H2">
        <v>2940</v>
      </c>
      <c r="I2">
        <v>3897</v>
      </c>
      <c r="J2">
        <v>4631</v>
      </c>
      <c r="K2">
        <v>3370</v>
      </c>
      <c r="L2">
        <v>5656</v>
      </c>
      <c r="M2">
        <v>5984</v>
      </c>
      <c r="N2">
        <v>1</v>
      </c>
      <c r="O2">
        <v>5839</v>
      </c>
      <c r="P2">
        <v>4067</v>
      </c>
      <c r="Q2">
        <v>5393</v>
      </c>
      <c r="R2">
        <v>7721</v>
      </c>
      <c r="S2">
        <v>3093</v>
      </c>
      <c r="T2">
        <v>2012</v>
      </c>
      <c r="U2">
        <v>3028</v>
      </c>
      <c r="V2">
        <v>3649</v>
      </c>
      <c r="W2">
        <v>1895</v>
      </c>
      <c r="X2">
        <v>1302</v>
      </c>
      <c r="Y2">
        <v>2024</v>
      </c>
      <c r="Z2">
        <v>2382</v>
      </c>
      <c r="AA2">
        <v>2683</v>
      </c>
      <c r="AB2">
        <v>2211</v>
      </c>
      <c r="AC2">
        <v>3669</v>
      </c>
      <c r="AD2">
        <v>3585</v>
      </c>
      <c r="AE2">
        <v>1</v>
      </c>
      <c r="AF2">
        <v>3504</v>
      </c>
      <c r="AG2">
        <v>2500</v>
      </c>
      <c r="AH2">
        <v>3720</v>
      </c>
      <c r="AI2">
        <v>4596</v>
      </c>
      <c r="AJ2">
        <v>4327</v>
      </c>
      <c r="AK2">
        <v>2793</v>
      </c>
      <c r="AL2">
        <v>4490</v>
      </c>
      <c r="AM2">
        <v>5262</v>
      </c>
      <c r="AN2">
        <v>3063</v>
      </c>
      <c r="AO2">
        <v>2244</v>
      </c>
      <c r="AP2">
        <v>3384</v>
      </c>
      <c r="AQ2">
        <v>3673</v>
      </c>
      <c r="AR2">
        <v>4776</v>
      </c>
      <c r="AS2">
        <v>3705</v>
      </c>
      <c r="AT2">
        <v>6314</v>
      </c>
      <c r="AU2">
        <v>6660</v>
      </c>
      <c r="AV2">
        <v>5662</v>
      </c>
      <c r="AW2">
        <v>3824</v>
      </c>
      <c r="AX2">
        <v>5138</v>
      </c>
      <c r="AY2">
        <v>7051</v>
      </c>
      <c r="AZ2">
        <v>5913</v>
      </c>
      <c r="BA2">
        <v>3600</v>
      </c>
      <c r="BB2">
        <v>5494</v>
      </c>
      <c r="BC2">
        <v>6925</v>
      </c>
      <c r="BD2">
        <v>4003</v>
      </c>
      <c r="BE2">
        <v>2492</v>
      </c>
      <c r="BF2">
        <v>3849</v>
      </c>
      <c r="BG2">
        <v>4662</v>
      </c>
      <c r="BH2">
        <v>5411</v>
      </c>
      <c r="BI2">
        <v>3908</v>
      </c>
      <c r="BJ2">
        <v>6652</v>
      </c>
      <c r="BK2">
        <v>7169</v>
      </c>
      <c r="BL2">
        <v>7343</v>
      </c>
      <c r="BM2">
        <v>4693</v>
      </c>
      <c r="BN2">
        <v>6914</v>
      </c>
      <c r="BO2">
        <v>9964</v>
      </c>
      <c r="BP2">
        <v>2812</v>
      </c>
      <c r="BQ2">
        <v>1790</v>
      </c>
      <c r="BR2">
        <v>2987</v>
      </c>
      <c r="BS2">
        <v>3583</v>
      </c>
      <c r="BT2">
        <v>1836</v>
      </c>
      <c r="BU2">
        <v>1268</v>
      </c>
      <c r="BV2">
        <v>2147</v>
      </c>
      <c r="BW2">
        <v>2210</v>
      </c>
      <c r="BX2">
        <v>2506</v>
      </c>
      <c r="BY2">
        <v>2243</v>
      </c>
      <c r="BZ2">
        <v>3541</v>
      </c>
      <c r="CA2">
        <v>3756</v>
      </c>
      <c r="CB2">
        <v>1</v>
      </c>
      <c r="CC2">
        <v>2660</v>
      </c>
      <c r="CD2">
        <v>2182</v>
      </c>
      <c r="CE2">
        <v>3150</v>
      </c>
      <c r="CF2">
        <v>4190</v>
      </c>
      <c r="CG2">
        <v>1764</v>
      </c>
      <c r="CH2">
        <v>1241</v>
      </c>
      <c r="CI2">
        <v>2088</v>
      </c>
      <c r="CJ2">
        <v>2325</v>
      </c>
      <c r="CK2">
        <v>1306</v>
      </c>
      <c r="CL2">
        <v>1040</v>
      </c>
      <c r="CM2">
        <v>1564</v>
      </c>
      <c r="CN2">
        <v>1590</v>
      </c>
      <c r="CO2">
        <v>1920</v>
      </c>
      <c r="CP2">
        <v>1588</v>
      </c>
      <c r="CQ2">
        <v>2723</v>
      </c>
      <c r="CR2">
        <v>2792</v>
      </c>
      <c r="CS2">
        <v>2199</v>
      </c>
      <c r="CT2">
        <v>1604</v>
      </c>
      <c r="CU2">
        <v>2441</v>
      </c>
      <c r="CV2">
        <v>2986</v>
      </c>
      <c r="CW2">
        <v>2614</v>
      </c>
      <c r="CX2">
        <v>1857</v>
      </c>
      <c r="CY2">
        <v>3193</v>
      </c>
      <c r="CZ2">
        <v>3572</v>
      </c>
      <c r="DA2">
        <v>2205</v>
      </c>
      <c r="DB2">
        <v>1732</v>
      </c>
      <c r="DC2">
        <v>2587</v>
      </c>
      <c r="DD2">
        <v>3009</v>
      </c>
      <c r="DE2">
        <v>3299</v>
      </c>
      <c r="DF2">
        <v>2805</v>
      </c>
      <c r="DG2">
        <v>4810</v>
      </c>
      <c r="DH2">
        <v>4694</v>
      </c>
      <c r="DI2">
        <v>1</v>
      </c>
      <c r="DJ2">
        <v>3611</v>
      </c>
      <c r="DK2">
        <v>2935</v>
      </c>
      <c r="DL2">
        <v>4535</v>
      </c>
      <c r="DM2">
        <v>5194</v>
      </c>
      <c r="DN2">
        <v>3331</v>
      </c>
      <c r="DO2">
        <v>2262</v>
      </c>
      <c r="DP2">
        <v>3387</v>
      </c>
      <c r="DQ2">
        <v>4164</v>
      </c>
      <c r="DR2">
        <v>2428</v>
      </c>
      <c r="DS2">
        <v>1662</v>
      </c>
      <c r="DT2">
        <v>2699</v>
      </c>
      <c r="DU2">
        <v>3105</v>
      </c>
      <c r="DV2">
        <v>3383</v>
      </c>
      <c r="DW2">
        <v>2786</v>
      </c>
      <c r="DX2">
        <v>4419</v>
      </c>
      <c r="DY2">
        <v>4761</v>
      </c>
      <c r="DZ2">
        <v>4156</v>
      </c>
      <c r="EA2">
        <v>3049</v>
      </c>
      <c r="EB2">
        <v>4431</v>
      </c>
      <c r="EC2">
        <v>6011</v>
      </c>
      <c r="ED2">
        <v>4672</v>
      </c>
      <c r="EE2">
        <v>2753</v>
      </c>
      <c r="EF2">
        <v>4298</v>
      </c>
      <c r="EG2">
        <v>5487</v>
      </c>
      <c r="EH2">
        <v>2914</v>
      </c>
      <c r="EI2">
        <v>1935</v>
      </c>
      <c r="EJ2">
        <v>2789</v>
      </c>
      <c r="EK2">
        <v>1</v>
      </c>
      <c r="EL2">
        <v>3379</v>
      </c>
      <c r="EM2">
        <v>4449</v>
      </c>
      <c r="EN2">
        <v>3402</v>
      </c>
      <c r="EO2">
        <v>5693</v>
      </c>
      <c r="EP2">
        <v>5813</v>
      </c>
      <c r="EQ2">
        <v>1</v>
      </c>
      <c r="ER2">
        <v>1</v>
      </c>
      <c r="ES2">
        <v>5063</v>
      </c>
      <c r="ET2">
        <v>3600</v>
      </c>
      <c r="EU2">
        <v>4832</v>
      </c>
      <c r="EV2">
        <v>6819</v>
      </c>
      <c r="EW2">
        <v>3299</v>
      </c>
      <c r="EX2">
        <v>2087</v>
      </c>
      <c r="EY2">
        <v>3282</v>
      </c>
      <c r="EZ2">
        <v>3843</v>
      </c>
      <c r="FA2">
        <v>2227</v>
      </c>
      <c r="FB2">
        <v>1620</v>
      </c>
      <c r="FC2">
        <v>2259</v>
      </c>
      <c r="FD2">
        <v>2741</v>
      </c>
      <c r="FE2">
        <v>3116</v>
      </c>
      <c r="FF2">
        <v>2676</v>
      </c>
      <c r="FG2">
        <v>4434</v>
      </c>
      <c r="FH2">
        <v>4219</v>
      </c>
      <c r="FI2">
        <v>3766</v>
      </c>
      <c r="FJ2">
        <v>2775</v>
      </c>
      <c r="FK2">
        <v>3934</v>
      </c>
      <c r="FL2">
        <v>4816</v>
      </c>
      <c r="FM2">
        <v>5043</v>
      </c>
      <c r="FN2">
        <v>3213</v>
      </c>
      <c r="FO2">
        <v>5163</v>
      </c>
      <c r="FP2">
        <v>6185</v>
      </c>
      <c r="FQ2">
        <v>3702</v>
      </c>
      <c r="FR2">
        <v>2660</v>
      </c>
      <c r="FS2">
        <v>4245</v>
      </c>
      <c r="FT2">
        <v>4580</v>
      </c>
      <c r="FU2">
        <v>6259</v>
      </c>
      <c r="FV2">
        <v>4663</v>
      </c>
      <c r="FW2">
        <v>8885</v>
      </c>
      <c r="FX2">
        <v>8338</v>
      </c>
      <c r="FY2">
        <v>1</v>
      </c>
      <c r="FZ2">
        <v>6947</v>
      </c>
      <c r="GA2">
        <v>4848</v>
      </c>
      <c r="GB2">
        <v>6855</v>
      </c>
      <c r="GC2">
        <v>8751</v>
      </c>
      <c r="GD2">
        <v>5686</v>
      </c>
      <c r="GE2">
        <v>3367</v>
      </c>
      <c r="GF2">
        <v>5552</v>
      </c>
      <c r="GG2">
        <v>7422</v>
      </c>
      <c r="GH2">
        <v>4088</v>
      </c>
      <c r="GI2">
        <v>2735</v>
      </c>
      <c r="GJ2">
        <v>3162</v>
      </c>
      <c r="GK2">
        <v>4912</v>
      </c>
      <c r="GL2">
        <v>5429</v>
      </c>
      <c r="GM2">
        <v>4360</v>
      </c>
      <c r="GN2">
        <v>7560</v>
      </c>
      <c r="GO2">
        <v>1</v>
      </c>
      <c r="GP2">
        <v>7454</v>
      </c>
      <c r="GQ2">
        <v>1</v>
      </c>
      <c r="GR2">
        <v>1</v>
      </c>
      <c r="GS2">
        <v>7349</v>
      </c>
      <c r="GT2">
        <v>4769</v>
      </c>
      <c r="GU2">
        <v>7330</v>
      </c>
      <c r="GV2">
        <v>9727</v>
      </c>
      <c r="GW2">
        <v>1</v>
      </c>
      <c r="GX2">
        <v>1</v>
      </c>
      <c r="GY2">
        <v>6081</v>
      </c>
      <c r="GZ2">
        <v>3585</v>
      </c>
      <c r="HA2">
        <v>5327</v>
      </c>
      <c r="HB2">
        <v>7353</v>
      </c>
      <c r="HC2">
        <v>3825</v>
      </c>
      <c r="HD2">
        <v>2526</v>
      </c>
      <c r="HE2">
        <v>3959</v>
      </c>
      <c r="HF2">
        <v>4632</v>
      </c>
      <c r="HG2">
        <v>5285</v>
      </c>
      <c r="HH2">
        <v>3860</v>
      </c>
      <c r="HI2">
        <v>6079</v>
      </c>
      <c r="HJ2">
        <v>6916</v>
      </c>
      <c r="HK2">
        <v>1</v>
      </c>
      <c r="HL2">
        <v>6937</v>
      </c>
      <c r="HM2">
        <v>4567</v>
      </c>
      <c r="HN2">
        <v>5581</v>
      </c>
      <c r="HO2">
        <v>8764</v>
      </c>
      <c r="HP2">
        <v>3856</v>
      </c>
      <c r="HQ2">
        <v>2481</v>
      </c>
      <c r="HR2">
        <v>3941</v>
      </c>
      <c r="HS2">
        <v>4735</v>
      </c>
      <c r="HT2">
        <v>2442</v>
      </c>
      <c r="HU2">
        <v>1677</v>
      </c>
      <c r="HV2">
        <v>2731</v>
      </c>
      <c r="HW2">
        <v>3102</v>
      </c>
      <c r="HX2">
        <v>3657</v>
      </c>
      <c r="HY2">
        <v>2843</v>
      </c>
      <c r="HZ2">
        <v>4719</v>
      </c>
      <c r="IA2">
        <v>4922</v>
      </c>
      <c r="IB2">
        <v>1</v>
      </c>
      <c r="IC2">
        <v>1</v>
      </c>
      <c r="ID2">
        <v>4490</v>
      </c>
      <c r="IE2">
        <v>3077</v>
      </c>
      <c r="IF2">
        <v>4310</v>
      </c>
      <c r="IG2">
        <v>5836</v>
      </c>
      <c r="IH2">
        <v>5117</v>
      </c>
      <c r="II2">
        <v>3392</v>
      </c>
      <c r="IJ2">
        <v>5215</v>
      </c>
      <c r="IK2">
        <v>1</v>
      </c>
      <c r="IL2">
        <v>6514</v>
      </c>
      <c r="IM2">
        <v>3761</v>
      </c>
      <c r="IN2">
        <v>2682</v>
      </c>
      <c r="IO2">
        <v>4281</v>
      </c>
      <c r="IP2">
        <v>4704</v>
      </c>
      <c r="IQ2">
        <v>5834</v>
      </c>
      <c r="IR2">
        <v>4384</v>
      </c>
      <c r="IS2">
        <v>7657</v>
      </c>
      <c r="IT2">
        <v>8119</v>
      </c>
      <c r="IU2">
        <v>1</v>
      </c>
      <c r="IV2">
        <v>7067</v>
      </c>
      <c r="IW2">
        <v>5052</v>
      </c>
      <c r="IX2">
        <v>7244</v>
      </c>
      <c r="IY2">
        <v>9342</v>
      </c>
      <c r="IZ2">
        <v>7448</v>
      </c>
      <c r="JA2">
        <v>4430</v>
      </c>
      <c r="JB2">
        <v>6825</v>
      </c>
      <c r="JC2">
        <v>9224</v>
      </c>
      <c r="JD2">
        <v>4980</v>
      </c>
      <c r="JE2">
        <v>3069</v>
      </c>
      <c r="JF2">
        <v>4727</v>
      </c>
      <c r="JG2">
        <v>5947</v>
      </c>
      <c r="JH2">
        <v>6700</v>
      </c>
      <c r="JI2">
        <v>4805</v>
      </c>
      <c r="JJ2">
        <v>8021</v>
      </c>
      <c r="JK2">
        <v>8822</v>
      </c>
      <c r="JL2">
        <v>1</v>
      </c>
      <c r="JM2">
        <v>9402</v>
      </c>
      <c r="JN2">
        <v>6030</v>
      </c>
      <c r="JO2">
        <v>8442</v>
      </c>
      <c r="JP2">
        <v>12904</v>
      </c>
      <c r="JQ2">
        <v>3538</v>
      </c>
      <c r="JR2">
        <v>2060</v>
      </c>
      <c r="JS2">
        <v>3328</v>
      </c>
      <c r="JT2">
        <v>4016</v>
      </c>
      <c r="JU2">
        <v>2033</v>
      </c>
      <c r="JV2">
        <v>1428</v>
      </c>
      <c r="JW2">
        <v>2186</v>
      </c>
      <c r="JX2">
        <v>2440</v>
      </c>
      <c r="JY2">
        <v>2952</v>
      </c>
      <c r="JZ2">
        <v>2271</v>
      </c>
      <c r="KA2">
        <v>3842</v>
      </c>
      <c r="KB2">
        <v>4065</v>
      </c>
      <c r="KC2">
        <v>1</v>
      </c>
      <c r="KD2">
        <v>3789</v>
      </c>
      <c r="KE2">
        <v>2511</v>
      </c>
      <c r="KF2">
        <v>3840</v>
      </c>
      <c r="KG2">
        <v>5067</v>
      </c>
      <c r="KH2">
        <v>2015</v>
      </c>
      <c r="KI2">
        <v>1909</v>
      </c>
      <c r="KJ2">
        <v>2154</v>
      </c>
      <c r="KK2">
        <v>2351</v>
      </c>
      <c r="KL2">
        <v>1311</v>
      </c>
      <c r="KM2">
        <v>1050</v>
      </c>
      <c r="KN2">
        <v>1554</v>
      </c>
      <c r="KO2">
        <v>1746</v>
      </c>
      <c r="KP2">
        <v>1910</v>
      </c>
      <c r="KQ2">
        <v>1683</v>
      </c>
      <c r="KR2">
        <v>2637</v>
      </c>
      <c r="KS2">
        <v>2675</v>
      </c>
      <c r="KT2">
        <v>1</v>
      </c>
      <c r="KU2">
        <v>2335</v>
      </c>
      <c r="KV2">
        <v>1720</v>
      </c>
      <c r="KW2">
        <v>2678</v>
      </c>
      <c r="KX2">
        <v>3212</v>
      </c>
      <c r="KY2">
        <v>2879</v>
      </c>
      <c r="KZ2">
        <v>2033</v>
      </c>
      <c r="LA2">
        <v>3234</v>
      </c>
      <c r="LB2">
        <v>3583</v>
      </c>
      <c r="LC2">
        <v>2138</v>
      </c>
      <c r="LD2">
        <v>1605</v>
      </c>
      <c r="LE2">
        <v>2450</v>
      </c>
      <c r="LF2">
        <v>2678</v>
      </c>
      <c r="LG2">
        <v>3530</v>
      </c>
      <c r="LH2">
        <v>2695</v>
      </c>
      <c r="LI2">
        <v>4858</v>
      </c>
      <c r="LJ2">
        <v>4942</v>
      </c>
      <c r="LK2">
        <v>4195</v>
      </c>
      <c r="LL2">
        <v>2773</v>
      </c>
      <c r="LM2">
        <v>3960</v>
      </c>
      <c r="LN2">
        <v>5043</v>
      </c>
      <c r="LO2">
        <v>3798</v>
      </c>
      <c r="LP2">
        <v>2496</v>
      </c>
      <c r="LQ2">
        <v>3709</v>
      </c>
      <c r="LR2">
        <v>4533</v>
      </c>
      <c r="LS2">
        <v>2527</v>
      </c>
      <c r="LT2">
        <v>1656</v>
      </c>
      <c r="LU2">
        <v>2618</v>
      </c>
      <c r="LV2">
        <v>3145</v>
      </c>
      <c r="LW2">
        <v>3661</v>
      </c>
      <c r="LX2">
        <v>2630</v>
      </c>
      <c r="LY2">
        <v>4644</v>
      </c>
      <c r="LZ2">
        <v>4984</v>
      </c>
      <c r="MA2">
        <v>4658</v>
      </c>
      <c r="MB2">
        <v>3233</v>
      </c>
      <c r="MC2">
        <v>4823</v>
      </c>
      <c r="MD2">
        <v>6354</v>
      </c>
      <c r="ME2">
        <v>1951</v>
      </c>
      <c r="MF2">
        <v>1360</v>
      </c>
      <c r="MG2">
        <v>2184</v>
      </c>
      <c r="MH2">
        <v>2475</v>
      </c>
      <c r="MI2">
        <v>1250</v>
      </c>
      <c r="MJ2">
        <v>921</v>
      </c>
      <c r="MK2">
        <v>1568</v>
      </c>
      <c r="ML2">
        <v>1716</v>
      </c>
      <c r="MM2">
        <v>2094</v>
      </c>
      <c r="MN2">
        <v>1705</v>
      </c>
      <c r="MO2">
        <v>3012</v>
      </c>
      <c r="MP2">
        <v>2918</v>
      </c>
      <c r="MQ2">
        <v>2202</v>
      </c>
      <c r="MR2">
        <v>1707</v>
      </c>
      <c r="MS2">
        <v>2737</v>
      </c>
      <c r="MT2">
        <v>2992</v>
      </c>
      <c r="MU2">
        <v>1318</v>
      </c>
      <c r="MV2">
        <v>998</v>
      </c>
      <c r="MW2">
        <v>1539</v>
      </c>
      <c r="MX2">
        <v>1598</v>
      </c>
      <c r="MY2">
        <v>957</v>
      </c>
      <c r="MZ2">
        <v>906</v>
      </c>
      <c r="NA2">
        <v>1270</v>
      </c>
      <c r="NB2">
        <v>1294</v>
      </c>
      <c r="NC2">
        <v>1565</v>
      </c>
      <c r="ND2">
        <v>1371</v>
      </c>
      <c r="NE2">
        <v>2347</v>
      </c>
      <c r="NF2">
        <v>2137</v>
      </c>
      <c r="NG2">
        <v>1</v>
      </c>
      <c r="NH2">
        <v>1509</v>
      </c>
      <c r="NI2">
        <v>1222</v>
      </c>
      <c r="NJ2">
        <v>2042</v>
      </c>
      <c r="NK2">
        <v>2329</v>
      </c>
      <c r="NL2">
        <v>2055</v>
      </c>
      <c r="NM2">
        <v>1368</v>
      </c>
      <c r="NN2">
        <v>2231</v>
      </c>
      <c r="NO2">
        <v>2475</v>
      </c>
      <c r="NP2">
        <v>1661</v>
      </c>
      <c r="NQ2">
        <v>1280</v>
      </c>
      <c r="NR2">
        <v>1948</v>
      </c>
      <c r="NS2">
        <v>2135</v>
      </c>
      <c r="NT2">
        <v>2579</v>
      </c>
      <c r="NU2">
        <v>2226</v>
      </c>
      <c r="NV2">
        <v>3681</v>
      </c>
      <c r="NW2">
        <v>2</v>
      </c>
      <c r="NX2">
        <v>3783</v>
      </c>
      <c r="NY2">
        <v>1</v>
      </c>
      <c r="NZ2">
        <v>1</v>
      </c>
      <c r="OA2">
        <v>2799</v>
      </c>
      <c r="OB2">
        <v>2043</v>
      </c>
      <c r="OC2">
        <v>2971</v>
      </c>
      <c r="OD2">
        <v>1</v>
      </c>
      <c r="OE2">
        <v>3553</v>
      </c>
      <c r="OF2">
        <v>1</v>
      </c>
      <c r="OG2">
        <v>2360</v>
      </c>
      <c r="OH2">
        <v>1526</v>
      </c>
      <c r="OI2">
        <v>2639</v>
      </c>
      <c r="OJ2">
        <v>2910</v>
      </c>
      <c r="OK2">
        <v>1720</v>
      </c>
      <c r="OL2">
        <v>1247</v>
      </c>
      <c r="OM2">
        <v>2002</v>
      </c>
      <c r="ON2">
        <v>2197</v>
      </c>
      <c r="OO2">
        <v>2521</v>
      </c>
      <c r="OP2">
        <v>2006</v>
      </c>
      <c r="OQ2">
        <v>3449</v>
      </c>
      <c r="OR2">
        <v>3642</v>
      </c>
      <c r="OS2">
        <v>1</v>
      </c>
      <c r="OT2">
        <v>2955</v>
      </c>
      <c r="OU2">
        <v>2166</v>
      </c>
      <c r="OV2">
        <v>3486</v>
      </c>
      <c r="OW2">
        <v>4045</v>
      </c>
      <c r="OX2">
        <v>3136</v>
      </c>
      <c r="OY2">
        <v>1807</v>
      </c>
      <c r="OZ2">
        <v>2965</v>
      </c>
      <c r="PA2">
        <v>3650</v>
      </c>
      <c r="PB2">
        <v>1905</v>
      </c>
      <c r="PC2">
        <v>1377</v>
      </c>
      <c r="PD2">
        <v>1892</v>
      </c>
      <c r="PE2">
        <v>2304</v>
      </c>
      <c r="PF2">
        <v>3122</v>
      </c>
      <c r="PG2">
        <v>2444</v>
      </c>
      <c r="PH2">
        <v>4192</v>
      </c>
      <c r="PI2">
        <v>4185</v>
      </c>
      <c r="PJ2">
        <v>3656</v>
      </c>
      <c r="PK2">
        <v>2437</v>
      </c>
      <c r="PL2">
        <v>3860</v>
      </c>
      <c r="PM2">
        <v>4700</v>
      </c>
      <c r="PN2">
        <v>2295</v>
      </c>
      <c r="PO2">
        <v>1518</v>
      </c>
      <c r="PP2">
        <v>2406</v>
      </c>
      <c r="PQ2">
        <v>2773</v>
      </c>
      <c r="PR2">
        <v>1639</v>
      </c>
      <c r="PS2">
        <v>1250</v>
      </c>
      <c r="PT2">
        <v>1812</v>
      </c>
      <c r="PU2">
        <v>2052</v>
      </c>
      <c r="PV2">
        <v>2470</v>
      </c>
      <c r="PW2">
        <v>2128</v>
      </c>
      <c r="PX2">
        <v>3615</v>
      </c>
      <c r="PY2">
        <v>3568</v>
      </c>
      <c r="PZ2">
        <v>2718</v>
      </c>
      <c r="QA2">
        <v>2068</v>
      </c>
      <c r="QB2">
        <v>3048</v>
      </c>
      <c r="QC2">
        <v>3605</v>
      </c>
      <c r="QD2">
        <v>3476</v>
      </c>
      <c r="QE2">
        <v>2248</v>
      </c>
      <c r="QF2">
        <v>3749</v>
      </c>
      <c r="QG2">
        <v>4269</v>
      </c>
      <c r="QH2">
        <v>2699</v>
      </c>
      <c r="QI2">
        <v>2077</v>
      </c>
      <c r="QJ2">
        <v>2826</v>
      </c>
      <c r="QK2">
        <v>3348</v>
      </c>
      <c r="QL2">
        <v>4606</v>
      </c>
      <c r="QM2">
        <v>3711</v>
      </c>
      <c r="QN2">
        <v>6483</v>
      </c>
      <c r="QO2">
        <v>6246</v>
      </c>
      <c r="QP2">
        <v>1</v>
      </c>
      <c r="QQ2">
        <v>5062</v>
      </c>
      <c r="QR2">
        <v>3651</v>
      </c>
      <c r="QS2">
        <v>5292</v>
      </c>
      <c r="QT2">
        <v>6324</v>
      </c>
      <c r="QU2">
        <v>3927</v>
      </c>
      <c r="QV2">
        <v>2390</v>
      </c>
      <c r="QW2">
        <v>3868</v>
      </c>
      <c r="QX2">
        <v>5069</v>
      </c>
      <c r="QY2">
        <v>2876</v>
      </c>
      <c r="QZ2">
        <v>1889</v>
      </c>
      <c r="RA2">
        <v>2456</v>
      </c>
      <c r="RB2">
        <v>3371</v>
      </c>
      <c r="RC2">
        <v>3950</v>
      </c>
      <c r="RD2">
        <v>3353</v>
      </c>
      <c r="RE2">
        <v>5478</v>
      </c>
      <c r="RF2">
        <v>5752</v>
      </c>
      <c r="RG2">
        <v>5175</v>
      </c>
      <c r="RH2">
        <v>3391</v>
      </c>
      <c r="RI2">
        <v>5283</v>
      </c>
      <c r="RJ2">
        <v>6824</v>
      </c>
      <c r="RK2">
        <v>1</v>
      </c>
      <c r="RL2">
        <v>1</v>
      </c>
      <c r="RM2">
        <v>1</v>
      </c>
      <c r="RN2">
        <v>3709</v>
      </c>
      <c r="RO2">
        <v>2264</v>
      </c>
      <c r="RP2">
        <v>3646</v>
      </c>
      <c r="RQ2">
        <v>4414</v>
      </c>
      <c r="RR2">
        <v>2354</v>
      </c>
      <c r="RS2">
        <v>1589</v>
      </c>
      <c r="RT2">
        <v>2209</v>
      </c>
      <c r="RU2">
        <v>2806</v>
      </c>
      <c r="RV2">
        <v>3490</v>
      </c>
      <c r="RW2">
        <v>2555</v>
      </c>
      <c r="RX2">
        <v>4372</v>
      </c>
      <c r="RY2">
        <v>4750</v>
      </c>
      <c r="RZ2">
        <v>4400</v>
      </c>
      <c r="SA2">
        <v>2904</v>
      </c>
      <c r="SB2">
        <v>4212</v>
      </c>
      <c r="SC2">
        <v>5870</v>
      </c>
      <c r="SD2">
        <v>2570</v>
      </c>
      <c r="SE2">
        <v>1652</v>
      </c>
      <c r="SF2">
        <v>2828</v>
      </c>
      <c r="SG2">
        <v>3120</v>
      </c>
      <c r="SH2">
        <v>1663</v>
      </c>
      <c r="SI2">
        <v>1261</v>
      </c>
      <c r="SJ2">
        <v>1894</v>
      </c>
      <c r="SK2">
        <v>2071</v>
      </c>
      <c r="SL2">
        <v>2531</v>
      </c>
      <c r="SM2">
        <v>1986</v>
      </c>
      <c r="SN2">
        <v>3630</v>
      </c>
      <c r="SO2">
        <v>3489</v>
      </c>
      <c r="SP2">
        <v>1</v>
      </c>
      <c r="SQ2">
        <v>1</v>
      </c>
      <c r="SR2">
        <v>2949</v>
      </c>
      <c r="SS2">
        <v>2179</v>
      </c>
      <c r="ST2">
        <v>3337</v>
      </c>
      <c r="SU2">
        <v>4035</v>
      </c>
      <c r="SV2">
        <v>3466</v>
      </c>
      <c r="SW2">
        <v>2296</v>
      </c>
      <c r="SX2">
        <v>3855</v>
      </c>
      <c r="SY2">
        <v>4274</v>
      </c>
      <c r="SZ2">
        <v>2701</v>
      </c>
      <c r="TA2">
        <v>2050</v>
      </c>
      <c r="TB2">
        <v>3017</v>
      </c>
      <c r="TC2">
        <v>3275</v>
      </c>
      <c r="TD2">
        <v>4357</v>
      </c>
      <c r="TE2">
        <v>3386</v>
      </c>
      <c r="TF2">
        <v>6025</v>
      </c>
      <c r="TG2">
        <v>6171</v>
      </c>
      <c r="TH2">
        <v>1</v>
      </c>
      <c r="TI2">
        <v>4980</v>
      </c>
      <c r="TJ2">
        <v>3443</v>
      </c>
      <c r="TK2">
        <v>5111</v>
      </c>
      <c r="TL2">
        <v>6400</v>
      </c>
      <c r="TM2">
        <v>1</v>
      </c>
      <c r="TN2">
        <v>4718</v>
      </c>
      <c r="TO2">
        <v>2870</v>
      </c>
      <c r="TP2">
        <v>4681</v>
      </c>
      <c r="TQ2">
        <v>5647</v>
      </c>
      <c r="TR2">
        <v>3109</v>
      </c>
      <c r="TS2">
        <v>2088</v>
      </c>
      <c r="TT2">
        <v>3144</v>
      </c>
      <c r="TU2">
        <v>3789</v>
      </c>
      <c r="TV2">
        <v>4524</v>
      </c>
      <c r="TW2">
        <v>3583</v>
      </c>
      <c r="TX2">
        <v>5946</v>
      </c>
      <c r="TY2">
        <v>6472</v>
      </c>
      <c r="TZ2">
        <v>2</v>
      </c>
      <c r="UA2">
        <v>5974</v>
      </c>
      <c r="UB2">
        <v>4106</v>
      </c>
      <c r="UC2">
        <v>6312</v>
      </c>
      <c r="UD2">
        <v>8484</v>
      </c>
      <c r="UE2">
        <v>4688</v>
      </c>
      <c r="UF2">
        <v>2915</v>
      </c>
      <c r="UG2">
        <v>4181</v>
      </c>
      <c r="UH2">
        <v>5798</v>
      </c>
      <c r="UI2">
        <v>2710</v>
      </c>
      <c r="UJ2">
        <v>1842</v>
      </c>
      <c r="UK2">
        <v>2456</v>
      </c>
      <c r="UL2">
        <v>3127</v>
      </c>
      <c r="UM2">
        <v>3880</v>
      </c>
      <c r="UN2">
        <v>2966</v>
      </c>
      <c r="UO2">
        <v>5143</v>
      </c>
      <c r="UP2">
        <v>4780</v>
      </c>
      <c r="UQ2">
        <v>1</v>
      </c>
      <c r="UR2">
        <v>1</v>
      </c>
      <c r="US2">
        <v>1</v>
      </c>
      <c r="UT2">
        <v>5381</v>
      </c>
      <c r="UU2">
        <v>3531</v>
      </c>
      <c r="UV2">
        <v>4955</v>
      </c>
      <c r="UW2">
        <v>6860</v>
      </c>
      <c r="UX2">
        <v>2848</v>
      </c>
      <c r="UY2">
        <v>1887</v>
      </c>
      <c r="UZ2">
        <v>2812</v>
      </c>
      <c r="VA2">
        <v>3504</v>
      </c>
      <c r="VB2">
        <v>1839</v>
      </c>
      <c r="VC2">
        <v>1370</v>
      </c>
      <c r="VD2">
        <v>2054</v>
      </c>
      <c r="VE2">
        <v>2298</v>
      </c>
      <c r="VF2">
        <v>2411</v>
      </c>
      <c r="VG2">
        <v>2015</v>
      </c>
      <c r="VH2">
        <v>3442</v>
      </c>
      <c r="VI2">
        <v>3232</v>
      </c>
      <c r="VJ2">
        <v>1</v>
      </c>
      <c r="VK2">
        <v>1</v>
      </c>
      <c r="VL2">
        <v>3296</v>
      </c>
      <c r="VM2">
        <v>2302</v>
      </c>
      <c r="VN2">
        <v>3571</v>
      </c>
      <c r="VO2">
        <v>4269</v>
      </c>
      <c r="VP2">
        <v>4302</v>
      </c>
      <c r="VQ2">
        <v>2803</v>
      </c>
      <c r="VR2">
        <v>4506</v>
      </c>
      <c r="VS2">
        <v>5161</v>
      </c>
      <c r="VT2">
        <v>3213</v>
      </c>
      <c r="VU2">
        <v>2251</v>
      </c>
      <c r="VV2">
        <v>3744</v>
      </c>
      <c r="VW2">
        <v>3673</v>
      </c>
      <c r="VX2">
        <v>5044</v>
      </c>
      <c r="VY2">
        <v>3958</v>
      </c>
      <c r="VZ2">
        <v>7092</v>
      </c>
      <c r="WA2">
        <v>1</v>
      </c>
      <c r="WB2">
        <v>6696</v>
      </c>
      <c r="WC2">
        <v>5724</v>
      </c>
      <c r="WD2">
        <v>4026</v>
      </c>
      <c r="WE2">
        <v>5716</v>
      </c>
      <c r="WF2">
        <v>7132</v>
      </c>
      <c r="WG2">
        <v>1</v>
      </c>
      <c r="WH2">
        <v>5335</v>
      </c>
      <c r="WI2">
        <v>3320</v>
      </c>
      <c r="WJ2">
        <v>4912</v>
      </c>
      <c r="WK2">
        <v>6411</v>
      </c>
      <c r="WL2">
        <v>3739</v>
      </c>
      <c r="WM2">
        <v>2334</v>
      </c>
      <c r="WN2">
        <v>3527</v>
      </c>
      <c r="WO2">
        <v>4416</v>
      </c>
      <c r="WP2">
        <v>5124</v>
      </c>
      <c r="WQ2">
        <v>3802</v>
      </c>
      <c r="WR2">
        <v>6719</v>
      </c>
      <c r="WS2">
        <v>6598</v>
      </c>
      <c r="WT2">
        <v>1</v>
      </c>
      <c r="WU2">
        <v>6723</v>
      </c>
      <c r="WV2">
        <v>4341</v>
      </c>
      <c r="WW2">
        <v>6849</v>
      </c>
      <c r="WX2">
        <v>8794</v>
      </c>
      <c r="WY2">
        <v>3378</v>
      </c>
      <c r="WZ2">
        <v>2037</v>
      </c>
      <c r="XA2">
        <v>3238</v>
      </c>
      <c r="XB2">
        <v>4017</v>
      </c>
      <c r="XC2">
        <v>2349</v>
      </c>
      <c r="XD2">
        <v>1614</v>
      </c>
      <c r="XE2">
        <v>2248</v>
      </c>
      <c r="XF2">
        <v>2786</v>
      </c>
      <c r="XG2">
        <v>3052</v>
      </c>
      <c r="XH2">
        <v>2396</v>
      </c>
      <c r="XI2">
        <v>4131</v>
      </c>
      <c r="XJ2">
        <v>3594</v>
      </c>
      <c r="XK2">
        <v>1</v>
      </c>
      <c r="XL2">
        <v>3596</v>
      </c>
      <c r="XM2">
        <v>2747</v>
      </c>
      <c r="XN2">
        <v>4076</v>
      </c>
      <c r="XO2">
        <v>5116</v>
      </c>
      <c r="XP2">
        <v>2189</v>
      </c>
      <c r="XQ2">
        <v>1528</v>
      </c>
      <c r="XR2">
        <v>2352</v>
      </c>
      <c r="XS2">
        <v>2654</v>
      </c>
      <c r="XT2">
        <v>1567</v>
      </c>
      <c r="XU2">
        <v>1295</v>
      </c>
      <c r="XV2">
        <v>1892</v>
      </c>
      <c r="XW2">
        <v>1923</v>
      </c>
      <c r="XX2">
        <v>2166</v>
      </c>
      <c r="XY2">
        <v>1913</v>
      </c>
      <c r="XZ2">
        <v>3336</v>
      </c>
      <c r="YA2">
        <v>2861</v>
      </c>
      <c r="YB2">
        <v>1</v>
      </c>
      <c r="YC2">
        <v>2576</v>
      </c>
      <c r="YD2">
        <v>2019</v>
      </c>
      <c r="YE2">
        <v>3069</v>
      </c>
      <c r="YF2">
        <v>3351</v>
      </c>
      <c r="YG2">
        <v>3141</v>
      </c>
      <c r="YH2">
        <v>2077</v>
      </c>
      <c r="YI2">
        <v>3332</v>
      </c>
      <c r="YJ2">
        <v>3861</v>
      </c>
      <c r="YK2">
        <v>2771</v>
      </c>
      <c r="YL2">
        <v>1996</v>
      </c>
      <c r="YM2">
        <v>3631</v>
      </c>
      <c r="YN2">
        <v>3232</v>
      </c>
      <c r="YO2">
        <v>4030</v>
      </c>
      <c r="YP2">
        <v>3302</v>
      </c>
      <c r="YQ2">
        <v>5479</v>
      </c>
      <c r="YR2">
        <v>5349</v>
      </c>
      <c r="YS2">
        <v>1</v>
      </c>
      <c r="YT2">
        <v>4337</v>
      </c>
      <c r="YU2">
        <v>3426</v>
      </c>
      <c r="YV2">
        <v>4946</v>
      </c>
      <c r="YW2">
        <v>5666</v>
      </c>
      <c r="YX2">
        <v>1</v>
      </c>
      <c r="YY2">
        <v>3690</v>
      </c>
      <c r="YZ2">
        <v>2288</v>
      </c>
      <c r="ZA2">
        <v>3569</v>
      </c>
      <c r="ZB2">
        <v>4676</v>
      </c>
      <c r="ZC2">
        <v>2800</v>
      </c>
      <c r="ZD2">
        <v>1935</v>
      </c>
      <c r="ZE2">
        <v>2902</v>
      </c>
      <c r="ZF2">
        <v>3473</v>
      </c>
      <c r="ZG2">
        <v>3792</v>
      </c>
      <c r="ZH2">
        <v>2905</v>
      </c>
      <c r="ZI2">
        <v>5414</v>
      </c>
      <c r="ZJ2">
        <v>5209</v>
      </c>
      <c r="ZK2">
        <v>4983</v>
      </c>
      <c r="ZL2">
        <v>3299</v>
      </c>
      <c r="ZM2">
        <v>5219</v>
      </c>
      <c r="ZN2">
        <v>6497</v>
      </c>
      <c r="ZO2">
        <v>5192</v>
      </c>
      <c r="ZP2">
        <v>3130</v>
      </c>
      <c r="ZQ2">
        <v>4587</v>
      </c>
      <c r="ZR2">
        <v>6121</v>
      </c>
      <c r="ZS2">
        <v>3247</v>
      </c>
      <c r="ZT2">
        <v>2253</v>
      </c>
      <c r="ZU2">
        <v>3081</v>
      </c>
      <c r="ZV2">
        <v>3705</v>
      </c>
      <c r="ZW2">
        <v>4829</v>
      </c>
      <c r="ZX2">
        <v>3909</v>
      </c>
      <c r="ZY2">
        <v>6385</v>
      </c>
      <c r="ZZ2">
        <v>5885</v>
      </c>
      <c r="AAA2">
        <v>6172</v>
      </c>
      <c r="AAB2">
        <v>4115</v>
      </c>
      <c r="AAC2">
        <v>5964</v>
      </c>
      <c r="AAD2">
        <v>7709</v>
      </c>
      <c r="AAE2">
        <v>3903</v>
      </c>
      <c r="AAF2">
        <v>2562</v>
      </c>
      <c r="AAG2">
        <v>3615</v>
      </c>
      <c r="AAH2">
        <v>4505</v>
      </c>
      <c r="AAI2">
        <v>2646</v>
      </c>
      <c r="AAJ2">
        <v>2135</v>
      </c>
      <c r="AAK2">
        <v>2504</v>
      </c>
      <c r="AAL2">
        <v>3273</v>
      </c>
      <c r="AAM2">
        <v>3656</v>
      </c>
      <c r="AAN2">
        <v>3224</v>
      </c>
      <c r="AAO2">
        <v>5462</v>
      </c>
      <c r="AAP2">
        <v>5130</v>
      </c>
      <c r="AAQ2">
        <v>4311</v>
      </c>
      <c r="AAR2">
        <v>3278</v>
      </c>
      <c r="AAS2">
        <v>4889</v>
      </c>
      <c r="AAT2">
        <v>5890</v>
      </c>
      <c r="AAU2">
        <v>6076</v>
      </c>
      <c r="AAV2">
        <v>4058</v>
      </c>
      <c r="AAW2">
        <v>6293</v>
      </c>
      <c r="AAX2">
        <v>7330</v>
      </c>
      <c r="AAY2">
        <v>4994</v>
      </c>
      <c r="AAZ2">
        <v>3676</v>
      </c>
      <c r="ABA2">
        <v>6210</v>
      </c>
      <c r="ABB2">
        <v>5719</v>
      </c>
      <c r="ABC2">
        <v>7708</v>
      </c>
      <c r="ABD2">
        <v>6324</v>
      </c>
      <c r="ABE2">
        <v>11067</v>
      </c>
      <c r="ABF2">
        <v>10317</v>
      </c>
      <c r="ABG2">
        <v>1</v>
      </c>
      <c r="ABH2">
        <v>8439</v>
      </c>
      <c r="ABI2">
        <v>6034</v>
      </c>
      <c r="ABJ2">
        <v>9008</v>
      </c>
      <c r="ABK2">
        <v>1</v>
      </c>
      <c r="ABL2">
        <v>10479</v>
      </c>
      <c r="ABM2">
        <v>1</v>
      </c>
      <c r="ABN2">
        <v>6640</v>
      </c>
      <c r="ABO2">
        <v>4134</v>
      </c>
      <c r="ABP2">
        <v>6255</v>
      </c>
      <c r="ABQ2">
        <v>8636</v>
      </c>
      <c r="ABR2">
        <v>4952</v>
      </c>
      <c r="ABS2">
        <v>3375</v>
      </c>
      <c r="ABT2">
        <v>3766</v>
      </c>
      <c r="ABU2">
        <v>5975</v>
      </c>
      <c r="ABV2">
        <v>6520</v>
      </c>
      <c r="ABW2">
        <v>4960</v>
      </c>
      <c r="ABX2">
        <v>9414</v>
      </c>
      <c r="ABY2">
        <v>9313</v>
      </c>
      <c r="ABZ2">
        <v>8944</v>
      </c>
      <c r="ACA2">
        <v>5877</v>
      </c>
      <c r="ACB2">
        <v>9033</v>
      </c>
      <c r="ACC2">
        <v>11615</v>
      </c>
      <c r="ACD2">
        <v>1</v>
      </c>
      <c r="ACE2">
        <v>5692</v>
      </c>
      <c r="ACF2">
        <v>3507</v>
      </c>
      <c r="ACG2">
        <v>4999</v>
      </c>
      <c r="ACH2">
        <v>6909</v>
      </c>
      <c r="ACI2">
        <v>3321</v>
      </c>
      <c r="ACJ2">
        <v>2354</v>
      </c>
      <c r="ACK2">
        <v>3135</v>
      </c>
      <c r="ACL2">
        <v>4021</v>
      </c>
      <c r="ACM2">
        <v>5273</v>
      </c>
      <c r="ACN2">
        <v>3912</v>
      </c>
      <c r="ACO2">
        <v>6165</v>
      </c>
      <c r="ACP2">
        <v>6635</v>
      </c>
      <c r="ACQ2">
        <v>7309</v>
      </c>
      <c r="ACR2">
        <v>4555</v>
      </c>
      <c r="ACS2">
        <v>6594</v>
      </c>
      <c r="ACT2">
        <v>9155</v>
      </c>
      <c r="ACU2">
        <v>3895</v>
      </c>
      <c r="ACV2">
        <v>2597</v>
      </c>
      <c r="ACW2">
        <v>3988</v>
      </c>
      <c r="ACX2">
        <v>4997</v>
      </c>
      <c r="ACY2">
        <v>2627</v>
      </c>
      <c r="ACZ2">
        <v>1853</v>
      </c>
      <c r="ADA2">
        <v>2706</v>
      </c>
      <c r="ADB2">
        <v>3162</v>
      </c>
      <c r="ADC2">
        <v>3438</v>
      </c>
      <c r="ADD2">
        <v>2968</v>
      </c>
      <c r="ADE2">
        <v>4864</v>
      </c>
      <c r="ADF2">
        <v>4612</v>
      </c>
      <c r="ADG2">
        <v>4692</v>
      </c>
      <c r="ADH2">
        <v>3421</v>
      </c>
      <c r="ADI2">
        <v>4913</v>
      </c>
      <c r="ADJ2">
        <v>6336</v>
      </c>
      <c r="ADK2">
        <v>5620</v>
      </c>
      <c r="ADL2">
        <v>3732</v>
      </c>
      <c r="ADM2">
        <v>5873</v>
      </c>
      <c r="ADN2">
        <v>7048</v>
      </c>
      <c r="ADO2">
        <v>5249</v>
      </c>
      <c r="ADP2">
        <v>3917</v>
      </c>
      <c r="ADQ2">
        <v>7525</v>
      </c>
      <c r="ADR2">
        <v>6174</v>
      </c>
      <c r="ADS2">
        <v>6678</v>
      </c>
      <c r="ADT2">
        <v>5441</v>
      </c>
      <c r="ADU2">
        <v>9621</v>
      </c>
      <c r="ADV2">
        <v>9263</v>
      </c>
      <c r="ADW2">
        <v>7895</v>
      </c>
      <c r="ADX2">
        <v>5650</v>
      </c>
      <c r="ADY2">
        <v>8673</v>
      </c>
      <c r="ADZ2">
        <v>10208</v>
      </c>
      <c r="AEA2">
        <v>1</v>
      </c>
      <c r="AEB2">
        <v>1</v>
      </c>
      <c r="AEC2">
        <v>1</v>
      </c>
      <c r="AED2">
        <v>7261</v>
      </c>
      <c r="AEE2">
        <v>4336</v>
      </c>
      <c r="AEF2">
        <v>6737</v>
      </c>
      <c r="AEG2">
        <v>9281</v>
      </c>
      <c r="AEH2">
        <v>4899</v>
      </c>
      <c r="AEI2">
        <v>3369</v>
      </c>
      <c r="AEJ2">
        <v>4718</v>
      </c>
      <c r="AEK2">
        <v>6060</v>
      </c>
      <c r="AEL2">
        <v>6848</v>
      </c>
      <c r="AEM2">
        <v>5354</v>
      </c>
      <c r="AEN2">
        <v>8864</v>
      </c>
      <c r="AEO2">
        <v>9529</v>
      </c>
      <c r="AEP2">
        <v>1</v>
      </c>
      <c r="AEQ2">
        <v>1</v>
      </c>
      <c r="AER2">
        <v>9786</v>
      </c>
      <c r="AES2">
        <v>6429</v>
      </c>
      <c r="AET2">
        <v>9306</v>
      </c>
      <c r="AEU2">
        <v>12807</v>
      </c>
      <c r="AEV2">
        <v>1</v>
      </c>
      <c r="AEW2">
        <v>6790</v>
      </c>
      <c r="AEX2">
        <v>3975</v>
      </c>
      <c r="AEY2">
        <v>5796</v>
      </c>
      <c r="AEZ2">
        <v>8105</v>
      </c>
      <c r="AFA2">
        <v>3923</v>
      </c>
      <c r="AFB2">
        <v>2561</v>
      </c>
      <c r="AFC2">
        <v>3472</v>
      </c>
      <c r="AFD2">
        <v>4632</v>
      </c>
      <c r="AFE2">
        <v>5945</v>
      </c>
      <c r="AFF2">
        <v>4155</v>
      </c>
      <c r="AFG2">
        <v>7119</v>
      </c>
      <c r="AFH2">
        <v>7463</v>
      </c>
      <c r="AFI2">
        <v>1</v>
      </c>
      <c r="AFJ2">
        <v>1</v>
      </c>
      <c r="AFK2">
        <v>8372</v>
      </c>
      <c r="AFL2">
        <v>4974</v>
      </c>
      <c r="AFM2">
        <v>7025</v>
      </c>
      <c r="AFN2">
        <v>1</v>
      </c>
      <c r="AFO2">
        <v>10178</v>
      </c>
      <c r="AFP2">
        <v>3739</v>
      </c>
      <c r="AFQ2">
        <v>2509</v>
      </c>
      <c r="AFR2">
        <v>3664</v>
      </c>
      <c r="AFS2">
        <v>4750</v>
      </c>
      <c r="AFT2">
        <v>2430</v>
      </c>
      <c r="AFU2">
        <v>1726</v>
      </c>
      <c r="AFV2">
        <v>2485</v>
      </c>
      <c r="AFW2">
        <v>1</v>
      </c>
      <c r="AFX2">
        <v>2980</v>
      </c>
      <c r="AFY2">
        <v>3278</v>
      </c>
      <c r="AFZ2">
        <v>2635</v>
      </c>
      <c r="AGA2">
        <v>4056</v>
      </c>
      <c r="AGB2">
        <v>4343</v>
      </c>
      <c r="AGC2">
        <v>1</v>
      </c>
      <c r="AGD2">
        <v>4355</v>
      </c>
      <c r="AGE2">
        <v>3101</v>
      </c>
      <c r="AGF2">
        <v>4182</v>
      </c>
      <c r="AGG2">
        <v>5852</v>
      </c>
      <c r="AGH2">
        <v>5446</v>
      </c>
      <c r="AGI2">
        <v>3429</v>
      </c>
      <c r="AGJ2">
        <v>5418</v>
      </c>
      <c r="AGK2">
        <v>6683</v>
      </c>
      <c r="AGL2">
        <v>3899</v>
      </c>
      <c r="AGM2">
        <v>2696</v>
      </c>
      <c r="AGN2">
        <v>4196</v>
      </c>
      <c r="AGO2">
        <v>4700</v>
      </c>
      <c r="AGP2">
        <v>6022</v>
      </c>
      <c r="AGQ2">
        <v>4551</v>
      </c>
      <c r="AGR2">
        <v>7581</v>
      </c>
      <c r="AGS2">
        <v>8230</v>
      </c>
      <c r="AGT2">
        <v>6743</v>
      </c>
      <c r="AGU2">
        <v>4759</v>
      </c>
      <c r="AGV2">
        <v>6708</v>
      </c>
      <c r="AGW2">
        <v>8853</v>
      </c>
      <c r="AGX2">
        <v>1</v>
      </c>
      <c r="AGY2">
        <v>7471</v>
      </c>
      <c r="AGZ2">
        <v>4612</v>
      </c>
      <c r="AHA2">
        <v>7159</v>
      </c>
      <c r="AHB2">
        <v>9874</v>
      </c>
      <c r="AHC2">
        <v>5045</v>
      </c>
      <c r="AHD2">
        <v>3086</v>
      </c>
      <c r="AHE2">
        <v>4752</v>
      </c>
      <c r="AHF2">
        <v>6104</v>
      </c>
      <c r="AHG2">
        <v>6714</v>
      </c>
      <c r="AHH2">
        <v>5197</v>
      </c>
      <c r="AHI2">
        <v>7980</v>
      </c>
      <c r="AHJ2">
        <v>15021</v>
      </c>
      <c r="AHK2">
        <v>1</v>
      </c>
      <c r="AHL2">
        <v>2</v>
      </c>
      <c r="AHM2">
        <v>9868</v>
      </c>
      <c r="AHN2">
        <v>6362</v>
      </c>
      <c r="AHO2">
        <v>8899</v>
      </c>
      <c r="AHP2">
        <v>16224</v>
      </c>
      <c r="AHQ2">
        <v>4372</v>
      </c>
      <c r="AHR2">
        <v>2690</v>
      </c>
      <c r="AHS2">
        <v>4211</v>
      </c>
      <c r="AHT2">
        <v>5379</v>
      </c>
      <c r="AHU2">
        <v>2616</v>
      </c>
      <c r="AHV2">
        <v>1793</v>
      </c>
      <c r="AHW2">
        <v>2659</v>
      </c>
      <c r="AHX2">
        <v>3177</v>
      </c>
      <c r="AHY2">
        <v>4014</v>
      </c>
      <c r="AHZ2">
        <v>3001</v>
      </c>
      <c r="AIA2">
        <v>5165</v>
      </c>
      <c r="AIB2">
        <v>5567</v>
      </c>
      <c r="AIC2">
        <v>1</v>
      </c>
      <c r="AID2">
        <v>4679</v>
      </c>
      <c r="AIE2">
        <v>3405</v>
      </c>
      <c r="AIF2">
        <v>5080</v>
      </c>
      <c r="AIG2">
        <v>6456</v>
      </c>
      <c r="AIH2">
        <v>2529</v>
      </c>
      <c r="AII2">
        <v>1700</v>
      </c>
      <c r="AIJ2">
        <v>2823</v>
      </c>
      <c r="AIK2">
        <v>3236</v>
      </c>
      <c r="AIL2">
        <v>1667</v>
      </c>
      <c r="AIM2">
        <v>1330</v>
      </c>
      <c r="AIN2">
        <v>2040</v>
      </c>
      <c r="AIO2">
        <v>2195</v>
      </c>
      <c r="AIP2">
        <v>2563</v>
      </c>
      <c r="AIQ2">
        <v>2128</v>
      </c>
      <c r="AIR2">
        <v>3503</v>
      </c>
      <c r="AIS2">
        <v>3424</v>
      </c>
      <c r="AIT2">
        <v>2</v>
      </c>
      <c r="AIU2">
        <v>2941</v>
      </c>
      <c r="AIV2">
        <v>2263</v>
      </c>
      <c r="AIW2">
        <v>3426</v>
      </c>
      <c r="AIX2">
        <v>3974</v>
      </c>
      <c r="AIY2">
        <v>3868</v>
      </c>
      <c r="AIZ2">
        <v>2517</v>
      </c>
      <c r="AJA2">
        <v>4040</v>
      </c>
      <c r="AJB2">
        <v>4605</v>
      </c>
      <c r="AJC2">
        <v>2894</v>
      </c>
      <c r="AJD2">
        <v>2109</v>
      </c>
      <c r="AJE2">
        <v>3515</v>
      </c>
      <c r="AJF2">
        <v>3639</v>
      </c>
      <c r="AJG2">
        <v>4440</v>
      </c>
      <c r="AJH2">
        <v>3605</v>
      </c>
      <c r="AJI2">
        <v>5774</v>
      </c>
      <c r="AJJ2">
        <v>6414</v>
      </c>
      <c r="AJK2">
        <v>5034</v>
      </c>
      <c r="AJL2">
        <v>3507</v>
      </c>
      <c r="AJM2">
        <v>4900</v>
      </c>
      <c r="AJN2">
        <v>6601</v>
      </c>
      <c r="AJO2">
        <v>4773</v>
      </c>
      <c r="AJP2">
        <v>3046</v>
      </c>
      <c r="AJQ2">
        <v>4942</v>
      </c>
      <c r="AJR2">
        <v>1</v>
      </c>
      <c r="AJS2">
        <v>6234</v>
      </c>
      <c r="AJT2">
        <v>3321</v>
      </c>
      <c r="AJU2">
        <v>2296</v>
      </c>
      <c r="AJV2">
        <v>3482</v>
      </c>
      <c r="AJW2">
        <v>4117</v>
      </c>
      <c r="AJX2">
        <v>4711</v>
      </c>
      <c r="AJY2">
        <v>3598</v>
      </c>
      <c r="AJZ2">
        <v>6264</v>
      </c>
      <c r="AKA2">
        <v>6468</v>
      </c>
      <c r="AKB2">
        <v>6142</v>
      </c>
      <c r="AKC2">
        <v>4123</v>
      </c>
      <c r="AKD2">
        <v>6514</v>
      </c>
      <c r="AKE2">
        <v>8537</v>
      </c>
      <c r="AKF2">
        <v>6011</v>
      </c>
      <c r="AKG2">
        <v>3641</v>
      </c>
      <c r="AKH2">
        <v>5665</v>
      </c>
      <c r="AKI2">
        <v>7455</v>
      </c>
      <c r="AKJ2">
        <v>3690</v>
      </c>
      <c r="AKK2">
        <v>2443</v>
      </c>
      <c r="AKL2">
        <v>3485</v>
      </c>
      <c r="AKM2">
        <v>4513</v>
      </c>
      <c r="AKN2">
        <v>5674</v>
      </c>
      <c r="AKO2">
        <v>4190</v>
      </c>
      <c r="AKP2">
        <v>7611</v>
      </c>
      <c r="AKQ2">
        <v>1</v>
      </c>
      <c r="AKR2">
        <v>7375</v>
      </c>
      <c r="AKS2">
        <v>1</v>
      </c>
      <c r="AKT2">
        <v>7116</v>
      </c>
      <c r="AKU2">
        <v>4677</v>
      </c>
      <c r="AKV2">
        <v>6956</v>
      </c>
      <c r="AKW2">
        <v>9286</v>
      </c>
      <c r="AKX2">
        <v>4362</v>
      </c>
      <c r="AKY2">
        <v>2748</v>
      </c>
      <c r="AKZ2">
        <v>4240</v>
      </c>
      <c r="ALA2">
        <v>5343</v>
      </c>
      <c r="ALB2">
        <v>2882</v>
      </c>
      <c r="ALC2">
        <v>2120</v>
      </c>
      <c r="ALD2">
        <v>2874</v>
      </c>
      <c r="ALE2">
        <v>3549</v>
      </c>
      <c r="ALF2">
        <v>3934</v>
      </c>
      <c r="ALG2">
        <v>3195</v>
      </c>
      <c r="ALH2">
        <v>5268</v>
      </c>
      <c r="ALI2">
        <v>1</v>
      </c>
      <c r="ALJ2">
        <v>5384</v>
      </c>
      <c r="ALK2">
        <v>5057</v>
      </c>
      <c r="ALL2">
        <v>3624</v>
      </c>
      <c r="ALM2">
        <v>5277</v>
      </c>
      <c r="ALN2">
        <v>1</v>
      </c>
      <c r="ALO2">
        <v>6489</v>
      </c>
      <c r="ALP2">
        <v>6448</v>
      </c>
      <c r="ALQ2">
        <v>4011</v>
      </c>
      <c r="ALR2">
        <v>6752</v>
      </c>
      <c r="ALS2">
        <v>8018</v>
      </c>
      <c r="ALT2">
        <v>4750</v>
      </c>
      <c r="ALU2">
        <v>3472</v>
      </c>
      <c r="ALV2">
        <v>4804</v>
      </c>
      <c r="ALW2">
        <v>5987</v>
      </c>
      <c r="ALX2">
        <v>7817</v>
      </c>
      <c r="ALY2">
        <v>5935</v>
      </c>
      <c r="ALZ2">
        <v>11049</v>
      </c>
      <c r="AMA2">
        <v>10910</v>
      </c>
      <c r="AMB2">
        <v>8963</v>
      </c>
      <c r="AMC2">
        <v>6228</v>
      </c>
      <c r="AMD2">
        <v>9232</v>
      </c>
      <c r="AME2">
        <v>11478</v>
      </c>
      <c r="AMF2">
        <v>7625</v>
      </c>
      <c r="AMG2">
        <v>4549</v>
      </c>
      <c r="AMH2">
        <v>7522</v>
      </c>
      <c r="AMI2">
        <v>10071</v>
      </c>
      <c r="AMJ2">
        <v>5575</v>
      </c>
      <c r="AMK2">
        <v>3559</v>
      </c>
      <c r="AML2">
        <v>4538</v>
      </c>
      <c r="AMM2">
        <v>6589</v>
      </c>
      <c r="AMN2">
        <v>7183</v>
      </c>
      <c r="AMO2">
        <v>5528</v>
      </c>
      <c r="AMP2">
        <v>9841</v>
      </c>
      <c r="AMQ2">
        <v>10248</v>
      </c>
      <c r="AMR2">
        <v>2</v>
      </c>
      <c r="AMS2">
        <v>9968</v>
      </c>
      <c r="AMT2">
        <v>6512</v>
      </c>
      <c r="AMU2">
        <v>10234</v>
      </c>
      <c r="AMV2">
        <v>13830</v>
      </c>
      <c r="AMW2">
        <v>1</v>
      </c>
      <c r="AMX2">
        <v>1</v>
      </c>
      <c r="AMY2">
        <v>1</v>
      </c>
      <c r="AMZ2">
        <v>4</v>
      </c>
      <c r="ANA2">
        <v>8041</v>
      </c>
      <c r="ANB2">
        <v>4731</v>
      </c>
      <c r="ANC2">
        <v>7267</v>
      </c>
      <c r="AND2">
        <v>9858</v>
      </c>
      <c r="ANE2">
        <v>4797</v>
      </c>
      <c r="ANF2">
        <v>3159</v>
      </c>
      <c r="ANG2">
        <v>4252</v>
      </c>
      <c r="ANH2">
        <v>5846</v>
      </c>
      <c r="ANI2">
        <v>6959</v>
      </c>
      <c r="ANJ2">
        <v>5171</v>
      </c>
      <c r="ANK2">
        <v>8610</v>
      </c>
      <c r="ANL2">
        <v>9754</v>
      </c>
      <c r="ANM2">
        <v>1</v>
      </c>
      <c r="ANN2">
        <v>9785</v>
      </c>
      <c r="ANO2">
        <v>6170</v>
      </c>
      <c r="ANP2">
        <v>8489</v>
      </c>
      <c r="ANQ2">
        <v>12625</v>
      </c>
      <c r="ANR2">
        <v>5299</v>
      </c>
      <c r="ANS2">
        <v>3360</v>
      </c>
      <c r="ANT2">
        <v>5177</v>
      </c>
      <c r="ANU2">
        <v>6377</v>
      </c>
      <c r="ANV2">
        <v>3274</v>
      </c>
      <c r="ANW2">
        <v>2197</v>
      </c>
      <c r="ANX2">
        <v>3421</v>
      </c>
      <c r="ANY2">
        <v>3994</v>
      </c>
      <c r="ANZ2">
        <v>4553</v>
      </c>
      <c r="AOA2">
        <v>3460</v>
      </c>
      <c r="AOB2">
        <v>5793</v>
      </c>
      <c r="AOC2">
        <v>6105</v>
      </c>
      <c r="AOD2">
        <v>1</v>
      </c>
      <c r="AOE2">
        <v>1</v>
      </c>
      <c r="AOF2">
        <v>5897</v>
      </c>
      <c r="AOG2">
        <v>4100</v>
      </c>
      <c r="AOH2">
        <v>6298</v>
      </c>
      <c r="AOI2">
        <v>8037</v>
      </c>
      <c r="AOJ2">
        <v>7032</v>
      </c>
      <c r="AOK2">
        <v>4536</v>
      </c>
      <c r="AOL2">
        <v>7210</v>
      </c>
      <c r="AOM2">
        <v>8707</v>
      </c>
      <c r="AON2">
        <v>5012</v>
      </c>
      <c r="AOO2">
        <v>3573</v>
      </c>
      <c r="AOP2">
        <v>5240</v>
      </c>
      <c r="AOQ2">
        <v>6212</v>
      </c>
      <c r="AOR2">
        <v>7937</v>
      </c>
      <c r="AOS2">
        <v>6166</v>
      </c>
      <c r="AOT2">
        <v>10327</v>
      </c>
      <c r="AOU2">
        <v>11230</v>
      </c>
      <c r="AOV2">
        <v>2</v>
      </c>
      <c r="AOW2">
        <v>1</v>
      </c>
      <c r="AOX2">
        <v>1</v>
      </c>
      <c r="AOY2">
        <v>2</v>
      </c>
      <c r="AOZ2">
        <v>9593</v>
      </c>
      <c r="APA2">
        <v>6709</v>
      </c>
      <c r="APB2">
        <v>9376</v>
      </c>
      <c r="APC2">
        <v>12750</v>
      </c>
      <c r="APD2">
        <v>1</v>
      </c>
      <c r="APE2">
        <v>10094</v>
      </c>
      <c r="APF2">
        <v>6165</v>
      </c>
      <c r="APG2">
        <v>9286</v>
      </c>
      <c r="APH2">
        <v>12827</v>
      </c>
      <c r="API2">
        <v>6710</v>
      </c>
      <c r="APJ2">
        <v>4112</v>
      </c>
      <c r="APK2">
        <v>6374</v>
      </c>
      <c r="APL2">
        <v>7971</v>
      </c>
      <c r="APM2">
        <v>9345</v>
      </c>
      <c r="APN2">
        <v>6770</v>
      </c>
      <c r="APO2">
        <v>11585</v>
      </c>
      <c r="APP2">
        <v>12762</v>
      </c>
      <c r="APQ2">
        <v>1</v>
      </c>
      <c r="APR2">
        <v>13174</v>
      </c>
      <c r="APS2">
        <v>8491</v>
      </c>
      <c r="APT2">
        <v>12883</v>
      </c>
      <c r="APU2">
        <v>18256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1"/>
  <sheetViews>
    <sheetView zoomScale="80" zoomScaleNormal="80" workbookViewId="0">
      <selection activeCell="L70" sqref="L70"/>
    </sheetView>
  </sheetViews>
  <sheetFormatPr defaultRowHeight="15" x14ac:dyDescent="0.25"/>
  <sheetData>
    <row r="1" spans="1:2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26" x14ac:dyDescent="0.25">
      <c r="A2" s="1">
        <v>0</v>
      </c>
      <c r="B2">
        <v>279542</v>
      </c>
      <c r="C2">
        <v>193541</v>
      </c>
      <c r="D2">
        <v>302961</v>
      </c>
      <c r="E2">
        <v>15</v>
      </c>
      <c r="F2">
        <v>346871</v>
      </c>
      <c r="G2">
        <v>187872</v>
      </c>
      <c r="H2">
        <v>137843</v>
      </c>
      <c r="I2">
        <v>220331</v>
      </c>
      <c r="J2">
        <v>12</v>
      </c>
      <c r="K2">
        <v>237359</v>
      </c>
      <c r="L2">
        <v>300668</v>
      </c>
      <c r="M2">
        <v>216131</v>
      </c>
      <c r="N2">
        <v>334169</v>
      </c>
      <c r="O2">
        <v>9</v>
      </c>
      <c r="P2">
        <v>370274</v>
      </c>
      <c r="Q2">
        <v>5</v>
      </c>
      <c r="R2">
        <v>3</v>
      </c>
      <c r="S2">
        <v>4</v>
      </c>
      <c r="T2">
        <v>15</v>
      </c>
      <c r="U2">
        <v>3</v>
      </c>
      <c r="V2">
        <v>369638</v>
      </c>
      <c r="W2">
        <v>246398</v>
      </c>
      <c r="X2">
        <v>385412</v>
      </c>
      <c r="Y2">
        <v>15</v>
      </c>
      <c r="Z2">
        <v>457329</v>
      </c>
    </row>
    <row r="5" spans="1:26" x14ac:dyDescent="0.25">
      <c r="A5" s="4" t="s">
        <v>1984</v>
      </c>
      <c r="B5" s="4">
        <v>0</v>
      </c>
      <c r="C5" s="5">
        <v>0</v>
      </c>
      <c r="E5" s="5">
        <v>0</v>
      </c>
      <c r="F5" s="5">
        <v>0.03</v>
      </c>
      <c r="G5" s="5">
        <v>0.1</v>
      </c>
      <c r="H5" s="5">
        <v>0.3</v>
      </c>
      <c r="I5" s="5">
        <v>0.9</v>
      </c>
      <c r="J5" s="5">
        <v>2.7</v>
      </c>
      <c r="K5" s="5">
        <v>5.4</v>
      </c>
      <c r="L5" s="5">
        <v>9</v>
      </c>
      <c r="M5" s="5">
        <v>18</v>
      </c>
      <c r="P5" s="4" t="s">
        <v>1988</v>
      </c>
      <c r="Q5" s="4" t="s">
        <v>1989</v>
      </c>
    </row>
    <row r="6" spans="1:26" x14ac:dyDescent="0.25">
      <c r="A6" s="1" t="s">
        <v>229</v>
      </c>
      <c r="B6">
        <v>279542</v>
      </c>
      <c r="C6">
        <f>B6/4586339*100</f>
        <v>6.095101125320217</v>
      </c>
      <c r="E6">
        <v>6.095101125320217</v>
      </c>
      <c r="F6">
        <v>6.1291872876127362</v>
      </c>
      <c r="G6">
        <v>6.0968597731800722</v>
      </c>
      <c r="H6">
        <v>6.1290871081294798</v>
      </c>
      <c r="I6">
        <v>6.1398274131854791</v>
      </c>
      <c r="J6">
        <v>6.1923405978711079</v>
      </c>
      <c r="K6">
        <v>6.1554268886976047</v>
      </c>
      <c r="L6">
        <v>6.0935326687695452</v>
      </c>
      <c r="M6">
        <v>6.1577709206419335</v>
      </c>
      <c r="P6" t="s">
        <v>2243</v>
      </c>
      <c r="Q6">
        <v>6.0951011253202196</v>
      </c>
      <c r="S6">
        <f>Q6/6.09510112532022/16*100</f>
        <v>6.25</v>
      </c>
    </row>
    <row r="7" spans="1:26" x14ac:dyDescent="0.25">
      <c r="A7" s="1" t="s">
        <v>230</v>
      </c>
      <c r="B7">
        <v>193541</v>
      </c>
      <c r="C7">
        <f t="shared" ref="C7:C21" si="0">B7/4586339*100</f>
        <v>4.2199453638294075</v>
      </c>
      <c r="E7">
        <v>4.2199453638294075</v>
      </c>
      <c r="F7">
        <v>4.1829983578920986</v>
      </c>
      <c r="G7">
        <v>4.1697409212545793</v>
      </c>
      <c r="H7">
        <v>4.1653061738628292</v>
      </c>
      <c r="I7">
        <v>4.1561613546359517</v>
      </c>
      <c r="J7">
        <v>4.1607850232962793</v>
      </c>
      <c r="K7">
        <v>4.1751872638606846</v>
      </c>
      <c r="L7">
        <v>4.1471959988736184</v>
      </c>
      <c r="M7">
        <v>4.1951101934259869</v>
      </c>
      <c r="P7" t="s">
        <v>2244</v>
      </c>
      <c r="Q7">
        <v>6.1291872876127362</v>
      </c>
      <c r="S7">
        <f t="shared" ref="S7:S14" si="1">Q7/6.09510112532022/16*100</f>
        <v>6.2849524166946518</v>
      </c>
    </row>
    <row r="8" spans="1:26" x14ac:dyDescent="0.25">
      <c r="A8" s="1" t="s">
        <v>231</v>
      </c>
      <c r="B8">
        <v>302961</v>
      </c>
      <c r="C8">
        <f t="shared" si="0"/>
        <v>6.6057262666366352</v>
      </c>
      <c r="E8">
        <v>6.6057262666366352</v>
      </c>
      <c r="F8">
        <v>7.1489915018953551</v>
      </c>
      <c r="G8">
        <v>7.1554527860927406</v>
      </c>
      <c r="H8">
        <v>7.2084337116253243</v>
      </c>
      <c r="I8">
        <v>7.2153149482568013</v>
      </c>
      <c r="J8">
        <v>7.1939986280899104</v>
      </c>
      <c r="K8">
        <v>7.1923333428776006</v>
      </c>
      <c r="L8">
        <v>7.1414585786275628</v>
      </c>
      <c r="M8">
        <v>7.0152134393584991</v>
      </c>
      <c r="P8" t="s">
        <v>2245</v>
      </c>
      <c r="Q8">
        <v>6.0968597731800722</v>
      </c>
      <c r="S8">
        <f t="shared" si="1"/>
        <v>6.2518033415521881</v>
      </c>
    </row>
    <row r="9" spans="1:26" x14ac:dyDescent="0.25">
      <c r="A9" s="1" t="s">
        <v>233</v>
      </c>
      <c r="B9">
        <v>346871</v>
      </c>
      <c r="C9">
        <f t="shared" si="0"/>
        <v>7.5631347791779016</v>
      </c>
      <c r="E9">
        <v>7.5631347791779016</v>
      </c>
      <c r="F9">
        <v>6.9060752236571998</v>
      </c>
      <c r="G9">
        <v>6.8706935304272454</v>
      </c>
      <c r="H9">
        <v>6.8353528118747242</v>
      </c>
      <c r="I9">
        <v>6.8102939007161734</v>
      </c>
      <c r="J9">
        <v>6.9026957795682424</v>
      </c>
      <c r="K9">
        <v>6.8667875909265028</v>
      </c>
      <c r="L9">
        <v>6.8705557484167734</v>
      </c>
      <c r="M9">
        <v>7.1162460611154845</v>
      </c>
      <c r="P9" t="s">
        <v>2246</v>
      </c>
      <c r="Q9">
        <v>6.1290871081294798</v>
      </c>
      <c r="S9">
        <f t="shared" si="1"/>
        <v>6.284849691283295</v>
      </c>
    </row>
    <row r="10" spans="1:26" x14ac:dyDescent="0.25">
      <c r="A10" s="1" t="s">
        <v>318</v>
      </c>
      <c r="B10">
        <v>187872</v>
      </c>
      <c r="C10">
        <f t="shared" si="0"/>
        <v>4.0963391498099027</v>
      </c>
      <c r="E10">
        <v>4.0963391498099027</v>
      </c>
      <c r="F10">
        <v>4.0789322658110425</v>
      </c>
      <c r="G10">
        <v>4.0668051422049674</v>
      </c>
      <c r="H10">
        <v>4.0785660996113329</v>
      </c>
      <c r="I10">
        <v>4.084375958127338</v>
      </c>
      <c r="J10">
        <v>4.088109630557172</v>
      </c>
      <c r="K10">
        <v>4.0889497656268485</v>
      </c>
      <c r="L10">
        <v>4.0608172338508872</v>
      </c>
      <c r="M10">
        <v>4.069264338302359</v>
      </c>
      <c r="P10" t="s">
        <v>2247</v>
      </c>
      <c r="Q10">
        <v>6.1398274131854791</v>
      </c>
      <c r="S10">
        <f t="shared" si="1"/>
        <v>6.2958629468831306</v>
      </c>
    </row>
    <row r="11" spans="1:26" x14ac:dyDescent="0.25">
      <c r="A11" s="1" t="s">
        <v>319</v>
      </c>
      <c r="B11">
        <v>137843</v>
      </c>
      <c r="C11">
        <f t="shared" si="0"/>
        <v>3.0055126757965342</v>
      </c>
      <c r="E11">
        <v>3.0055126757965342</v>
      </c>
      <c r="F11">
        <v>2.9916399381324053</v>
      </c>
      <c r="G11">
        <v>2.9932130856767185</v>
      </c>
      <c r="H11">
        <v>2.9905169239792309</v>
      </c>
      <c r="I11">
        <v>2.9864636079585374</v>
      </c>
      <c r="J11">
        <v>2.9498911995578352</v>
      </c>
      <c r="K11">
        <v>2.9875003860458835</v>
      </c>
      <c r="L11">
        <v>2.9825943662492338</v>
      </c>
      <c r="M11">
        <v>2.9493672325345663</v>
      </c>
      <c r="P11" t="s">
        <v>2248</v>
      </c>
      <c r="Q11">
        <v>6.1923405978711079</v>
      </c>
      <c r="S11">
        <f t="shared" si="1"/>
        <v>6.3497106841949442</v>
      </c>
    </row>
    <row r="12" spans="1:26" x14ac:dyDescent="0.25">
      <c r="A12" s="1" t="s">
        <v>320</v>
      </c>
      <c r="B12">
        <v>220331</v>
      </c>
      <c r="C12">
        <f t="shared" si="0"/>
        <v>4.804071395507397</v>
      </c>
      <c r="E12">
        <v>4.804071395507397</v>
      </c>
      <c r="F12">
        <v>5.1711154072320316</v>
      </c>
      <c r="G12">
        <v>5.1892477313606724</v>
      </c>
      <c r="H12">
        <v>5.2082295491111896</v>
      </c>
      <c r="I12">
        <v>5.2081335698952254</v>
      </c>
      <c r="J12">
        <v>5.1302028437730423</v>
      </c>
      <c r="K12">
        <v>5.1836860027823368</v>
      </c>
      <c r="L12">
        <v>5.1662217594740465</v>
      </c>
      <c r="M12">
        <v>5.0172873411972487</v>
      </c>
      <c r="P12" t="s">
        <v>2249</v>
      </c>
      <c r="Q12">
        <v>6.1554268886976047</v>
      </c>
      <c r="S12">
        <f t="shared" si="1"/>
        <v>6.3118588622824285</v>
      </c>
    </row>
    <row r="13" spans="1:26" x14ac:dyDescent="0.25">
      <c r="A13" s="1" t="s">
        <v>322</v>
      </c>
      <c r="B13">
        <v>237359</v>
      </c>
      <c r="C13">
        <f t="shared" si="0"/>
        <v>5.1753479191136984</v>
      </c>
      <c r="E13">
        <v>5.1753479191136984</v>
      </c>
      <c r="F13">
        <v>4.7688471760443054</v>
      </c>
      <c r="G13">
        <v>4.7645936803599147</v>
      </c>
      <c r="H13">
        <v>4.7296954677489698</v>
      </c>
      <c r="I13">
        <v>4.717898224984177</v>
      </c>
      <c r="J13">
        <v>4.7517440789045109</v>
      </c>
      <c r="K13">
        <v>4.7453951211956067</v>
      </c>
      <c r="L13">
        <v>4.7549455543395851</v>
      </c>
      <c r="M13">
        <v>4.8561090237046711</v>
      </c>
      <c r="P13" t="s">
        <v>2250</v>
      </c>
      <c r="Q13">
        <v>6.0935326687695452</v>
      </c>
      <c r="S13">
        <f t="shared" si="1"/>
        <v>6.2483916832157229</v>
      </c>
    </row>
    <row r="14" spans="1:26" x14ac:dyDescent="0.25">
      <c r="A14" s="1" t="s">
        <v>407</v>
      </c>
      <c r="B14">
        <v>300668</v>
      </c>
      <c r="C14">
        <f t="shared" si="0"/>
        <v>6.5557299623948424</v>
      </c>
      <c r="E14">
        <v>6.5557299623948424</v>
      </c>
      <c r="F14">
        <v>7.2400751135619297</v>
      </c>
      <c r="G14">
        <v>7.2499783628431764</v>
      </c>
      <c r="H14">
        <v>7.3273982163635978</v>
      </c>
      <c r="I14">
        <v>7.3446851908800053</v>
      </c>
      <c r="J14">
        <v>7.3534809028819117</v>
      </c>
      <c r="K14">
        <v>7.3142295686869572</v>
      </c>
      <c r="L14">
        <v>7.2596850046175376</v>
      </c>
      <c r="M14">
        <v>7.0823295808982394</v>
      </c>
      <c r="P14" t="s">
        <v>2251</v>
      </c>
      <c r="Q14">
        <v>6.1577709206419335</v>
      </c>
      <c r="S14">
        <f t="shared" si="1"/>
        <v>6.3142624646757</v>
      </c>
    </row>
    <row r="15" spans="1:26" x14ac:dyDescent="0.25">
      <c r="A15" s="1" t="s">
        <v>408</v>
      </c>
      <c r="B15">
        <v>216131</v>
      </c>
      <c r="C15">
        <f t="shared" si="0"/>
        <v>4.7124950859498176</v>
      </c>
      <c r="E15">
        <v>4.7124950859498176</v>
      </c>
      <c r="F15">
        <v>5.0894073208302988</v>
      </c>
      <c r="G15">
        <v>5.1072779919821381</v>
      </c>
      <c r="H15">
        <v>5.1191484571823684</v>
      </c>
      <c r="I15">
        <v>5.1207812435747933</v>
      </c>
      <c r="J15">
        <v>5.0387705240597409</v>
      </c>
      <c r="K15">
        <v>5.0934612516556861</v>
      </c>
      <c r="L15">
        <v>5.0883339228534874</v>
      </c>
      <c r="M15">
        <v>4.9515271526406872</v>
      </c>
    </row>
    <row r="16" spans="1:26" x14ac:dyDescent="0.25">
      <c r="A16" s="1" t="s">
        <v>409</v>
      </c>
      <c r="B16">
        <v>334169</v>
      </c>
      <c r="C16">
        <f t="shared" si="0"/>
        <v>7.2861818544159078</v>
      </c>
      <c r="E16">
        <v>7.2861818544159078</v>
      </c>
      <c r="F16">
        <v>8.8739186748967711</v>
      </c>
      <c r="G16">
        <v>8.9581652071595936</v>
      </c>
      <c r="H16">
        <v>9.0865978305810646</v>
      </c>
      <c r="I16">
        <v>9.1203307281898702</v>
      </c>
      <c r="J16">
        <v>9.037676961486941</v>
      </c>
      <c r="K16">
        <v>9.012090423587594</v>
      </c>
      <c r="L16">
        <v>9.0112112423183675</v>
      </c>
      <c r="M16">
        <v>8.4778347238795959</v>
      </c>
      <c r="P16" t="s">
        <v>2252</v>
      </c>
      <c r="Q16">
        <v>4.2199453638294102</v>
      </c>
      <c r="S16">
        <f>Q16/4.21994536382941/16*100</f>
        <v>6.25</v>
      </c>
    </row>
    <row r="17" spans="1:30" x14ac:dyDescent="0.25">
      <c r="A17" s="1" t="s">
        <v>411</v>
      </c>
      <c r="B17">
        <v>370274</v>
      </c>
      <c r="C17">
        <f t="shared" si="0"/>
        <v>8.073411058362673</v>
      </c>
      <c r="E17">
        <v>8.073411058362673</v>
      </c>
      <c r="F17">
        <v>7.8847416028333397</v>
      </c>
      <c r="G17">
        <v>7.8880391733970656</v>
      </c>
      <c r="H17">
        <v>7.8564295524315693</v>
      </c>
      <c r="I17">
        <v>7.8662652996262157</v>
      </c>
      <c r="J17">
        <v>7.8126193847604757</v>
      </c>
      <c r="K17">
        <v>7.8424850360722882</v>
      </c>
      <c r="L17">
        <v>7.9160417854563931</v>
      </c>
      <c r="M17">
        <v>7.9591262097731308</v>
      </c>
      <c r="P17" t="s">
        <v>2253</v>
      </c>
      <c r="Q17">
        <v>4.1829983578920986</v>
      </c>
      <c r="S17">
        <f t="shared" ref="S17:S24" si="2">Q17/4.21994536382941/16*100</f>
        <v>6.1952791998001961</v>
      </c>
    </row>
    <row r="18" spans="1:30" x14ac:dyDescent="0.25">
      <c r="A18" s="1" t="s">
        <v>516</v>
      </c>
      <c r="B18">
        <v>369638</v>
      </c>
      <c r="C18">
        <f t="shared" si="0"/>
        <v>8.0595437886296661</v>
      </c>
      <c r="E18">
        <v>8.0595437886296661</v>
      </c>
      <c r="F18">
        <v>7.5022268871038547</v>
      </c>
      <c r="G18">
        <v>7.4628669180122174</v>
      </c>
      <c r="H18">
        <v>7.4290971788009381</v>
      </c>
      <c r="I18">
        <v>7.4205207478867248</v>
      </c>
      <c r="J18">
        <v>7.522785999947029</v>
      </c>
      <c r="K18">
        <v>7.4764178034758766</v>
      </c>
      <c r="L18">
        <v>7.4714655377689692</v>
      </c>
      <c r="M18">
        <v>7.6895281516672966</v>
      </c>
      <c r="P18" t="s">
        <v>2254</v>
      </c>
      <c r="Q18">
        <v>4.1697409212545793</v>
      </c>
      <c r="S18">
        <f t="shared" si="2"/>
        <v>6.1756441164423155</v>
      </c>
    </row>
    <row r="19" spans="1:30" x14ac:dyDescent="0.25">
      <c r="A19" s="1" t="s">
        <v>517</v>
      </c>
      <c r="B19">
        <v>246398</v>
      </c>
      <c r="C19">
        <f t="shared" si="0"/>
        <v>5.3724332196115467</v>
      </c>
      <c r="E19">
        <v>5.3724332196115467</v>
      </c>
      <c r="F19">
        <v>4.9547268771511526</v>
      </c>
      <c r="G19">
        <v>4.949803325295445</v>
      </c>
      <c r="H19">
        <v>4.9069405740394414</v>
      </c>
      <c r="I19">
        <v>4.8973677135318683</v>
      </c>
      <c r="J19">
        <v>4.9251730601487864</v>
      </c>
      <c r="K19">
        <v>4.9223762396092265</v>
      </c>
      <c r="L19">
        <v>4.9427163710047743</v>
      </c>
      <c r="M19">
        <v>5.0461366533653802</v>
      </c>
      <c r="P19" t="s">
        <v>2255</v>
      </c>
      <c r="Q19">
        <v>4.1653061738628292</v>
      </c>
      <c r="S19">
        <f t="shared" si="2"/>
        <v>6.1690759813579108</v>
      </c>
    </row>
    <row r="20" spans="1:30" x14ac:dyDescent="0.25">
      <c r="A20" s="1" t="s">
        <v>518</v>
      </c>
      <c r="B20">
        <v>385412</v>
      </c>
      <c r="C20">
        <f t="shared" si="0"/>
        <v>8.4034782426680632</v>
      </c>
      <c r="E20">
        <v>8.4034782426680632</v>
      </c>
      <c r="F20">
        <v>8.2821318108998128</v>
      </c>
      <c r="G20">
        <v>8.2934160213096515</v>
      </c>
      <c r="H20">
        <v>8.2476458221521991</v>
      </c>
      <c r="I20">
        <v>8.2408111883744635</v>
      </c>
      <c r="J20">
        <v>8.191518108823086</v>
      </c>
      <c r="K20">
        <v>8.237550471525541</v>
      </c>
      <c r="L20">
        <v>8.2864012272421341</v>
      </c>
      <c r="M20">
        <v>8.3282632226779185</v>
      </c>
      <c r="P20" t="s">
        <v>2256</v>
      </c>
      <c r="Q20">
        <v>4.1561613546359517</v>
      </c>
      <c r="S20">
        <f t="shared" si="2"/>
        <v>6.155531938665348</v>
      </c>
    </row>
    <row r="21" spans="1:30" x14ac:dyDescent="0.25">
      <c r="A21" s="1" t="s">
        <v>520</v>
      </c>
      <c r="B21">
        <v>457329</v>
      </c>
      <c r="C21">
        <f t="shared" si="0"/>
        <v>9.971548112775789</v>
      </c>
      <c r="E21">
        <v>9.971548112775789</v>
      </c>
      <c r="F21">
        <v>8.7949845544456693</v>
      </c>
      <c r="G21">
        <v>8.7838463494438042</v>
      </c>
      <c r="H21">
        <v>8.6815545225057384</v>
      </c>
      <c r="I21">
        <v>8.6707689101763759</v>
      </c>
      <c r="J21">
        <v>8.7482072762739307</v>
      </c>
      <c r="K21">
        <v>8.7061228433737625</v>
      </c>
      <c r="L21">
        <v>8.8068230001370846</v>
      </c>
      <c r="M21">
        <v>9.0888857548170048</v>
      </c>
      <c r="P21" t="s">
        <v>2257</v>
      </c>
      <c r="Q21">
        <v>4.1607850232962793</v>
      </c>
      <c r="S21">
        <f t="shared" si="2"/>
        <v>6.1623798778293812</v>
      </c>
    </row>
    <row r="22" spans="1:30" x14ac:dyDescent="0.25">
      <c r="B22">
        <f>SUM(B6:B21)</f>
        <v>4586339</v>
      </c>
      <c r="P22" t="s">
        <v>2258</v>
      </c>
      <c r="Q22">
        <v>4.1751872638606846</v>
      </c>
      <c r="S22">
        <f t="shared" si="2"/>
        <v>6.1837104865853796</v>
      </c>
    </row>
    <row r="23" spans="1:30" x14ac:dyDescent="0.25">
      <c r="P23" t="s">
        <v>2259</v>
      </c>
      <c r="Q23">
        <v>4.1471959988736184</v>
      </c>
      <c r="S23">
        <f t="shared" si="2"/>
        <v>6.1422536924598727</v>
      </c>
    </row>
    <row r="24" spans="1:30" x14ac:dyDescent="0.25">
      <c r="P24" t="s">
        <v>2260</v>
      </c>
      <c r="Q24">
        <v>4.1951101934259869</v>
      </c>
      <c r="S24">
        <f t="shared" si="2"/>
        <v>6.2132175770919122</v>
      </c>
    </row>
    <row r="26" spans="1:30" x14ac:dyDescent="0.25">
      <c r="P26" t="s">
        <v>2261</v>
      </c>
      <c r="Q26">
        <v>6.6057262666366396</v>
      </c>
      <c r="S26">
        <f>Q26/6.60572626663664/16*100</f>
        <v>6.25</v>
      </c>
    </row>
    <row r="27" spans="1:30" x14ac:dyDescent="0.25">
      <c r="B27" s="4" t="s">
        <v>1988</v>
      </c>
      <c r="C27" s="4" t="s">
        <v>1989</v>
      </c>
      <c r="P27" t="s">
        <v>2262</v>
      </c>
      <c r="Q27">
        <v>7.1489915018953551</v>
      </c>
      <c r="S27">
        <f t="shared" ref="S27:S34" si="3">Q27/6.60572626663664/16*100</f>
        <v>6.7640097520413551</v>
      </c>
    </row>
    <row r="28" spans="1:30" x14ac:dyDescent="0.25">
      <c r="B28" t="s">
        <v>2243</v>
      </c>
      <c r="C28">
        <v>6.25</v>
      </c>
      <c r="P28" t="s">
        <v>2263</v>
      </c>
      <c r="Q28">
        <v>7.1554527860927406</v>
      </c>
      <c r="S28">
        <f t="shared" si="3"/>
        <v>6.7701230883504344</v>
      </c>
    </row>
    <row r="29" spans="1:30" x14ac:dyDescent="0.25">
      <c r="B29" t="s">
        <v>2244</v>
      </c>
      <c r="C29">
        <v>6.2849524166946518</v>
      </c>
      <c r="P29" t="s">
        <v>2264</v>
      </c>
      <c r="Q29">
        <v>7.2084337116253243</v>
      </c>
      <c r="S29">
        <f t="shared" si="3"/>
        <v>6.8202509276239258</v>
      </c>
      <c r="V29">
        <v>0</v>
      </c>
      <c r="W29">
        <v>3</v>
      </c>
      <c r="X29">
        <v>10</v>
      </c>
      <c r="Y29">
        <v>30</v>
      </c>
      <c r="Z29">
        <v>90</v>
      </c>
      <c r="AA29">
        <v>270</v>
      </c>
      <c r="AB29">
        <v>540</v>
      </c>
      <c r="AC29">
        <v>90</v>
      </c>
      <c r="AD29">
        <v>1800</v>
      </c>
    </row>
    <row r="30" spans="1:30" x14ac:dyDescent="0.25">
      <c r="B30" t="s">
        <v>2245</v>
      </c>
      <c r="C30">
        <v>6.2518033415521881</v>
      </c>
      <c r="P30" t="s">
        <v>2265</v>
      </c>
      <c r="Q30">
        <v>7.2153149482568013</v>
      </c>
      <c r="S30">
        <f t="shared" si="3"/>
        <v>6.8267616014258294</v>
      </c>
      <c r="U30" t="s">
        <v>229</v>
      </c>
      <c r="V30">
        <v>6.25</v>
      </c>
      <c r="W30">
        <v>6.2849524166946518</v>
      </c>
      <c r="X30">
        <v>6.2518033415521881</v>
      </c>
      <c r="Y30">
        <v>6.284849691283295</v>
      </c>
      <c r="Z30">
        <v>6.2958629468831306</v>
      </c>
      <c r="AA30">
        <v>6.3497106841949442</v>
      </c>
      <c r="AB30">
        <v>6.3118588622824285</v>
      </c>
      <c r="AC30">
        <v>6.2483916832157229</v>
      </c>
      <c r="AD30">
        <v>6.3142624646757</v>
      </c>
    </row>
    <row r="31" spans="1:30" x14ac:dyDescent="0.25">
      <c r="B31" t="s">
        <v>2246</v>
      </c>
      <c r="C31">
        <v>6.284849691283295</v>
      </c>
      <c r="P31" t="s">
        <v>2266</v>
      </c>
      <c r="Q31">
        <v>7.1939986280899104</v>
      </c>
      <c r="S31">
        <f t="shared" si="3"/>
        <v>6.8065931906159598</v>
      </c>
      <c r="U31" t="s">
        <v>230</v>
      </c>
      <c r="V31">
        <v>6.25</v>
      </c>
      <c r="W31">
        <v>6.1952791998001961</v>
      </c>
      <c r="X31">
        <v>6.1756441164423155</v>
      </c>
      <c r="Y31">
        <v>6.1690759813579108</v>
      </c>
      <c r="Z31">
        <v>6.155531938665348</v>
      </c>
      <c r="AA31">
        <v>6.1623798778293812</v>
      </c>
      <c r="AB31">
        <v>6.1837104865853796</v>
      </c>
      <c r="AC31">
        <v>6.1422536924598727</v>
      </c>
      <c r="AD31">
        <v>6.2132175770919122</v>
      </c>
    </row>
    <row r="32" spans="1:30" x14ac:dyDescent="0.25">
      <c r="B32" t="s">
        <v>2247</v>
      </c>
      <c r="C32">
        <v>6.2958629468831306</v>
      </c>
      <c r="P32" t="s">
        <v>2267</v>
      </c>
      <c r="Q32">
        <v>7.1923333428776006</v>
      </c>
      <c r="S32">
        <f t="shared" si="3"/>
        <v>6.8050175830057107</v>
      </c>
      <c r="U32" t="s">
        <v>231</v>
      </c>
      <c r="V32">
        <v>6.25</v>
      </c>
      <c r="W32">
        <v>6.7640097520413551</v>
      </c>
      <c r="X32">
        <v>6.7701230883504344</v>
      </c>
      <c r="Y32">
        <v>6.8202509276239258</v>
      </c>
      <c r="Z32">
        <v>6.8267616014258294</v>
      </c>
      <c r="AA32">
        <v>6.8065931906159598</v>
      </c>
      <c r="AB32">
        <v>6.8050175830057107</v>
      </c>
      <c r="AC32">
        <v>6.7568824857085845</v>
      </c>
      <c r="AD32">
        <v>6.637435798306961</v>
      </c>
    </row>
    <row r="33" spans="2:30" x14ac:dyDescent="0.25">
      <c r="B33" t="s">
        <v>2248</v>
      </c>
      <c r="C33">
        <v>6.3497106841949442</v>
      </c>
      <c r="P33" t="s">
        <v>2268</v>
      </c>
      <c r="Q33">
        <v>7.1414585786275628</v>
      </c>
      <c r="S33">
        <f t="shared" si="3"/>
        <v>6.7568824857085845</v>
      </c>
      <c r="U33" t="s">
        <v>233</v>
      </c>
      <c r="V33">
        <v>6.2500000000000018</v>
      </c>
      <c r="W33">
        <v>5.7070211503687158</v>
      </c>
      <c r="X33">
        <v>5.67778253580693</v>
      </c>
      <c r="Y33">
        <v>5.6485777817727483</v>
      </c>
      <c r="Z33">
        <v>5.6278696760317093</v>
      </c>
      <c r="AA33">
        <v>5.7042284557820562</v>
      </c>
      <c r="AB33">
        <v>5.6745547575651818</v>
      </c>
      <c r="AC33">
        <v>5.677668675933929</v>
      </c>
      <c r="AD33">
        <v>5.8807014790243235</v>
      </c>
    </row>
    <row r="34" spans="2:30" x14ac:dyDescent="0.25">
      <c r="B34" t="s">
        <v>2249</v>
      </c>
      <c r="C34">
        <v>6.3118588622824285</v>
      </c>
      <c r="P34" t="s">
        <v>2269</v>
      </c>
      <c r="Q34">
        <v>7.0152134393584991</v>
      </c>
      <c r="S34">
        <f t="shared" si="3"/>
        <v>6.637435798306961</v>
      </c>
      <c r="U34" t="s">
        <v>318</v>
      </c>
      <c r="V34">
        <v>6.2500000000000044</v>
      </c>
      <c r="W34">
        <v>6.22344140194107</v>
      </c>
      <c r="X34">
        <v>6.2049384118892119</v>
      </c>
      <c r="Y34">
        <v>6.2228827229195121</v>
      </c>
      <c r="Z34">
        <v>6.231747129502331</v>
      </c>
      <c r="AA34">
        <v>6.2374437898209827</v>
      </c>
      <c r="AB34">
        <v>6.2387256280656809</v>
      </c>
      <c r="AC34">
        <v>6.1958023453077287</v>
      </c>
      <c r="AD34">
        <v>6.2086905366636973</v>
      </c>
    </row>
    <row r="35" spans="2:30" x14ac:dyDescent="0.25">
      <c r="B35" t="s">
        <v>2250</v>
      </c>
      <c r="C35">
        <v>6.2483916832157229</v>
      </c>
      <c r="U35" t="s">
        <v>319</v>
      </c>
      <c r="V35">
        <v>6.2500000000000098</v>
      </c>
      <c r="W35">
        <v>6.2211514740566516</v>
      </c>
      <c r="X35">
        <v>6.2244228534226869</v>
      </c>
      <c r="Y35">
        <v>6.2188161525276957</v>
      </c>
      <c r="Z35">
        <v>6.2103872327852017</v>
      </c>
      <c r="AA35">
        <v>6.1343344666980286</v>
      </c>
      <c r="AB35">
        <v>6.2125432253711246</v>
      </c>
      <c r="AC35">
        <v>6.2023410978020115</v>
      </c>
      <c r="AD35">
        <v>6.1332448709289595</v>
      </c>
    </row>
    <row r="36" spans="2:30" x14ac:dyDescent="0.25">
      <c r="B36" t="s">
        <v>2251</v>
      </c>
      <c r="C36">
        <v>6.3142624646757</v>
      </c>
      <c r="P36" t="s">
        <v>2270</v>
      </c>
      <c r="Q36">
        <v>7.5631347791779016</v>
      </c>
      <c r="S36">
        <f>Q36/7.5631347791779/16*100</f>
        <v>6.2500000000000018</v>
      </c>
      <c r="U36" t="s">
        <v>320</v>
      </c>
      <c r="V36">
        <v>6.2499999999999964</v>
      </c>
      <c r="W36">
        <v>6.727516856936024</v>
      </c>
      <c r="X36">
        <v>6.7511066449458328</v>
      </c>
      <c r="Y36">
        <v>6.7758016070256373</v>
      </c>
      <c r="Z36">
        <v>6.7756767400013169</v>
      </c>
      <c r="AA36">
        <v>6.6742904369752774</v>
      </c>
      <c r="AB36">
        <v>6.7438709482309358</v>
      </c>
      <c r="AC36">
        <v>6.7211503198949609</v>
      </c>
      <c r="AD36">
        <v>6.5273896453345293</v>
      </c>
    </row>
    <row r="37" spans="2:30" x14ac:dyDescent="0.25">
      <c r="P37" t="s">
        <v>2271</v>
      </c>
      <c r="Q37">
        <v>6.9060752236571998</v>
      </c>
      <c r="S37">
        <f>Q37/7.5631347791779/16*100</f>
        <v>5.7070211503687158</v>
      </c>
      <c r="U37" t="s">
        <v>322</v>
      </c>
      <c r="V37">
        <v>6.2499999999999982</v>
      </c>
      <c r="W37">
        <v>5.7590900778282732</v>
      </c>
      <c r="X37">
        <v>5.7539533510916483</v>
      </c>
      <c r="Y37">
        <v>5.7118085847440829</v>
      </c>
      <c r="Z37">
        <v>5.6975616648398884</v>
      </c>
      <c r="AA37">
        <v>5.7384355520274219</v>
      </c>
      <c r="AB37">
        <v>5.7307682441863195</v>
      </c>
      <c r="AC37">
        <v>5.7423018083220594</v>
      </c>
      <c r="AD37">
        <v>5.8644716978471036</v>
      </c>
    </row>
    <row r="38" spans="2:30" x14ac:dyDescent="0.25">
      <c r="B38" t="s">
        <v>2252</v>
      </c>
      <c r="C38">
        <v>6.25</v>
      </c>
      <c r="P38" t="s">
        <v>2272</v>
      </c>
      <c r="Q38">
        <v>6.8706935304272454</v>
      </c>
      <c r="S38">
        <f t="shared" ref="S38:S44" si="4">Q38/7.5631347791779/16*100</f>
        <v>5.67778253580693</v>
      </c>
      <c r="U38" t="s">
        <v>407</v>
      </c>
      <c r="V38">
        <v>6.2500000000000027</v>
      </c>
      <c r="W38">
        <v>6.9024303501408788</v>
      </c>
      <c r="X38">
        <v>6.9118717561113554</v>
      </c>
      <c r="Y38">
        <v>6.9856810934816025</v>
      </c>
      <c r="Z38">
        <v>7.0021618807238024</v>
      </c>
      <c r="AA38">
        <v>7.010547400006514</v>
      </c>
      <c r="AB38">
        <v>6.9731265727110525</v>
      </c>
      <c r="AC38">
        <v>6.9211257234708654</v>
      </c>
      <c r="AD38">
        <v>6.7520413645048825</v>
      </c>
    </row>
    <row r="39" spans="2:30" x14ac:dyDescent="0.25">
      <c r="B39" t="s">
        <v>2253</v>
      </c>
      <c r="C39">
        <v>6.1952791998001961</v>
      </c>
      <c r="P39" t="s">
        <v>2273</v>
      </c>
      <c r="Q39">
        <v>6.8353528118747242</v>
      </c>
      <c r="S39">
        <f t="shared" si="4"/>
        <v>5.6485777817727483</v>
      </c>
      <c r="U39" t="s">
        <v>408</v>
      </c>
      <c r="V39">
        <v>6.2499999999999964</v>
      </c>
      <c r="W39">
        <v>6.7498841219010401</v>
      </c>
      <c r="X39">
        <v>6.7735853019896943</v>
      </c>
      <c r="Y39">
        <v>6.7893286409530891</v>
      </c>
      <c r="Z39">
        <v>6.7914941424054049</v>
      </c>
      <c r="AA39">
        <v>6.6827264964725144</v>
      </c>
      <c r="AB39">
        <v>6.7552606935889781</v>
      </c>
      <c r="AC39">
        <v>6.7484605156727646</v>
      </c>
      <c r="AD39">
        <v>6.5670189866663398</v>
      </c>
    </row>
    <row r="40" spans="2:30" x14ac:dyDescent="0.25">
      <c r="B40" t="s">
        <v>2254</v>
      </c>
      <c r="C40">
        <v>6.1756441164423155</v>
      </c>
      <c r="P40" t="s">
        <v>2274</v>
      </c>
      <c r="Q40">
        <v>6.8102939007161734</v>
      </c>
      <c r="S40">
        <f t="shared" si="4"/>
        <v>5.6278696760317093</v>
      </c>
      <c r="U40" t="s">
        <v>409</v>
      </c>
      <c r="V40">
        <v>6.2499999999999982</v>
      </c>
      <c r="W40">
        <v>7.6119417311127329</v>
      </c>
      <c r="X40">
        <v>7.6842074029232057</v>
      </c>
      <c r="Y40">
        <v>7.7943753773744202</v>
      </c>
      <c r="Z40">
        <v>7.8233110551090155</v>
      </c>
      <c r="AA40">
        <v>7.7524116386224193</v>
      </c>
      <c r="AB40">
        <v>7.7304638112052375</v>
      </c>
      <c r="AC40">
        <v>7.7297096599855104</v>
      </c>
      <c r="AD40">
        <v>7.2721856361757098</v>
      </c>
    </row>
    <row r="41" spans="2:30" x14ac:dyDescent="0.25">
      <c r="B41" t="s">
        <v>2255</v>
      </c>
      <c r="C41">
        <v>6.1690759813579108</v>
      </c>
      <c r="P41" t="s">
        <v>2275</v>
      </c>
      <c r="Q41">
        <v>6.9026957795682424</v>
      </c>
      <c r="S41">
        <f t="shared" si="4"/>
        <v>5.7042284557820562</v>
      </c>
      <c r="U41" t="s">
        <v>411</v>
      </c>
      <c r="V41">
        <v>6.2500000000000027</v>
      </c>
      <c r="W41">
        <v>6.1039422694405143</v>
      </c>
      <c r="X41">
        <v>6.1064950709607508</v>
      </c>
      <c r="Y41">
        <v>6.0820246049326752</v>
      </c>
      <c r="Z41">
        <v>6.0896389106483326</v>
      </c>
      <c r="AA41">
        <v>6.0481091327778529</v>
      </c>
      <c r="AB41">
        <v>6.0712295114318646</v>
      </c>
      <c r="AC41">
        <v>6.128173184970505</v>
      </c>
      <c r="AD41">
        <v>6.1615268257095934</v>
      </c>
    </row>
    <row r="42" spans="2:30" x14ac:dyDescent="0.25">
      <c r="B42" t="s">
        <v>2256</v>
      </c>
      <c r="C42">
        <v>6.155531938665348</v>
      </c>
      <c r="P42" t="s">
        <v>2276</v>
      </c>
      <c r="Q42">
        <v>6.8667875909265028</v>
      </c>
      <c r="S42">
        <f t="shared" si="4"/>
        <v>5.6745547575651818</v>
      </c>
      <c r="U42" t="s">
        <v>516</v>
      </c>
      <c r="V42">
        <v>6.2499999999999973</v>
      </c>
      <c r="W42">
        <v>5.8178129276435655</v>
      </c>
      <c r="X42">
        <v>5.7872901321511225</v>
      </c>
      <c r="Y42">
        <v>5.7611024377101225</v>
      </c>
      <c r="Z42">
        <v>5.754451603045081</v>
      </c>
      <c r="AA42">
        <v>5.8337560701637559</v>
      </c>
      <c r="AB42">
        <v>5.7977985475613538</v>
      </c>
      <c r="AC42">
        <v>5.7939581737784307</v>
      </c>
      <c r="AD42">
        <v>5.9630609632920635</v>
      </c>
    </row>
    <row r="43" spans="2:30" x14ac:dyDescent="0.25">
      <c r="B43" t="s">
        <v>2257</v>
      </c>
      <c r="C43">
        <v>6.1623798778293812</v>
      </c>
      <c r="P43" t="s">
        <v>2277</v>
      </c>
      <c r="Q43">
        <v>6.8705557484167734</v>
      </c>
      <c r="S43">
        <f t="shared" si="4"/>
        <v>5.677668675933929</v>
      </c>
      <c r="U43" t="s">
        <v>517</v>
      </c>
      <c r="V43">
        <v>6.2499999999999956</v>
      </c>
      <c r="W43">
        <v>5.7640628959616462</v>
      </c>
      <c r="X43">
        <v>5.7583351004097461</v>
      </c>
      <c r="Y43">
        <v>5.7084708797858195</v>
      </c>
      <c r="Z43">
        <v>5.6973343284827846</v>
      </c>
      <c r="AA43">
        <v>5.7296815739955553</v>
      </c>
      <c r="AB43">
        <v>5.7264279033294514</v>
      </c>
      <c r="AC43">
        <v>5.7500905187637601</v>
      </c>
      <c r="AD43">
        <v>5.8704041156632529</v>
      </c>
    </row>
    <row r="44" spans="2:30" x14ac:dyDescent="0.25">
      <c r="B44" t="s">
        <v>2258</v>
      </c>
      <c r="C44">
        <v>6.1837104865853796</v>
      </c>
      <c r="P44" t="s">
        <v>2278</v>
      </c>
      <c r="Q44">
        <v>7.1162460611154845</v>
      </c>
      <c r="S44">
        <f t="shared" si="4"/>
        <v>5.8807014790243235</v>
      </c>
      <c r="U44" t="s">
        <v>518</v>
      </c>
      <c r="V44">
        <v>6.2500000000000027</v>
      </c>
      <c r="W44">
        <v>6.1597498468311906</v>
      </c>
      <c r="X44">
        <v>6.1681423615762645</v>
      </c>
      <c r="Y44">
        <v>6.1341012494946492</v>
      </c>
      <c r="Z44">
        <v>6.1290180613340661</v>
      </c>
      <c r="AA44">
        <v>6.0923568434074404</v>
      </c>
      <c r="AB44">
        <v>6.1265929369132888</v>
      </c>
      <c r="AC44">
        <v>6.1629251810641072</v>
      </c>
      <c r="AD44">
        <v>6.194059607062286</v>
      </c>
    </row>
    <row r="45" spans="2:30" x14ac:dyDescent="0.25">
      <c r="B45" t="s">
        <v>2259</v>
      </c>
      <c r="C45">
        <v>6.1422536924598727</v>
      </c>
      <c r="U45" t="s">
        <v>520</v>
      </c>
      <c r="V45">
        <v>6.2499999999999982</v>
      </c>
      <c r="W45">
        <v>5.5125495904550927</v>
      </c>
      <c r="X45">
        <v>5.5055683493805523</v>
      </c>
      <c r="Y45">
        <v>5.4414535388082816</v>
      </c>
      <c r="Z45">
        <v>5.4346932969385007</v>
      </c>
      <c r="AA45">
        <v>5.4832303728905902</v>
      </c>
      <c r="AB45">
        <v>5.4568525524507487</v>
      </c>
      <c r="AC45">
        <v>5.5199697307116029</v>
      </c>
      <c r="AD45">
        <v>5.6967619596425187</v>
      </c>
    </row>
    <row r="46" spans="2:30" x14ac:dyDescent="0.25">
      <c r="B46" t="s">
        <v>2260</v>
      </c>
      <c r="C46">
        <v>6.2132175770919122</v>
      </c>
      <c r="P46" t="s">
        <v>2279</v>
      </c>
      <c r="Q46">
        <v>4.0963391498099027</v>
      </c>
      <c r="S46">
        <f>Q46/4.0963391498099/16*100</f>
        <v>6.2500000000000044</v>
      </c>
    </row>
    <row r="47" spans="2:30" x14ac:dyDescent="0.25">
      <c r="P47" t="s">
        <v>2280</v>
      </c>
      <c r="Q47">
        <v>4.0789322658110425</v>
      </c>
      <c r="S47">
        <f t="shared" ref="S47:S54" si="5">Q47/4.0963391498099/16*100</f>
        <v>6.22344140194107</v>
      </c>
    </row>
    <row r="48" spans="2:30" x14ac:dyDescent="0.25">
      <c r="B48" t="s">
        <v>2261</v>
      </c>
      <c r="C48">
        <v>6.25</v>
      </c>
      <c r="P48" t="s">
        <v>2281</v>
      </c>
      <c r="Q48">
        <v>4.0668051422049674</v>
      </c>
      <c r="S48">
        <f t="shared" si="5"/>
        <v>6.2049384118892119</v>
      </c>
    </row>
    <row r="49" spans="2:25" x14ac:dyDescent="0.25">
      <c r="B49" t="s">
        <v>2262</v>
      </c>
      <c r="C49">
        <v>6.7640097520413551</v>
      </c>
      <c r="P49" t="s">
        <v>2282</v>
      </c>
      <c r="Q49">
        <v>4.0785660996113329</v>
      </c>
      <c r="S49">
        <f t="shared" si="5"/>
        <v>6.2228827229195121</v>
      </c>
      <c r="Y49" t="s">
        <v>2509</v>
      </c>
    </row>
    <row r="50" spans="2:25" x14ac:dyDescent="0.25">
      <c r="B50" t="s">
        <v>2263</v>
      </c>
      <c r="C50">
        <v>6.7701230883504344</v>
      </c>
      <c r="P50" t="s">
        <v>2283</v>
      </c>
      <c r="Q50">
        <v>4.084375958127338</v>
      </c>
      <c r="S50">
        <f t="shared" si="5"/>
        <v>6.231747129502331</v>
      </c>
    </row>
    <row r="51" spans="2:25" x14ac:dyDescent="0.25">
      <c r="B51" t="s">
        <v>2264</v>
      </c>
      <c r="C51">
        <v>6.8202509276239258</v>
      </c>
      <c r="P51" t="s">
        <v>2284</v>
      </c>
      <c r="Q51">
        <v>4.088109630557172</v>
      </c>
      <c r="S51">
        <f t="shared" si="5"/>
        <v>6.2374437898209827</v>
      </c>
    </row>
    <row r="52" spans="2:25" x14ac:dyDescent="0.25">
      <c r="B52" t="s">
        <v>2265</v>
      </c>
      <c r="C52">
        <v>6.8267616014258294</v>
      </c>
      <c r="E52" t="s">
        <v>2498</v>
      </c>
      <c r="F52" t="s">
        <v>2499</v>
      </c>
      <c r="G52" t="s">
        <v>2500</v>
      </c>
      <c r="H52" t="s">
        <v>2501</v>
      </c>
      <c r="I52" t="s">
        <v>2502</v>
      </c>
      <c r="J52" t="s">
        <v>2503</v>
      </c>
      <c r="K52" t="s">
        <v>2504</v>
      </c>
      <c r="L52" t="s">
        <v>2505</v>
      </c>
      <c r="M52" t="s">
        <v>2506</v>
      </c>
      <c r="N52" t="s">
        <v>2507</v>
      </c>
      <c r="P52" t="s">
        <v>2285</v>
      </c>
      <c r="Q52">
        <v>4.0889497656268485</v>
      </c>
      <c r="S52">
        <f t="shared" si="5"/>
        <v>6.2387256280656809</v>
      </c>
    </row>
    <row r="53" spans="2:25" x14ac:dyDescent="0.25">
      <c r="B53" t="s">
        <v>2266</v>
      </c>
      <c r="C53">
        <v>6.8065931906159598</v>
      </c>
      <c r="E53" t="s">
        <v>229</v>
      </c>
      <c r="F53">
        <v>6.25</v>
      </c>
      <c r="G53">
        <v>6.2849524166946518</v>
      </c>
      <c r="H53">
        <v>6.2518033415521881</v>
      </c>
      <c r="I53">
        <v>6.284849691283295</v>
      </c>
      <c r="J53">
        <v>6.2958629468831306</v>
      </c>
      <c r="K53">
        <v>6.3497106841949442</v>
      </c>
      <c r="L53">
        <v>6.3118588622824285</v>
      </c>
      <c r="M53">
        <v>6.2483916832157229</v>
      </c>
      <c r="N53">
        <v>6.3142624646757</v>
      </c>
      <c r="P53" t="s">
        <v>2286</v>
      </c>
      <c r="Q53">
        <v>4.0608172338508872</v>
      </c>
      <c r="S53">
        <f t="shared" si="5"/>
        <v>6.1958023453077287</v>
      </c>
    </row>
    <row r="54" spans="2:25" x14ac:dyDescent="0.25">
      <c r="B54" t="s">
        <v>2267</v>
      </c>
      <c r="C54">
        <v>6.8050175830057107</v>
      </c>
      <c r="E54" t="s">
        <v>230</v>
      </c>
      <c r="F54">
        <v>6.25</v>
      </c>
      <c r="G54">
        <v>6.1952791998001961</v>
      </c>
      <c r="H54">
        <v>6.1756441164423155</v>
      </c>
      <c r="I54">
        <v>6.1690759813579108</v>
      </c>
      <c r="J54">
        <v>6.155531938665348</v>
      </c>
      <c r="K54">
        <v>6.1623798778293812</v>
      </c>
      <c r="L54">
        <v>6.1837104865853796</v>
      </c>
      <c r="M54">
        <v>6.1422536924598727</v>
      </c>
      <c r="N54">
        <v>6.2132175770919122</v>
      </c>
      <c r="P54" t="s">
        <v>2287</v>
      </c>
      <c r="Q54">
        <v>4.069264338302359</v>
      </c>
      <c r="S54">
        <f t="shared" si="5"/>
        <v>6.2086905366636973</v>
      </c>
    </row>
    <row r="55" spans="2:25" x14ac:dyDescent="0.25">
      <c r="B55" t="s">
        <v>2268</v>
      </c>
      <c r="C55">
        <v>6.7568824857085845</v>
      </c>
      <c r="E55" t="s">
        <v>231</v>
      </c>
    </row>
    <row r="56" spans="2:25" x14ac:dyDescent="0.25">
      <c r="B56" t="s">
        <v>2269</v>
      </c>
      <c r="C56">
        <v>6.637435798306961</v>
      </c>
      <c r="E56" t="s">
        <v>233</v>
      </c>
      <c r="P56" t="s">
        <v>2288</v>
      </c>
      <c r="Q56">
        <v>3.0055126757965342</v>
      </c>
      <c r="S56">
        <f>Q56/3.00551267579653/16*100</f>
        <v>6.2500000000000098</v>
      </c>
    </row>
    <row r="57" spans="2:25" x14ac:dyDescent="0.25">
      <c r="E57" t="s">
        <v>318</v>
      </c>
      <c r="P57" t="s">
        <v>2289</v>
      </c>
      <c r="Q57">
        <v>2.9916399381324053</v>
      </c>
      <c r="S57">
        <f t="shared" ref="S57:S64" si="6">Q57/3.00551267579653/16*100</f>
        <v>6.2211514740566516</v>
      </c>
    </row>
    <row r="58" spans="2:25" x14ac:dyDescent="0.25">
      <c r="B58" t="s">
        <v>2270</v>
      </c>
      <c r="C58">
        <v>6.2500000000000018</v>
      </c>
      <c r="E58" t="s">
        <v>319</v>
      </c>
      <c r="P58" t="s">
        <v>2290</v>
      </c>
      <c r="Q58">
        <v>2.9932130856767185</v>
      </c>
      <c r="S58">
        <f t="shared" si="6"/>
        <v>6.2244228534226869</v>
      </c>
    </row>
    <row r="59" spans="2:25" x14ac:dyDescent="0.25">
      <c r="B59" t="s">
        <v>2271</v>
      </c>
      <c r="C59">
        <v>5.7070211503687158</v>
      </c>
      <c r="E59" t="s">
        <v>320</v>
      </c>
      <c r="P59" t="s">
        <v>2291</v>
      </c>
      <c r="Q59">
        <v>2.9905169239792309</v>
      </c>
      <c r="S59">
        <f t="shared" si="6"/>
        <v>6.2188161525276957</v>
      </c>
    </row>
    <row r="60" spans="2:25" x14ac:dyDescent="0.25">
      <c r="B60" t="s">
        <v>2272</v>
      </c>
      <c r="C60">
        <v>5.67778253580693</v>
      </c>
      <c r="E60" t="s">
        <v>322</v>
      </c>
      <c r="P60" t="s">
        <v>2292</v>
      </c>
      <c r="Q60">
        <v>2.9864636079585374</v>
      </c>
      <c r="S60">
        <f t="shared" si="6"/>
        <v>6.2103872327852017</v>
      </c>
    </row>
    <row r="61" spans="2:25" x14ac:dyDescent="0.25">
      <c r="B61" t="s">
        <v>2273</v>
      </c>
      <c r="C61">
        <v>5.6485777817727483</v>
      </c>
      <c r="E61" t="s">
        <v>407</v>
      </c>
      <c r="P61" t="s">
        <v>2293</v>
      </c>
      <c r="Q61">
        <v>2.9498911995578352</v>
      </c>
      <c r="S61">
        <f t="shared" si="6"/>
        <v>6.1343344666980286</v>
      </c>
    </row>
    <row r="62" spans="2:25" x14ac:dyDescent="0.25">
      <c r="B62" t="s">
        <v>2274</v>
      </c>
      <c r="C62">
        <v>5.6278696760317093</v>
      </c>
      <c r="E62" t="s">
        <v>408</v>
      </c>
      <c r="P62" t="s">
        <v>2294</v>
      </c>
      <c r="Q62">
        <v>2.9875003860458835</v>
      </c>
      <c r="S62">
        <f t="shared" si="6"/>
        <v>6.2125432253711246</v>
      </c>
    </row>
    <row r="63" spans="2:25" x14ac:dyDescent="0.25">
      <c r="B63" t="s">
        <v>2275</v>
      </c>
      <c r="C63">
        <v>5.7042284557820562</v>
      </c>
      <c r="E63" t="s">
        <v>409</v>
      </c>
      <c r="P63" t="s">
        <v>2295</v>
      </c>
      <c r="Q63">
        <v>2.9825943662492338</v>
      </c>
      <c r="S63">
        <f t="shared" si="6"/>
        <v>6.2023410978020115</v>
      </c>
    </row>
    <row r="64" spans="2:25" x14ac:dyDescent="0.25">
      <c r="B64" t="s">
        <v>2276</v>
      </c>
      <c r="C64">
        <v>5.6745547575651818</v>
      </c>
      <c r="E64" t="s">
        <v>411</v>
      </c>
      <c r="P64" t="s">
        <v>2296</v>
      </c>
      <c r="Q64">
        <v>2.9493672325345663</v>
      </c>
      <c r="S64">
        <f t="shared" si="6"/>
        <v>6.1332448709289595</v>
      </c>
    </row>
    <row r="65" spans="2:19" x14ac:dyDescent="0.25">
      <c r="B65" t="s">
        <v>2277</v>
      </c>
      <c r="C65">
        <v>5.677668675933929</v>
      </c>
      <c r="E65" t="s">
        <v>516</v>
      </c>
    </row>
    <row r="66" spans="2:19" x14ac:dyDescent="0.25">
      <c r="B66" t="s">
        <v>2278</v>
      </c>
      <c r="C66">
        <v>5.8807014790243235</v>
      </c>
      <c r="E66" t="s">
        <v>517</v>
      </c>
      <c r="P66" t="s">
        <v>2297</v>
      </c>
      <c r="Q66">
        <v>4.804071395507397</v>
      </c>
      <c r="S66">
        <f>Q66/4.8040713955074/16*100</f>
        <v>6.2499999999999964</v>
      </c>
    </row>
    <row r="67" spans="2:19" x14ac:dyDescent="0.25">
      <c r="E67" t="s">
        <v>518</v>
      </c>
      <c r="P67" t="s">
        <v>2298</v>
      </c>
      <c r="Q67">
        <v>5.1711154072320316</v>
      </c>
      <c r="S67">
        <f t="shared" ref="S67:S74" si="7">Q67/4.8040713955074/16*100</f>
        <v>6.727516856936024</v>
      </c>
    </row>
    <row r="68" spans="2:19" x14ac:dyDescent="0.25">
      <c r="B68" t="s">
        <v>2279</v>
      </c>
      <c r="C68">
        <v>6.2500000000000044</v>
      </c>
      <c r="E68" t="s">
        <v>520</v>
      </c>
      <c r="P68" t="s">
        <v>2299</v>
      </c>
      <c r="Q68">
        <v>5.1892477313606724</v>
      </c>
      <c r="S68">
        <f t="shared" si="7"/>
        <v>6.7511066449458328</v>
      </c>
    </row>
    <row r="69" spans="2:19" x14ac:dyDescent="0.25">
      <c r="B69" t="s">
        <v>2280</v>
      </c>
      <c r="C69">
        <v>6.22344140194107</v>
      </c>
      <c r="P69" t="s">
        <v>2300</v>
      </c>
      <c r="Q69">
        <v>5.2082295491111896</v>
      </c>
      <c r="S69">
        <f t="shared" si="7"/>
        <v>6.7758016070256373</v>
      </c>
    </row>
    <row r="70" spans="2:19" x14ac:dyDescent="0.25">
      <c r="B70" t="s">
        <v>2281</v>
      </c>
      <c r="C70">
        <v>6.2049384118892119</v>
      </c>
      <c r="P70" t="s">
        <v>2301</v>
      </c>
      <c r="Q70">
        <v>5.2081335698952254</v>
      </c>
      <c r="S70">
        <f t="shared" si="7"/>
        <v>6.7756767400013169</v>
      </c>
    </row>
    <row r="71" spans="2:19" x14ac:dyDescent="0.25">
      <c r="B71" t="s">
        <v>2282</v>
      </c>
      <c r="C71">
        <v>6.2228827229195121</v>
      </c>
      <c r="P71" t="s">
        <v>2302</v>
      </c>
      <c r="Q71">
        <v>5.1302028437730423</v>
      </c>
      <c r="S71">
        <f t="shared" si="7"/>
        <v>6.6742904369752774</v>
      </c>
    </row>
    <row r="72" spans="2:19" x14ac:dyDescent="0.25">
      <c r="B72" t="s">
        <v>2283</v>
      </c>
      <c r="C72">
        <v>6.231747129502331</v>
      </c>
      <c r="P72" t="s">
        <v>2303</v>
      </c>
      <c r="Q72">
        <v>5.1836860027823368</v>
      </c>
      <c r="S72">
        <f t="shared" si="7"/>
        <v>6.7438709482309358</v>
      </c>
    </row>
    <row r="73" spans="2:19" x14ac:dyDescent="0.25">
      <c r="B73" t="s">
        <v>2284</v>
      </c>
      <c r="C73">
        <v>6.2374437898209827</v>
      </c>
      <c r="P73" t="s">
        <v>2304</v>
      </c>
      <c r="Q73">
        <v>5.1662217594740465</v>
      </c>
      <c r="S73">
        <f t="shared" si="7"/>
        <v>6.7211503198949609</v>
      </c>
    </row>
    <row r="74" spans="2:19" x14ac:dyDescent="0.25">
      <c r="B74" t="s">
        <v>2285</v>
      </c>
      <c r="C74">
        <v>6.2387256280656809</v>
      </c>
      <c r="P74" t="s">
        <v>2305</v>
      </c>
      <c r="Q74">
        <v>5.0172873411972487</v>
      </c>
      <c r="S74">
        <f t="shared" si="7"/>
        <v>6.5273896453345293</v>
      </c>
    </row>
    <row r="75" spans="2:19" x14ac:dyDescent="0.25">
      <c r="B75" t="s">
        <v>2286</v>
      </c>
      <c r="C75">
        <v>6.1958023453077287</v>
      </c>
    </row>
    <row r="76" spans="2:19" x14ac:dyDescent="0.25">
      <c r="B76" t="s">
        <v>2287</v>
      </c>
      <c r="C76">
        <v>6.2086905366636973</v>
      </c>
      <c r="P76" t="s">
        <v>2306</v>
      </c>
      <c r="Q76">
        <v>5.1753479191136984</v>
      </c>
      <c r="S76">
        <f>Q76/5.1753479191137/16*100</f>
        <v>6.2499999999999982</v>
      </c>
    </row>
    <row r="77" spans="2:19" x14ac:dyDescent="0.25">
      <c r="P77" t="s">
        <v>2307</v>
      </c>
      <c r="Q77">
        <v>4.7688471760443054</v>
      </c>
      <c r="S77">
        <f t="shared" ref="S77:S84" si="8">Q77/5.1753479191137/16*100</f>
        <v>5.7590900778282732</v>
      </c>
    </row>
    <row r="78" spans="2:19" x14ac:dyDescent="0.25">
      <c r="B78" t="s">
        <v>2288</v>
      </c>
      <c r="C78">
        <v>6.2500000000000098</v>
      </c>
      <c r="P78" t="s">
        <v>2308</v>
      </c>
      <c r="Q78">
        <v>4.7645936803599147</v>
      </c>
      <c r="S78">
        <f t="shared" si="8"/>
        <v>5.7539533510916483</v>
      </c>
    </row>
    <row r="79" spans="2:19" x14ac:dyDescent="0.25">
      <c r="B79" t="s">
        <v>2289</v>
      </c>
      <c r="C79">
        <v>6.2211514740566516</v>
      </c>
      <c r="P79" t="s">
        <v>2309</v>
      </c>
      <c r="Q79">
        <v>4.7296954677489698</v>
      </c>
      <c r="S79">
        <f t="shared" si="8"/>
        <v>5.7118085847440829</v>
      </c>
    </row>
    <row r="80" spans="2:19" x14ac:dyDescent="0.25">
      <c r="B80" t="s">
        <v>2290</v>
      </c>
      <c r="C80">
        <v>6.2244228534226869</v>
      </c>
      <c r="P80" t="s">
        <v>2310</v>
      </c>
      <c r="Q80">
        <v>4.717898224984177</v>
      </c>
      <c r="S80">
        <f t="shared" si="8"/>
        <v>5.6975616648398884</v>
      </c>
    </row>
    <row r="81" spans="2:19" x14ac:dyDescent="0.25">
      <c r="B81" t="s">
        <v>2291</v>
      </c>
      <c r="C81">
        <v>6.2188161525276957</v>
      </c>
      <c r="P81" t="s">
        <v>2311</v>
      </c>
      <c r="Q81">
        <v>4.7517440789045109</v>
      </c>
      <c r="S81">
        <f t="shared" si="8"/>
        <v>5.7384355520274219</v>
      </c>
    </row>
    <row r="82" spans="2:19" x14ac:dyDescent="0.25">
      <c r="B82" t="s">
        <v>2292</v>
      </c>
      <c r="C82">
        <v>6.2103872327852017</v>
      </c>
      <c r="P82" t="s">
        <v>2312</v>
      </c>
      <c r="Q82">
        <v>4.7453951211956067</v>
      </c>
      <c r="S82">
        <f t="shared" si="8"/>
        <v>5.7307682441863195</v>
      </c>
    </row>
    <row r="83" spans="2:19" x14ac:dyDescent="0.25">
      <c r="B83" t="s">
        <v>2293</v>
      </c>
      <c r="C83">
        <v>6.1343344666980286</v>
      </c>
      <c r="P83" t="s">
        <v>2313</v>
      </c>
      <c r="Q83">
        <v>4.7549455543395851</v>
      </c>
      <c r="S83">
        <f t="shared" si="8"/>
        <v>5.7423018083220594</v>
      </c>
    </row>
    <row r="84" spans="2:19" x14ac:dyDescent="0.25">
      <c r="B84" t="s">
        <v>2294</v>
      </c>
      <c r="C84">
        <v>6.2125432253711246</v>
      </c>
      <c r="P84" t="s">
        <v>2314</v>
      </c>
      <c r="Q84">
        <v>4.8561090237046711</v>
      </c>
      <c r="S84">
        <f t="shared" si="8"/>
        <v>5.8644716978471036</v>
      </c>
    </row>
    <row r="85" spans="2:19" x14ac:dyDescent="0.25">
      <c r="B85" t="s">
        <v>2295</v>
      </c>
      <c r="C85">
        <v>6.2023410978020115</v>
      </c>
    </row>
    <row r="86" spans="2:19" x14ac:dyDescent="0.25">
      <c r="B86" t="s">
        <v>2296</v>
      </c>
      <c r="C86">
        <v>6.1332448709289595</v>
      </c>
      <c r="P86" t="s">
        <v>2315</v>
      </c>
      <c r="Q86">
        <v>6.5557299623948424</v>
      </c>
      <c r="S86">
        <f>Q86/6.55572996239484/16*100</f>
        <v>6.2500000000000027</v>
      </c>
    </row>
    <row r="87" spans="2:19" x14ac:dyDescent="0.25">
      <c r="B87" t="s">
        <v>2508</v>
      </c>
      <c r="P87" t="s">
        <v>2316</v>
      </c>
      <c r="Q87">
        <v>7.2400751135619297</v>
      </c>
      <c r="S87">
        <f t="shared" ref="S87:S94" si="9">Q87/6.55572996239484/16*100</f>
        <v>6.9024303501408788</v>
      </c>
    </row>
    <row r="88" spans="2:19" x14ac:dyDescent="0.25">
      <c r="B88" t="s">
        <v>2297</v>
      </c>
      <c r="C88">
        <v>6.2499999999999964</v>
      </c>
      <c r="P88" t="s">
        <v>2317</v>
      </c>
      <c r="Q88">
        <v>7.2499783628431764</v>
      </c>
      <c r="S88">
        <f t="shared" si="9"/>
        <v>6.9118717561113554</v>
      </c>
    </row>
    <row r="89" spans="2:19" x14ac:dyDescent="0.25">
      <c r="B89" t="s">
        <v>2298</v>
      </c>
      <c r="C89">
        <v>6.727516856936024</v>
      </c>
      <c r="P89" t="s">
        <v>2318</v>
      </c>
      <c r="Q89">
        <v>7.3273982163635978</v>
      </c>
      <c r="S89">
        <f t="shared" si="9"/>
        <v>6.9856810934816025</v>
      </c>
    </row>
    <row r="90" spans="2:19" x14ac:dyDescent="0.25">
      <c r="B90" t="s">
        <v>2299</v>
      </c>
      <c r="C90">
        <v>6.7511066449458328</v>
      </c>
      <c r="P90" t="s">
        <v>2319</v>
      </c>
      <c r="Q90">
        <v>7.3446851908800053</v>
      </c>
      <c r="S90">
        <f t="shared" si="9"/>
        <v>7.0021618807238024</v>
      </c>
    </row>
    <row r="91" spans="2:19" x14ac:dyDescent="0.25">
      <c r="B91" t="s">
        <v>2300</v>
      </c>
      <c r="C91">
        <v>6.7758016070256373</v>
      </c>
      <c r="P91" t="s">
        <v>2320</v>
      </c>
      <c r="Q91">
        <v>7.3534809028819117</v>
      </c>
      <c r="S91">
        <f t="shared" si="9"/>
        <v>7.010547400006514</v>
      </c>
    </row>
    <row r="92" spans="2:19" x14ac:dyDescent="0.25">
      <c r="B92" t="s">
        <v>2301</v>
      </c>
      <c r="C92">
        <v>6.7756767400013169</v>
      </c>
      <c r="P92" t="s">
        <v>2321</v>
      </c>
      <c r="Q92">
        <v>7.3142295686869572</v>
      </c>
      <c r="S92">
        <f t="shared" si="9"/>
        <v>6.9731265727110525</v>
      </c>
    </row>
    <row r="93" spans="2:19" x14ac:dyDescent="0.25">
      <c r="B93" t="s">
        <v>2302</v>
      </c>
      <c r="C93">
        <v>6.6742904369752774</v>
      </c>
      <c r="P93" t="s">
        <v>2322</v>
      </c>
      <c r="Q93">
        <v>7.2596850046175376</v>
      </c>
      <c r="S93">
        <f t="shared" si="9"/>
        <v>6.9211257234708654</v>
      </c>
    </row>
    <row r="94" spans="2:19" x14ac:dyDescent="0.25">
      <c r="B94" t="s">
        <v>2303</v>
      </c>
      <c r="C94">
        <v>6.7438709482309358</v>
      </c>
      <c r="P94" t="s">
        <v>2323</v>
      </c>
      <c r="Q94">
        <v>7.0823295808982394</v>
      </c>
      <c r="S94">
        <f t="shared" si="9"/>
        <v>6.7520413645048825</v>
      </c>
    </row>
    <row r="95" spans="2:19" x14ac:dyDescent="0.25">
      <c r="B95" t="s">
        <v>2304</v>
      </c>
      <c r="C95">
        <v>6.7211503198949609</v>
      </c>
    </row>
    <row r="96" spans="2:19" x14ac:dyDescent="0.25">
      <c r="B96" t="s">
        <v>2305</v>
      </c>
      <c r="C96">
        <v>6.5273896453345293</v>
      </c>
      <c r="P96" t="s">
        <v>2324</v>
      </c>
      <c r="Q96">
        <v>4.7124950859498176</v>
      </c>
      <c r="S96">
        <f>Q96/4.71249508594982/16*100</f>
        <v>6.2499999999999964</v>
      </c>
    </row>
    <row r="97" spans="2:19" x14ac:dyDescent="0.25">
      <c r="P97" t="s">
        <v>2325</v>
      </c>
      <c r="Q97">
        <v>5.0894073208302988</v>
      </c>
      <c r="S97">
        <f t="shared" ref="S97:S104" si="10">Q97/4.71249508594982/16*100</f>
        <v>6.7498841219010401</v>
      </c>
    </row>
    <row r="98" spans="2:19" x14ac:dyDescent="0.25">
      <c r="B98" t="s">
        <v>2306</v>
      </c>
      <c r="C98">
        <v>6.2499999999999982</v>
      </c>
      <c r="P98" t="s">
        <v>2326</v>
      </c>
      <c r="Q98">
        <v>5.1072779919821381</v>
      </c>
      <c r="S98">
        <f t="shared" si="10"/>
        <v>6.7735853019896943</v>
      </c>
    </row>
    <row r="99" spans="2:19" x14ac:dyDescent="0.25">
      <c r="B99" t="s">
        <v>2307</v>
      </c>
      <c r="C99">
        <v>5.7590900778282732</v>
      </c>
      <c r="P99" t="s">
        <v>2327</v>
      </c>
      <c r="Q99">
        <v>5.1191484571823684</v>
      </c>
      <c r="S99">
        <f t="shared" si="10"/>
        <v>6.7893286409530891</v>
      </c>
    </row>
    <row r="100" spans="2:19" x14ac:dyDescent="0.25">
      <c r="B100" t="s">
        <v>2308</v>
      </c>
      <c r="C100">
        <v>5.7539533510916483</v>
      </c>
      <c r="P100" t="s">
        <v>2328</v>
      </c>
      <c r="Q100">
        <v>5.1207812435747933</v>
      </c>
      <c r="S100">
        <f t="shared" si="10"/>
        <v>6.7914941424054049</v>
      </c>
    </row>
    <row r="101" spans="2:19" x14ac:dyDescent="0.25">
      <c r="B101" t="s">
        <v>2309</v>
      </c>
      <c r="C101">
        <v>5.7118085847440829</v>
      </c>
      <c r="P101" t="s">
        <v>2329</v>
      </c>
      <c r="Q101">
        <v>5.0387705240597409</v>
      </c>
      <c r="S101">
        <f t="shared" si="10"/>
        <v>6.6827264964725144</v>
      </c>
    </row>
    <row r="102" spans="2:19" x14ac:dyDescent="0.25">
      <c r="B102" t="s">
        <v>2310</v>
      </c>
      <c r="C102">
        <v>5.6975616648398884</v>
      </c>
      <c r="P102" t="s">
        <v>2330</v>
      </c>
      <c r="Q102">
        <v>5.0934612516556861</v>
      </c>
      <c r="S102">
        <f t="shared" si="10"/>
        <v>6.7552606935889781</v>
      </c>
    </row>
    <row r="103" spans="2:19" x14ac:dyDescent="0.25">
      <c r="B103" t="s">
        <v>2311</v>
      </c>
      <c r="C103">
        <v>5.7384355520274219</v>
      </c>
      <c r="P103" t="s">
        <v>2331</v>
      </c>
      <c r="Q103">
        <v>5.0883339228534874</v>
      </c>
      <c r="S103">
        <f t="shared" si="10"/>
        <v>6.7484605156727646</v>
      </c>
    </row>
    <row r="104" spans="2:19" x14ac:dyDescent="0.25">
      <c r="B104" t="s">
        <v>2312</v>
      </c>
      <c r="C104">
        <v>5.7307682441863195</v>
      </c>
      <c r="P104" t="s">
        <v>2332</v>
      </c>
      <c r="Q104">
        <v>4.9515271526406872</v>
      </c>
      <c r="S104">
        <f t="shared" si="10"/>
        <v>6.5670189866663398</v>
      </c>
    </row>
    <row r="105" spans="2:19" x14ac:dyDescent="0.25">
      <c r="B105" t="s">
        <v>2313</v>
      </c>
      <c r="C105">
        <v>5.7423018083220594</v>
      </c>
    </row>
    <row r="106" spans="2:19" x14ac:dyDescent="0.25">
      <c r="B106" t="s">
        <v>2314</v>
      </c>
      <c r="C106">
        <v>5.8644716978471036</v>
      </c>
      <c r="P106" t="s">
        <v>2333</v>
      </c>
      <c r="Q106">
        <v>7.2861818544159078</v>
      </c>
      <c r="S106">
        <f>Q106/7.28618185441591/16*100</f>
        <v>6.2499999999999982</v>
      </c>
    </row>
    <row r="107" spans="2:19" x14ac:dyDescent="0.25">
      <c r="P107" t="s">
        <v>2334</v>
      </c>
      <c r="Q107">
        <v>8.8739186748967711</v>
      </c>
      <c r="S107">
        <f t="shared" ref="S107:S114" si="11">Q107/7.28618185441591/16*100</f>
        <v>7.6119417311127329</v>
      </c>
    </row>
    <row r="108" spans="2:19" x14ac:dyDescent="0.25">
      <c r="B108" t="s">
        <v>2315</v>
      </c>
      <c r="C108">
        <v>6.2500000000000027</v>
      </c>
      <c r="P108" t="s">
        <v>2335</v>
      </c>
      <c r="Q108">
        <v>8.9581652071595936</v>
      </c>
      <c r="S108">
        <f t="shared" si="11"/>
        <v>7.6842074029232057</v>
      </c>
    </row>
    <row r="109" spans="2:19" x14ac:dyDescent="0.25">
      <c r="B109" t="s">
        <v>2316</v>
      </c>
      <c r="C109">
        <v>6.9024303501408788</v>
      </c>
      <c r="P109" t="s">
        <v>2336</v>
      </c>
      <c r="Q109">
        <v>9.0865978305810646</v>
      </c>
      <c r="S109">
        <f t="shared" si="11"/>
        <v>7.7943753773744202</v>
      </c>
    </row>
    <row r="110" spans="2:19" x14ac:dyDescent="0.25">
      <c r="B110" t="s">
        <v>2317</v>
      </c>
      <c r="C110">
        <v>6.9118717561113554</v>
      </c>
      <c r="P110" t="s">
        <v>2337</v>
      </c>
      <c r="Q110">
        <v>9.1203307281898702</v>
      </c>
      <c r="S110">
        <f t="shared" si="11"/>
        <v>7.8233110551090155</v>
      </c>
    </row>
    <row r="111" spans="2:19" x14ac:dyDescent="0.25">
      <c r="B111" t="s">
        <v>2318</v>
      </c>
      <c r="C111">
        <v>6.9856810934816025</v>
      </c>
      <c r="P111" t="s">
        <v>2338</v>
      </c>
      <c r="Q111">
        <v>9.037676961486941</v>
      </c>
      <c r="S111">
        <f t="shared" si="11"/>
        <v>7.7524116386224193</v>
      </c>
    </row>
    <row r="112" spans="2:19" x14ac:dyDescent="0.25">
      <c r="B112" t="s">
        <v>2319</v>
      </c>
      <c r="C112">
        <v>7.0021618807238024</v>
      </c>
      <c r="P112" t="s">
        <v>2339</v>
      </c>
      <c r="Q112">
        <v>9.012090423587594</v>
      </c>
      <c r="S112">
        <f t="shared" si="11"/>
        <v>7.7304638112052375</v>
      </c>
    </row>
    <row r="113" spans="2:19" x14ac:dyDescent="0.25">
      <c r="B113" t="s">
        <v>2320</v>
      </c>
      <c r="C113">
        <v>7.010547400006514</v>
      </c>
      <c r="P113" t="s">
        <v>2340</v>
      </c>
      <c r="Q113">
        <v>9.0112112423183675</v>
      </c>
      <c r="S113">
        <f t="shared" si="11"/>
        <v>7.7297096599855104</v>
      </c>
    </row>
    <row r="114" spans="2:19" x14ac:dyDescent="0.25">
      <c r="B114" t="s">
        <v>2321</v>
      </c>
      <c r="C114">
        <v>6.9731265727110525</v>
      </c>
      <c r="P114" t="s">
        <v>2341</v>
      </c>
      <c r="Q114">
        <v>8.4778347238795959</v>
      </c>
      <c r="S114">
        <f t="shared" si="11"/>
        <v>7.2721856361757098</v>
      </c>
    </row>
    <row r="115" spans="2:19" x14ac:dyDescent="0.25">
      <c r="B115" t="s">
        <v>2322</v>
      </c>
      <c r="C115">
        <v>6.9211257234708654</v>
      </c>
    </row>
    <row r="116" spans="2:19" x14ac:dyDescent="0.25">
      <c r="B116" t="s">
        <v>2323</v>
      </c>
      <c r="C116">
        <v>6.7520413645048825</v>
      </c>
      <c r="P116" t="s">
        <v>2342</v>
      </c>
      <c r="Q116">
        <v>8.073411058362673</v>
      </c>
      <c r="S116">
        <f>Q116/8.07341105836267/16*100</f>
        <v>6.2500000000000027</v>
      </c>
    </row>
    <row r="117" spans="2:19" x14ac:dyDescent="0.25">
      <c r="P117" t="s">
        <v>2343</v>
      </c>
      <c r="Q117">
        <v>7.8847416028333397</v>
      </c>
      <c r="S117">
        <f t="shared" ref="S117:S124" si="12">Q117/8.07341105836267/16*100</f>
        <v>6.1039422694405143</v>
      </c>
    </row>
    <row r="118" spans="2:19" x14ac:dyDescent="0.25">
      <c r="B118" t="s">
        <v>2324</v>
      </c>
      <c r="C118">
        <v>6.2499999999999964</v>
      </c>
      <c r="P118" t="s">
        <v>2344</v>
      </c>
      <c r="Q118">
        <v>7.8880391733970656</v>
      </c>
      <c r="S118">
        <f t="shared" si="12"/>
        <v>6.1064950709607508</v>
      </c>
    </row>
    <row r="119" spans="2:19" x14ac:dyDescent="0.25">
      <c r="B119" t="s">
        <v>2325</v>
      </c>
      <c r="C119">
        <v>6.7498841219010401</v>
      </c>
      <c r="P119" t="s">
        <v>2345</v>
      </c>
      <c r="Q119">
        <v>7.8564295524315693</v>
      </c>
      <c r="S119">
        <f t="shared" si="12"/>
        <v>6.0820246049326752</v>
      </c>
    </row>
    <row r="120" spans="2:19" x14ac:dyDescent="0.25">
      <c r="B120" t="s">
        <v>2326</v>
      </c>
      <c r="C120">
        <v>6.7735853019896943</v>
      </c>
      <c r="P120" t="s">
        <v>2346</v>
      </c>
      <c r="Q120">
        <v>7.8662652996262157</v>
      </c>
      <c r="S120">
        <f t="shared" si="12"/>
        <v>6.0896389106483326</v>
      </c>
    </row>
    <row r="121" spans="2:19" x14ac:dyDescent="0.25">
      <c r="B121" t="s">
        <v>2327</v>
      </c>
      <c r="C121">
        <v>6.7893286409530891</v>
      </c>
      <c r="P121" t="s">
        <v>2347</v>
      </c>
      <c r="Q121">
        <v>7.8126193847604757</v>
      </c>
      <c r="S121">
        <f t="shared" si="12"/>
        <v>6.0481091327778529</v>
      </c>
    </row>
    <row r="122" spans="2:19" x14ac:dyDescent="0.25">
      <c r="B122" t="s">
        <v>2328</v>
      </c>
      <c r="C122">
        <v>6.7914941424054049</v>
      </c>
      <c r="P122" t="s">
        <v>2348</v>
      </c>
      <c r="Q122">
        <v>7.8424850360722882</v>
      </c>
      <c r="S122">
        <f t="shared" si="12"/>
        <v>6.0712295114318646</v>
      </c>
    </row>
    <row r="123" spans="2:19" x14ac:dyDescent="0.25">
      <c r="B123" t="s">
        <v>2329</v>
      </c>
      <c r="C123">
        <v>6.6827264964725144</v>
      </c>
      <c r="P123" t="s">
        <v>2349</v>
      </c>
      <c r="Q123">
        <v>7.9160417854563931</v>
      </c>
      <c r="S123">
        <f t="shared" si="12"/>
        <v>6.128173184970505</v>
      </c>
    </row>
    <row r="124" spans="2:19" x14ac:dyDescent="0.25">
      <c r="B124" t="s">
        <v>2330</v>
      </c>
      <c r="C124">
        <v>6.7552606935889781</v>
      </c>
      <c r="P124" t="s">
        <v>2350</v>
      </c>
      <c r="Q124">
        <v>7.9591262097731308</v>
      </c>
      <c r="S124">
        <f t="shared" si="12"/>
        <v>6.1615268257095934</v>
      </c>
    </row>
    <row r="125" spans="2:19" x14ac:dyDescent="0.25">
      <c r="B125" t="s">
        <v>2331</v>
      </c>
      <c r="C125">
        <v>6.7484605156727646</v>
      </c>
    </row>
    <row r="126" spans="2:19" x14ac:dyDescent="0.25">
      <c r="B126" t="s">
        <v>2332</v>
      </c>
      <c r="C126">
        <v>6.5670189866663398</v>
      </c>
      <c r="P126" t="s">
        <v>2351</v>
      </c>
      <c r="Q126">
        <v>8.0595437886296661</v>
      </c>
      <c r="S126">
        <f>Q126/8.05954378862967/16*100</f>
        <v>6.2499999999999973</v>
      </c>
    </row>
    <row r="127" spans="2:19" x14ac:dyDescent="0.25">
      <c r="P127" t="s">
        <v>2352</v>
      </c>
      <c r="Q127">
        <v>7.5022268871038547</v>
      </c>
      <c r="S127">
        <f>Q127/8.05954378862967/16*100</f>
        <v>5.8178129276435655</v>
      </c>
    </row>
    <row r="128" spans="2:19" x14ac:dyDescent="0.25">
      <c r="B128" t="s">
        <v>2333</v>
      </c>
      <c r="C128">
        <v>6.2499999999999982</v>
      </c>
      <c r="P128" t="s">
        <v>2353</v>
      </c>
      <c r="Q128">
        <v>7.4628669180122174</v>
      </c>
      <c r="S128">
        <f t="shared" ref="S128:S134" si="13">Q128/8.05954378862967/16*100</f>
        <v>5.7872901321511225</v>
      </c>
    </row>
    <row r="129" spans="2:31" x14ac:dyDescent="0.25">
      <c r="B129" t="s">
        <v>2334</v>
      </c>
      <c r="C129">
        <v>7.6119417311127329</v>
      </c>
      <c r="P129" t="s">
        <v>2354</v>
      </c>
      <c r="Q129">
        <v>7.4290971788009381</v>
      </c>
      <c r="S129">
        <f t="shared" si="13"/>
        <v>5.7611024377101225</v>
      </c>
    </row>
    <row r="130" spans="2:31" x14ac:dyDescent="0.25">
      <c r="B130" t="s">
        <v>2335</v>
      </c>
      <c r="C130">
        <v>7.6842074029232057</v>
      </c>
      <c r="P130" t="s">
        <v>2355</v>
      </c>
      <c r="Q130">
        <v>7.4205207478867248</v>
      </c>
      <c r="S130">
        <f t="shared" si="13"/>
        <v>5.754451603045081</v>
      </c>
    </row>
    <row r="131" spans="2:31" x14ac:dyDescent="0.25">
      <c r="B131" t="s">
        <v>2336</v>
      </c>
      <c r="C131">
        <v>7.7943753773744202</v>
      </c>
      <c r="P131" t="s">
        <v>2356</v>
      </c>
      <c r="Q131">
        <v>7.522785999947029</v>
      </c>
      <c r="S131">
        <f t="shared" si="13"/>
        <v>5.8337560701637559</v>
      </c>
    </row>
    <row r="132" spans="2:31" x14ac:dyDescent="0.25">
      <c r="B132" t="s">
        <v>2337</v>
      </c>
      <c r="C132">
        <v>7.8233110551090155</v>
      </c>
      <c r="P132" t="s">
        <v>2357</v>
      </c>
      <c r="Q132">
        <v>7.4764178034758766</v>
      </c>
      <c r="S132">
        <f t="shared" si="13"/>
        <v>5.7977985475613538</v>
      </c>
    </row>
    <row r="133" spans="2:31" x14ac:dyDescent="0.25">
      <c r="B133" t="s">
        <v>2338</v>
      </c>
      <c r="C133">
        <v>7.7524116386224193</v>
      </c>
      <c r="P133" t="s">
        <v>2358</v>
      </c>
      <c r="Q133">
        <v>7.4714655377689692</v>
      </c>
      <c r="S133">
        <f t="shared" si="13"/>
        <v>5.7939581737784307</v>
      </c>
    </row>
    <row r="134" spans="2:31" x14ac:dyDescent="0.25">
      <c r="B134" t="s">
        <v>2339</v>
      </c>
      <c r="C134">
        <v>7.7304638112052375</v>
      </c>
      <c r="P134" t="s">
        <v>2359</v>
      </c>
      <c r="Q134">
        <v>7.6895281516672966</v>
      </c>
      <c r="S134">
        <f t="shared" si="13"/>
        <v>5.9630609632920635</v>
      </c>
    </row>
    <row r="135" spans="2:31" x14ac:dyDescent="0.25">
      <c r="B135" t="s">
        <v>2340</v>
      </c>
      <c r="C135">
        <v>7.7297096599855104</v>
      </c>
    </row>
    <row r="136" spans="2:31" x14ac:dyDescent="0.25">
      <c r="B136" t="s">
        <v>2341</v>
      </c>
      <c r="C136">
        <v>7.2721856361757098</v>
      </c>
      <c r="P136" t="s">
        <v>2360</v>
      </c>
      <c r="Q136">
        <v>5.3724332196115467</v>
      </c>
      <c r="S136">
        <f>Q136/5.37243321961155/16*100</f>
        <v>6.2499999999999956</v>
      </c>
    </row>
    <row r="137" spans="2:31" x14ac:dyDescent="0.25">
      <c r="P137" t="s">
        <v>2361</v>
      </c>
      <c r="Q137">
        <v>4.9547268771511526</v>
      </c>
      <c r="S137">
        <f t="shared" ref="S137:S144" si="14">Q137/5.37243321961155/16*100</f>
        <v>5.7640628959616462</v>
      </c>
    </row>
    <row r="138" spans="2:31" x14ac:dyDescent="0.25">
      <c r="B138" t="s">
        <v>2342</v>
      </c>
      <c r="C138">
        <v>6.2500000000000027</v>
      </c>
      <c r="P138" t="s">
        <v>2362</v>
      </c>
      <c r="Q138">
        <v>4.949803325295445</v>
      </c>
      <c r="S138">
        <f t="shared" si="14"/>
        <v>5.7583351004097461</v>
      </c>
    </row>
    <row r="139" spans="2:31" x14ac:dyDescent="0.25">
      <c r="B139" t="s">
        <v>2343</v>
      </c>
      <c r="C139">
        <v>6.1039422694405143</v>
      </c>
      <c r="P139" t="s">
        <v>2363</v>
      </c>
      <c r="Q139">
        <v>4.9069405740394414</v>
      </c>
      <c r="S139">
        <f t="shared" si="14"/>
        <v>5.7084708797858195</v>
      </c>
    </row>
    <row r="140" spans="2:31" x14ac:dyDescent="0.25">
      <c r="B140" t="s">
        <v>2344</v>
      </c>
      <c r="C140">
        <v>6.1064950709607508</v>
      </c>
      <c r="P140" t="s">
        <v>2364</v>
      </c>
      <c r="Q140">
        <v>4.8973677135318683</v>
      </c>
      <c r="S140">
        <f t="shared" si="14"/>
        <v>5.6973343284827846</v>
      </c>
    </row>
    <row r="141" spans="2:31" x14ac:dyDescent="0.25">
      <c r="B141" t="s">
        <v>2345</v>
      </c>
      <c r="C141">
        <v>6.0820246049326752</v>
      </c>
      <c r="P141" t="s">
        <v>2365</v>
      </c>
      <c r="Q141">
        <v>4.9251730601487864</v>
      </c>
      <c r="S141">
        <f t="shared" si="14"/>
        <v>5.7296815739955553</v>
      </c>
    </row>
    <row r="142" spans="2:31" x14ac:dyDescent="0.25">
      <c r="B142" t="s">
        <v>2346</v>
      </c>
      <c r="C142">
        <v>6.0896389106483326</v>
      </c>
      <c r="P142" t="s">
        <v>2366</v>
      </c>
      <c r="Q142">
        <v>4.9223762396092265</v>
      </c>
      <c r="S142">
        <f t="shared" si="14"/>
        <v>5.7264279033294514</v>
      </c>
      <c r="V142" t="s">
        <v>2498</v>
      </c>
      <c r="W142" t="s">
        <v>2499</v>
      </c>
      <c r="X142" t="s">
        <v>2500</v>
      </c>
      <c r="Y142" t="s">
        <v>2501</v>
      </c>
      <c r="Z142" t="s">
        <v>2502</v>
      </c>
      <c r="AA142" t="s">
        <v>2503</v>
      </c>
      <c r="AB142" t="s">
        <v>2504</v>
      </c>
      <c r="AC142" s="6" t="s">
        <v>2505</v>
      </c>
      <c r="AD142" t="s">
        <v>2506</v>
      </c>
      <c r="AE142" t="s">
        <v>2507</v>
      </c>
    </row>
    <row r="143" spans="2:31" x14ac:dyDescent="0.25">
      <c r="B143" t="s">
        <v>2347</v>
      </c>
      <c r="C143">
        <v>6.0481091327778529</v>
      </c>
      <c r="P143" t="s">
        <v>2367</v>
      </c>
      <c r="Q143">
        <v>4.9427163710047743</v>
      </c>
      <c r="S143">
        <f t="shared" si="14"/>
        <v>5.7500905187637601</v>
      </c>
      <c r="V143" t="s">
        <v>319</v>
      </c>
      <c r="W143">
        <v>3.0055126757965342</v>
      </c>
      <c r="X143">
        <v>2.9916399381324053</v>
      </c>
      <c r="Y143">
        <v>2.9932130856767185</v>
      </c>
      <c r="Z143">
        <v>2.9905169239792309</v>
      </c>
      <c r="AA143">
        <v>2.9864636079585374</v>
      </c>
      <c r="AB143">
        <v>2.9498911995578352</v>
      </c>
      <c r="AC143">
        <v>2.9875003860458835</v>
      </c>
      <c r="AD143">
        <v>2.9825943662492338</v>
      </c>
      <c r="AE143">
        <v>2.9493672325345663</v>
      </c>
    </row>
    <row r="144" spans="2:31" x14ac:dyDescent="0.25">
      <c r="B144" t="s">
        <v>2348</v>
      </c>
      <c r="C144">
        <v>6.0712295114318646</v>
      </c>
      <c r="P144" t="s">
        <v>2368</v>
      </c>
      <c r="Q144">
        <v>5.0461366533653802</v>
      </c>
      <c r="S144">
        <f t="shared" si="14"/>
        <v>5.8704041156632529</v>
      </c>
      <c r="V144" t="s">
        <v>318</v>
      </c>
      <c r="W144">
        <v>4.0963391498099027</v>
      </c>
      <c r="X144">
        <v>4.0789322658110425</v>
      </c>
      <c r="Y144">
        <v>4.0668051422049674</v>
      </c>
      <c r="Z144">
        <v>4.0785660996113329</v>
      </c>
      <c r="AA144">
        <v>4.084375958127338</v>
      </c>
      <c r="AB144">
        <v>4.088109630557172</v>
      </c>
      <c r="AC144">
        <v>4.0889497656268485</v>
      </c>
      <c r="AD144">
        <v>4.0608172338508872</v>
      </c>
      <c r="AE144">
        <v>4.069264338302359</v>
      </c>
    </row>
    <row r="145" spans="2:31" x14ac:dyDescent="0.25">
      <c r="B145" t="s">
        <v>2349</v>
      </c>
      <c r="C145">
        <v>6.128173184970505</v>
      </c>
      <c r="V145" t="s">
        <v>229</v>
      </c>
      <c r="W145">
        <v>6.0951011253202196</v>
      </c>
      <c r="X145">
        <v>6.1291872876127362</v>
      </c>
      <c r="Y145">
        <v>6.0968597731800722</v>
      </c>
      <c r="Z145">
        <v>6.1290871081294798</v>
      </c>
      <c r="AA145">
        <v>6.1398274131854791</v>
      </c>
      <c r="AB145">
        <v>6.1923405978711079</v>
      </c>
      <c r="AC145">
        <v>6.1554268886976047</v>
      </c>
      <c r="AD145">
        <v>6.0935326687695452</v>
      </c>
      <c r="AE145">
        <v>6.1577709206419335</v>
      </c>
    </row>
    <row r="146" spans="2:31" x14ac:dyDescent="0.25">
      <c r="B146" t="s">
        <v>2350</v>
      </c>
      <c r="C146">
        <v>6.1615268257095934</v>
      </c>
      <c r="P146" t="s">
        <v>2369</v>
      </c>
      <c r="Q146">
        <v>8.4034782426680632</v>
      </c>
      <c r="S146">
        <f>Q146/8.40347824266806/16*100</f>
        <v>6.2500000000000027</v>
      </c>
      <c r="V146" t="s">
        <v>230</v>
      </c>
      <c r="W146">
        <v>4.2199453638294102</v>
      </c>
      <c r="X146">
        <v>4.1829983578920986</v>
      </c>
      <c r="Y146">
        <v>4.1697409212545793</v>
      </c>
      <c r="Z146">
        <v>4.1653061738628292</v>
      </c>
      <c r="AA146">
        <v>4.1561613546359517</v>
      </c>
      <c r="AB146">
        <v>4.1607850232962793</v>
      </c>
      <c r="AC146">
        <v>4.1751872638606846</v>
      </c>
      <c r="AD146">
        <v>4.1471959988736184</v>
      </c>
      <c r="AE146">
        <v>4.1951101934259869</v>
      </c>
    </row>
    <row r="147" spans="2:31" x14ac:dyDescent="0.25">
      <c r="P147" t="s">
        <v>2370</v>
      </c>
      <c r="Q147">
        <v>8.2821318108998128</v>
      </c>
      <c r="S147">
        <f t="shared" ref="S147:S154" si="15">Q147/8.40347824266806/16*100</f>
        <v>6.1597498468311906</v>
      </c>
      <c r="V147" t="s">
        <v>322</v>
      </c>
      <c r="W147">
        <v>5.1753479191136984</v>
      </c>
      <c r="X147">
        <v>4.7688471760443054</v>
      </c>
      <c r="Y147">
        <v>4.7645936803599147</v>
      </c>
      <c r="Z147">
        <v>4.7296954677489698</v>
      </c>
      <c r="AA147">
        <v>4.717898224984177</v>
      </c>
      <c r="AB147">
        <v>4.7517440789045109</v>
      </c>
      <c r="AC147">
        <v>4.7453951211956067</v>
      </c>
      <c r="AD147">
        <v>4.7549455543395851</v>
      </c>
      <c r="AE147">
        <v>4.8561090237046711</v>
      </c>
    </row>
    <row r="148" spans="2:31" x14ac:dyDescent="0.25">
      <c r="B148" t="s">
        <v>2351</v>
      </c>
      <c r="C148">
        <v>6.2499999999999973</v>
      </c>
      <c r="P148" t="s">
        <v>2371</v>
      </c>
      <c r="Q148">
        <v>8.2934160213096515</v>
      </c>
      <c r="S148">
        <f t="shared" si="15"/>
        <v>6.1681423615762645</v>
      </c>
      <c r="V148" t="s">
        <v>516</v>
      </c>
      <c r="W148">
        <v>8.0595437886296661</v>
      </c>
      <c r="X148">
        <v>7.5022268871038547</v>
      </c>
      <c r="Y148">
        <v>7.4628669180122174</v>
      </c>
      <c r="Z148">
        <v>7.4290971788009381</v>
      </c>
      <c r="AA148">
        <v>7.4205207478867248</v>
      </c>
      <c r="AB148">
        <v>7.522785999947029</v>
      </c>
      <c r="AC148">
        <v>7.4764178034758766</v>
      </c>
      <c r="AD148">
        <v>7.4714655377689692</v>
      </c>
      <c r="AE148">
        <v>7.6895281516672966</v>
      </c>
    </row>
    <row r="149" spans="2:31" x14ac:dyDescent="0.25">
      <c r="B149" t="s">
        <v>2352</v>
      </c>
      <c r="C149">
        <v>5.8178129276435655</v>
      </c>
      <c r="P149" t="s">
        <v>2372</v>
      </c>
      <c r="Q149">
        <v>8.2476458221521991</v>
      </c>
      <c r="S149">
        <f t="shared" si="15"/>
        <v>6.1341012494946492</v>
      </c>
      <c r="V149" t="s">
        <v>517</v>
      </c>
      <c r="W149">
        <v>5.3724332196115467</v>
      </c>
      <c r="X149">
        <v>4.9547268771511526</v>
      </c>
      <c r="Y149">
        <v>4.949803325295445</v>
      </c>
      <c r="Z149">
        <v>4.9069405740394414</v>
      </c>
      <c r="AA149">
        <v>4.8973677135318683</v>
      </c>
      <c r="AB149">
        <v>4.9251730601487864</v>
      </c>
      <c r="AC149">
        <v>4.9223762396092265</v>
      </c>
      <c r="AD149">
        <v>4.9427163710047743</v>
      </c>
      <c r="AE149">
        <v>5.0461366533653802</v>
      </c>
    </row>
    <row r="150" spans="2:31" x14ac:dyDescent="0.25">
      <c r="B150" t="s">
        <v>2353</v>
      </c>
      <c r="C150">
        <v>5.7872901321511225</v>
      </c>
      <c r="P150" t="s">
        <v>2373</v>
      </c>
      <c r="Q150">
        <v>8.2408111883744635</v>
      </c>
      <c r="S150">
        <f t="shared" si="15"/>
        <v>6.1290180613340661</v>
      </c>
      <c r="V150" t="s">
        <v>233</v>
      </c>
      <c r="W150">
        <v>7.5631347791779016</v>
      </c>
      <c r="X150">
        <v>6.9060752236571998</v>
      </c>
      <c r="Y150">
        <v>6.8706935304272454</v>
      </c>
      <c r="Z150">
        <v>6.8353528118747242</v>
      </c>
      <c r="AA150">
        <v>6.8102939007161734</v>
      </c>
      <c r="AB150">
        <v>6.9026957795682424</v>
      </c>
      <c r="AC150">
        <v>6.8667875909265028</v>
      </c>
      <c r="AD150">
        <v>6.8705557484167734</v>
      </c>
      <c r="AE150">
        <v>7.1162460611154845</v>
      </c>
    </row>
    <row r="151" spans="2:31" x14ac:dyDescent="0.25">
      <c r="B151" t="s">
        <v>2354</v>
      </c>
      <c r="C151">
        <v>5.7611024377101225</v>
      </c>
      <c r="P151" t="s">
        <v>2374</v>
      </c>
      <c r="Q151">
        <v>8.191518108823086</v>
      </c>
      <c r="S151">
        <f t="shared" si="15"/>
        <v>6.0923568434074404</v>
      </c>
      <c r="V151" t="s">
        <v>231</v>
      </c>
      <c r="W151">
        <v>6.6057262666366396</v>
      </c>
      <c r="X151">
        <v>7.1489915018953551</v>
      </c>
      <c r="Y151">
        <v>7.1554527860927406</v>
      </c>
      <c r="Z151">
        <v>7.2084337116253243</v>
      </c>
      <c r="AA151">
        <v>7.2153149482568013</v>
      </c>
      <c r="AB151">
        <v>7.1939986280899104</v>
      </c>
      <c r="AC151">
        <v>7.1923333428776006</v>
      </c>
      <c r="AD151">
        <v>7.1414585786275628</v>
      </c>
      <c r="AE151">
        <v>7.0152134393584991</v>
      </c>
    </row>
    <row r="152" spans="2:31" x14ac:dyDescent="0.25">
      <c r="B152" t="s">
        <v>2355</v>
      </c>
      <c r="C152">
        <v>5.754451603045081</v>
      </c>
      <c r="P152" t="s">
        <v>2375</v>
      </c>
      <c r="Q152">
        <v>8.237550471525541</v>
      </c>
      <c r="S152">
        <f t="shared" si="15"/>
        <v>6.1265929369132888</v>
      </c>
      <c r="V152" t="s">
        <v>407</v>
      </c>
      <c r="W152">
        <v>6.5557299623948424</v>
      </c>
      <c r="X152">
        <v>7.2400751135619297</v>
      </c>
      <c r="Y152">
        <v>7.2499783628431764</v>
      </c>
      <c r="Z152">
        <v>7.3273982163635978</v>
      </c>
      <c r="AA152">
        <v>7.3446851908800053</v>
      </c>
      <c r="AB152">
        <v>7.3534809028819117</v>
      </c>
      <c r="AC152">
        <v>7.3142295686869572</v>
      </c>
      <c r="AD152">
        <v>7.2596850046175376</v>
      </c>
      <c r="AE152">
        <v>7.0823295808982394</v>
      </c>
    </row>
    <row r="153" spans="2:31" x14ac:dyDescent="0.25">
      <c r="B153" t="s">
        <v>2356</v>
      </c>
      <c r="C153">
        <v>5.8337560701637559</v>
      </c>
      <c r="P153" t="s">
        <v>2376</v>
      </c>
      <c r="Q153">
        <v>8.2864012272421341</v>
      </c>
      <c r="S153">
        <f t="shared" si="15"/>
        <v>6.1629251810641072</v>
      </c>
      <c r="V153" t="s">
        <v>520</v>
      </c>
      <c r="W153">
        <v>9.971548112775789</v>
      </c>
      <c r="X153">
        <v>8.7949845544456693</v>
      </c>
      <c r="Y153">
        <v>8.7838463494438042</v>
      </c>
      <c r="Z153">
        <v>8.6815545225057384</v>
      </c>
      <c r="AA153">
        <v>8.6707689101763759</v>
      </c>
      <c r="AB153">
        <v>8.7482072762739307</v>
      </c>
      <c r="AC153">
        <v>8.7061228433737625</v>
      </c>
      <c r="AD153">
        <v>8.8068230001370846</v>
      </c>
      <c r="AE153">
        <v>9.0888857548170048</v>
      </c>
    </row>
    <row r="154" spans="2:31" x14ac:dyDescent="0.25">
      <c r="B154" t="s">
        <v>2357</v>
      </c>
      <c r="C154">
        <v>5.7977985475613538</v>
      </c>
      <c r="P154" t="s">
        <v>2377</v>
      </c>
      <c r="Q154">
        <v>8.3282632226779185</v>
      </c>
      <c r="S154">
        <f t="shared" si="15"/>
        <v>6.194059607062286</v>
      </c>
      <c r="V154" t="s">
        <v>320</v>
      </c>
      <c r="W154">
        <v>4.804071395507397</v>
      </c>
      <c r="X154">
        <v>5.1711154072320316</v>
      </c>
      <c r="Y154">
        <v>5.1892477313606724</v>
      </c>
      <c r="Z154">
        <v>5.2082295491111896</v>
      </c>
      <c r="AA154">
        <v>5.2081335698952254</v>
      </c>
      <c r="AB154">
        <v>5.1302028437730423</v>
      </c>
      <c r="AC154">
        <v>5.1836860027823368</v>
      </c>
      <c r="AD154">
        <v>5.1662217594740465</v>
      </c>
      <c r="AE154">
        <v>5.0172873411972487</v>
      </c>
    </row>
    <row r="155" spans="2:31" x14ac:dyDescent="0.25">
      <c r="B155" t="s">
        <v>2358</v>
      </c>
      <c r="C155">
        <v>5.7939581737784307</v>
      </c>
      <c r="V155" t="s">
        <v>408</v>
      </c>
      <c r="W155">
        <v>4.7124950859498176</v>
      </c>
      <c r="X155">
        <v>5.0894073208302988</v>
      </c>
      <c r="Y155">
        <v>5.1072779919821381</v>
      </c>
      <c r="Z155">
        <v>5.1191484571823684</v>
      </c>
      <c r="AA155">
        <v>5.1207812435747933</v>
      </c>
      <c r="AB155">
        <v>5.0387705240597409</v>
      </c>
      <c r="AC155">
        <v>5.0934612516556861</v>
      </c>
      <c r="AD155">
        <v>5.0883339228534874</v>
      </c>
      <c r="AE155">
        <v>4.9515271526406872</v>
      </c>
    </row>
    <row r="156" spans="2:31" x14ac:dyDescent="0.25">
      <c r="B156" t="s">
        <v>2359</v>
      </c>
      <c r="C156">
        <v>5.9630609632920635</v>
      </c>
      <c r="P156" t="s">
        <v>2378</v>
      </c>
      <c r="Q156">
        <v>9.971548112775789</v>
      </c>
      <c r="S156">
        <f>Q156/9.97154811277579/16*100</f>
        <v>6.2499999999999982</v>
      </c>
      <c r="V156" t="s">
        <v>411</v>
      </c>
      <c r="W156">
        <v>8.073411058362673</v>
      </c>
      <c r="X156">
        <v>7.8847416028333397</v>
      </c>
      <c r="Y156">
        <v>7.8880391733970656</v>
      </c>
      <c r="Z156">
        <v>7.8564295524315693</v>
      </c>
      <c r="AA156">
        <v>7.8662652996262157</v>
      </c>
      <c r="AB156">
        <v>7.8126193847604757</v>
      </c>
      <c r="AC156">
        <v>7.8424850360722882</v>
      </c>
      <c r="AD156">
        <v>7.9160417854563931</v>
      </c>
      <c r="AE156">
        <v>7.9591262097731308</v>
      </c>
    </row>
    <row r="157" spans="2:31" x14ac:dyDescent="0.25">
      <c r="P157" t="s">
        <v>2379</v>
      </c>
      <c r="Q157">
        <v>8.7949845544456693</v>
      </c>
      <c r="S157">
        <f t="shared" ref="S157:S164" si="16">Q157/9.97154811277579/16*100</f>
        <v>5.5125495904550927</v>
      </c>
      <c r="V157" t="s">
        <v>518</v>
      </c>
      <c r="W157">
        <v>8.4034782426680632</v>
      </c>
      <c r="X157">
        <v>8.2821318108998128</v>
      </c>
      <c r="Y157">
        <v>8.2934160213096515</v>
      </c>
      <c r="Z157">
        <v>8.2476458221521991</v>
      </c>
      <c r="AA157">
        <v>8.2408111883744635</v>
      </c>
      <c r="AB157">
        <v>8.191518108823086</v>
      </c>
      <c r="AC157">
        <v>8.237550471525541</v>
      </c>
      <c r="AD157">
        <v>8.2864012272421341</v>
      </c>
      <c r="AE157">
        <v>8.3282632226779185</v>
      </c>
    </row>
    <row r="158" spans="2:31" x14ac:dyDescent="0.25">
      <c r="B158" t="s">
        <v>2360</v>
      </c>
      <c r="C158">
        <v>6.2499999999999956</v>
      </c>
      <c r="P158" t="s">
        <v>2380</v>
      </c>
      <c r="Q158">
        <v>8.7838463494438042</v>
      </c>
      <c r="S158">
        <f t="shared" si="16"/>
        <v>5.5055683493805523</v>
      </c>
      <c r="V158" t="s">
        <v>409</v>
      </c>
      <c r="W158">
        <v>7.2861818544159078</v>
      </c>
      <c r="X158">
        <v>8.8739186748967711</v>
      </c>
      <c r="Y158">
        <v>8.9581652071595936</v>
      </c>
      <c r="Z158">
        <v>9.0865978305810646</v>
      </c>
      <c r="AA158">
        <v>9.1203307281898702</v>
      </c>
      <c r="AB158">
        <v>9.037676961486941</v>
      </c>
      <c r="AC158">
        <v>9.012090423587594</v>
      </c>
      <c r="AD158">
        <v>9.0112112423183675</v>
      </c>
      <c r="AE158">
        <v>8.4778347238795959</v>
      </c>
    </row>
    <row r="159" spans="2:31" x14ac:dyDescent="0.25">
      <c r="B159" t="s">
        <v>2361</v>
      </c>
      <c r="C159">
        <v>5.7640628959616462</v>
      </c>
      <c r="P159" t="s">
        <v>2381</v>
      </c>
      <c r="Q159">
        <v>8.6815545225057384</v>
      </c>
      <c r="S159">
        <f t="shared" si="16"/>
        <v>5.4414535388082816</v>
      </c>
    </row>
    <row r="160" spans="2:31" x14ac:dyDescent="0.25">
      <c r="B160" t="s">
        <v>2362</v>
      </c>
      <c r="C160">
        <v>5.7583351004097461</v>
      </c>
      <c r="P160" t="s">
        <v>2382</v>
      </c>
      <c r="Q160">
        <v>8.6707689101763759</v>
      </c>
      <c r="S160">
        <f t="shared" si="16"/>
        <v>5.4346932969385007</v>
      </c>
    </row>
    <row r="161" spans="2:19" x14ac:dyDescent="0.25">
      <c r="B161" t="s">
        <v>2363</v>
      </c>
      <c r="C161">
        <v>5.7084708797858195</v>
      </c>
      <c r="P161" t="s">
        <v>2383</v>
      </c>
      <c r="Q161">
        <v>8.7482072762739307</v>
      </c>
      <c r="S161">
        <f t="shared" si="16"/>
        <v>5.4832303728905902</v>
      </c>
    </row>
    <row r="162" spans="2:19" x14ac:dyDescent="0.25">
      <c r="B162" t="s">
        <v>2364</v>
      </c>
      <c r="C162">
        <v>5.6973343284827846</v>
      </c>
      <c r="P162" t="s">
        <v>2384</v>
      </c>
      <c r="Q162">
        <v>8.7061228433737625</v>
      </c>
      <c r="S162">
        <f t="shared" si="16"/>
        <v>5.4568525524507487</v>
      </c>
    </row>
    <row r="163" spans="2:19" x14ac:dyDescent="0.25">
      <c r="B163" t="s">
        <v>2365</v>
      </c>
      <c r="C163">
        <v>5.7296815739955553</v>
      </c>
      <c r="P163" t="s">
        <v>2385</v>
      </c>
      <c r="Q163">
        <v>8.8068230001370846</v>
      </c>
      <c r="S163">
        <f t="shared" si="16"/>
        <v>5.5199697307116029</v>
      </c>
    </row>
    <row r="164" spans="2:19" x14ac:dyDescent="0.25">
      <c r="B164" t="s">
        <v>2366</v>
      </c>
      <c r="C164">
        <v>5.7264279033294514</v>
      </c>
      <c r="P164" t="s">
        <v>2386</v>
      </c>
      <c r="Q164">
        <v>9.0888857548170048</v>
      </c>
      <c r="S164">
        <f t="shared" si="16"/>
        <v>5.6967619596425187</v>
      </c>
    </row>
    <row r="165" spans="2:19" x14ac:dyDescent="0.25">
      <c r="B165" t="s">
        <v>2367</v>
      </c>
      <c r="C165">
        <v>5.7500905187637601</v>
      </c>
    </row>
    <row r="166" spans="2:19" x14ac:dyDescent="0.25">
      <c r="B166" t="s">
        <v>2368</v>
      </c>
      <c r="C166">
        <v>5.8704041156632529</v>
      </c>
    </row>
    <row r="168" spans="2:19" x14ac:dyDescent="0.25">
      <c r="B168" t="s">
        <v>2369</v>
      </c>
      <c r="C168">
        <v>6.2500000000000027</v>
      </c>
    </row>
    <row r="169" spans="2:19" x14ac:dyDescent="0.25">
      <c r="B169" t="s">
        <v>2370</v>
      </c>
      <c r="C169">
        <v>6.1597498468311906</v>
      </c>
    </row>
    <row r="170" spans="2:19" x14ac:dyDescent="0.25">
      <c r="B170" t="s">
        <v>2371</v>
      </c>
      <c r="C170">
        <v>6.1681423615762645</v>
      </c>
    </row>
    <row r="171" spans="2:19" x14ac:dyDescent="0.25">
      <c r="B171" t="s">
        <v>2372</v>
      </c>
      <c r="C171">
        <v>6.1341012494946492</v>
      </c>
    </row>
    <row r="172" spans="2:19" x14ac:dyDescent="0.25">
      <c r="B172" t="s">
        <v>2373</v>
      </c>
      <c r="C172">
        <v>6.1290180613340661</v>
      </c>
    </row>
    <row r="173" spans="2:19" x14ac:dyDescent="0.25">
      <c r="B173" t="s">
        <v>2374</v>
      </c>
      <c r="C173">
        <v>6.0923568434074404</v>
      </c>
    </row>
    <row r="174" spans="2:19" x14ac:dyDescent="0.25">
      <c r="B174" t="s">
        <v>2375</v>
      </c>
      <c r="C174">
        <v>6.1265929369132888</v>
      </c>
    </row>
    <row r="175" spans="2:19" x14ac:dyDescent="0.25">
      <c r="B175" t="s">
        <v>2376</v>
      </c>
      <c r="C175">
        <v>6.1629251810641072</v>
      </c>
    </row>
    <row r="176" spans="2:19" x14ac:dyDescent="0.25">
      <c r="B176" t="s">
        <v>2377</v>
      </c>
      <c r="C176">
        <v>6.194059607062286</v>
      </c>
    </row>
    <row r="178" spans="2:3" x14ac:dyDescent="0.25">
      <c r="B178" t="s">
        <v>2378</v>
      </c>
      <c r="C178">
        <v>6.2499999999999982</v>
      </c>
    </row>
    <row r="179" spans="2:3" x14ac:dyDescent="0.25">
      <c r="B179" t="s">
        <v>2379</v>
      </c>
      <c r="C179">
        <v>5.5125495904550927</v>
      </c>
    </row>
    <row r="180" spans="2:3" x14ac:dyDescent="0.25">
      <c r="B180" t="s">
        <v>2380</v>
      </c>
      <c r="C180">
        <v>5.5055683493805523</v>
      </c>
    </row>
    <row r="181" spans="2:3" x14ac:dyDescent="0.25">
      <c r="B181" t="s">
        <v>2381</v>
      </c>
      <c r="C181">
        <v>5.4414535388082816</v>
      </c>
    </row>
    <row r="182" spans="2:3" x14ac:dyDescent="0.25">
      <c r="B182" t="s">
        <v>2382</v>
      </c>
      <c r="C182">
        <v>5.4346932969385007</v>
      </c>
    </row>
    <row r="183" spans="2:3" x14ac:dyDescent="0.25">
      <c r="B183" t="s">
        <v>2383</v>
      </c>
      <c r="C183">
        <v>5.4832303728905902</v>
      </c>
    </row>
    <row r="184" spans="2:3" x14ac:dyDescent="0.25">
      <c r="B184" t="s">
        <v>2384</v>
      </c>
      <c r="C184">
        <v>5.4568525524507487</v>
      </c>
    </row>
    <row r="185" spans="2:3" x14ac:dyDescent="0.25">
      <c r="B185" t="s">
        <v>2385</v>
      </c>
      <c r="C185">
        <v>5.5199697307116029</v>
      </c>
    </row>
    <row r="186" spans="2:3" x14ac:dyDescent="0.25">
      <c r="B186" t="s">
        <v>2386</v>
      </c>
      <c r="C186">
        <v>5.6967619596425187</v>
      </c>
    </row>
    <row r="196" spans="25:26" x14ac:dyDescent="0.25">
      <c r="Y196">
        <v>1</v>
      </c>
      <c r="Z196" t="s">
        <v>229</v>
      </c>
    </row>
    <row r="197" spans="25:26" x14ac:dyDescent="0.25">
      <c r="Y197">
        <v>2</v>
      </c>
      <c r="Z197" t="s">
        <v>230</v>
      </c>
    </row>
    <row r="198" spans="25:26" x14ac:dyDescent="0.25">
      <c r="Y198">
        <v>3</v>
      </c>
      <c r="Z198" t="s">
        <v>231</v>
      </c>
    </row>
    <row r="199" spans="25:26" x14ac:dyDescent="0.25">
      <c r="Y199">
        <v>4</v>
      </c>
      <c r="Z199" t="s">
        <v>233</v>
      </c>
    </row>
    <row r="200" spans="25:26" x14ac:dyDescent="0.25">
      <c r="Y200">
        <v>5</v>
      </c>
      <c r="Z200" t="s">
        <v>318</v>
      </c>
    </row>
    <row r="201" spans="25:26" x14ac:dyDescent="0.25">
      <c r="Y201">
        <v>6</v>
      </c>
      <c r="Z201" t="s">
        <v>319</v>
      </c>
    </row>
    <row r="202" spans="25:26" x14ac:dyDescent="0.25">
      <c r="Y202">
        <v>7</v>
      </c>
      <c r="Z202" t="s">
        <v>320</v>
      </c>
    </row>
    <row r="203" spans="25:26" x14ac:dyDescent="0.25">
      <c r="Y203">
        <v>8</v>
      </c>
      <c r="Z203" t="s">
        <v>322</v>
      </c>
    </row>
    <row r="204" spans="25:26" x14ac:dyDescent="0.25">
      <c r="Y204">
        <v>9</v>
      </c>
      <c r="Z204" t="s">
        <v>407</v>
      </c>
    </row>
    <row r="205" spans="25:26" x14ac:dyDescent="0.25">
      <c r="Y205">
        <v>10</v>
      </c>
      <c r="Z205" t="s">
        <v>408</v>
      </c>
    </row>
    <row r="206" spans="25:26" x14ac:dyDescent="0.25">
      <c r="Y206">
        <v>11</v>
      </c>
      <c r="Z206" t="s">
        <v>409</v>
      </c>
    </row>
    <row r="207" spans="25:26" x14ac:dyDescent="0.25">
      <c r="Y207">
        <v>12</v>
      </c>
      <c r="Z207" t="s">
        <v>411</v>
      </c>
    </row>
    <row r="208" spans="25:26" x14ac:dyDescent="0.25">
      <c r="Y208">
        <v>13</v>
      </c>
      <c r="Z208" t="s">
        <v>516</v>
      </c>
    </row>
    <row r="209" spans="25:26" x14ac:dyDescent="0.25">
      <c r="Y209">
        <v>14</v>
      </c>
      <c r="Z209" t="s">
        <v>517</v>
      </c>
    </row>
    <row r="210" spans="25:26" x14ac:dyDescent="0.25">
      <c r="Y210">
        <v>15</v>
      </c>
      <c r="Z210" t="s">
        <v>518</v>
      </c>
    </row>
    <row r="211" spans="25:26" x14ac:dyDescent="0.25">
      <c r="Y211">
        <v>16</v>
      </c>
      <c r="Z211" t="s">
        <v>520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Y2"/>
  <sheetViews>
    <sheetView workbookViewId="0"/>
  </sheetViews>
  <sheetFormatPr defaultRowHeight="15" x14ac:dyDescent="0.25"/>
  <sheetData>
    <row r="1" spans="1:337" x14ac:dyDescent="0.25">
      <c r="B1" s="1" t="s">
        <v>143</v>
      </c>
      <c r="C1" s="1" t="s">
        <v>144</v>
      </c>
      <c r="D1" s="1" t="s">
        <v>145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1633</v>
      </c>
      <c r="O1" s="1" t="s">
        <v>156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180</v>
      </c>
      <c r="AG1" s="1" t="s">
        <v>1634</v>
      </c>
      <c r="AH1" s="1" t="s">
        <v>184</v>
      </c>
      <c r="AI1" s="1" t="s">
        <v>185</v>
      </c>
      <c r="AJ1" s="1" t="s">
        <v>186</v>
      </c>
      <c r="AK1" s="1" t="s">
        <v>187</v>
      </c>
      <c r="AL1" s="1" t="s">
        <v>188</v>
      </c>
      <c r="AM1" s="1" t="s">
        <v>189</v>
      </c>
      <c r="AN1" s="1" t="s">
        <v>190</v>
      </c>
      <c r="AO1" s="1" t="s">
        <v>192</v>
      </c>
      <c r="AP1" s="1" t="s">
        <v>193</v>
      </c>
      <c r="AQ1" s="1" t="s">
        <v>194</v>
      </c>
      <c r="AR1" s="1" t="s">
        <v>195</v>
      </c>
      <c r="AS1" s="1" t="s">
        <v>196</v>
      </c>
      <c r="AT1" s="1" t="s">
        <v>197</v>
      </c>
      <c r="AU1" s="1" t="s">
        <v>198</v>
      </c>
      <c r="AV1" s="1" t="s">
        <v>199</v>
      </c>
      <c r="AW1" s="1" t="s">
        <v>201</v>
      </c>
      <c r="AX1" s="1" t="s">
        <v>202</v>
      </c>
      <c r="AY1" s="1" t="s">
        <v>203</v>
      </c>
      <c r="AZ1" s="1" t="s">
        <v>204</v>
      </c>
      <c r="BA1" s="1" t="s">
        <v>205</v>
      </c>
      <c r="BB1" s="1" t="s">
        <v>206</v>
      </c>
      <c r="BC1" s="1" t="s">
        <v>1635</v>
      </c>
      <c r="BD1" s="1" t="s">
        <v>1636</v>
      </c>
      <c r="BE1" s="1" t="s">
        <v>1637</v>
      </c>
      <c r="BF1" s="1" t="s">
        <v>208</v>
      </c>
      <c r="BG1" s="1" t="s">
        <v>1638</v>
      </c>
      <c r="BH1" s="1" t="s">
        <v>1639</v>
      </c>
      <c r="BI1" s="1" t="s">
        <v>210</v>
      </c>
      <c r="BJ1" s="1" t="s">
        <v>211</v>
      </c>
      <c r="BK1" s="1" t="s">
        <v>212</v>
      </c>
      <c r="BL1" s="1" t="s">
        <v>213</v>
      </c>
      <c r="BM1" s="1" t="s">
        <v>215</v>
      </c>
      <c r="BN1" s="1" t="s">
        <v>216</v>
      </c>
      <c r="BO1" s="1" t="s">
        <v>217</v>
      </c>
      <c r="BP1" s="1" t="s">
        <v>218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225</v>
      </c>
      <c r="BV1" s="1" t="s">
        <v>1640</v>
      </c>
      <c r="BW1" s="1" t="s">
        <v>229</v>
      </c>
      <c r="BX1" s="1" t="s">
        <v>230</v>
      </c>
      <c r="BY1" s="1" t="s">
        <v>231</v>
      </c>
      <c r="BZ1" s="1" t="s">
        <v>233</v>
      </c>
      <c r="CA1" s="1" t="s">
        <v>234</v>
      </c>
      <c r="CB1" s="1" t="s">
        <v>235</v>
      </c>
      <c r="CC1" s="1" t="s">
        <v>236</v>
      </c>
      <c r="CD1" s="1" t="s">
        <v>238</v>
      </c>
      <c r="CE1" s="1" t="s">
        <v>239</v>
      </c>
      <c r="CF1" s="1" t="s">
        <v>240</v>
      </c>
      <c r="CG1" s="1" t="s">
        <v>241</v>
      </c>
      <c r="CH1" s="1" t="s">
        <v>243</v>
      </c>
      <c r="CI1" s="1" t="s">
        <v>244</v>
      </c>
      <c r="CJ1" s="1" t="s">
        <v>245</v>
      </c>
      <c r="CK1" s="1" t="s">
        <v>246</v>
      </c>
      <c r="CL1" s="1" t="s">
        <v>1641</v>
      </c>
      <c r="CM1" s="1" t="s">
        <v>247</v>
      </c>
      <c r="CN1" s="1" t="s">
        <v>1642</v>
      </c>
      <c r="CO1" s="1" t="s">
        <v>249</v>
      </c>
      <c r="CP1" s="1" t="s">
        <v>250</v>
      </c>
      <c r="CQ1" s="1" t="s">
        <v>251</v>
      </c>
      <c r="CR1" s="1" t="s">
        <v>252</v>
      </c>
      <c r="CS1" s="1" t="s">
        <v>253</v>
      </c>
      <c r="CT1" s="1" t="s">
        <v>254</v>
      </c>
      <c r="CU1" s="1" t="s">
        <v>255</v>
      </c>
      <c r="CV1" s="1" t="s">
        <v>256</v>
      </c>
      <c r="CW1" s="1" t="s">
        <v>257</v>
      </c>
      <c r="CX1" s="1" t="s">
        <v>258</v>
      </c>
      <c r="CY1" s="1" t="s">
        <v>259</v>
      </c>
      <c r="CZ1" s="1" t="s">
        <v>261</v>
      </c>
      <c r="DA1" s="1" t="s">
        <v>262</v>
      </c>
      <c r="DB1" s="1" t="s">
        <v>263</v>
      </c>
      <c r="DC1" s="1" t="s">
        <v>264</v>
      </c>
      <c r="DD1" s="1" t="s">
        <v>266</v>
      </c>
      <c r="DE1" s="1" t="s">
        <v>270</v>
      </c>
      <c r="DF1" s="1" t="s">
        <v>271</v>
      </c>
      <c r="DG1" s="1" t="s">
        <v>272</v>
      </c>
      <c r="DH1" s="1" t="s">
        <v>274</v>
      </c>
      <c r="DI1" s="1" t="s">
        <v>275</v>
      </c>
      <c r="DJ1" s="1" t="s">
        <v>276</v>
      </c>
      <c r="DK1" s="1" t="s">
        <v>277</v>
      </c>
      <c r="DL1" s="1" t="s">
        <v>278</v>
      </c>
      <c r="DM1" s="1" t="s">
        <v>279</v>
      </c>
      <c r="DN1" s="1" t="s">
        <v>280</v>
      </c>
      <c r="DO1" s="1" t="s">
        <v>281</v>
      </c>
      <c r="DP1" s="1" t="s">
        <v>282</v>
      </c>
      <c r="DQ1" s="1" t="s">
        <v>283</v>
      </c>
      <c r="DR1" s="1" t="s">
        <v>284</v>
      </c>
      <c r="DS1" s="1" t="s">
        <v>285</v>
      </c>
      <c r="DT1" s="1" t="s">
        <v>286</v>
      </c>
      <c r="DU1" s="1" t="s">
        <v>287</v>
      </c>
      <c r="DV1" s="1" t="s">
        <v>288</v>
      </c>
      <c r="DW1" s="1" t="s">
        <v>290</v>
      </c>
      <c r="DX1" s="1" t="s">
        <v>1643</v>
      </c>
      <c r="DY1" s="1" t="s">
        <v>291</v>
      </c>
      <c r="DZ1" s="1" t="s">
        <v>292</v>
      </c>
      <c r="EA1" s="1" t="s">
        <v>293</v>
      </c>
      <c r="EB1" s="1" t="s">
        <v>294</v>
      </c>
      <c r="EC1" s="1" t="s">
        <v>295</v>
      </c>
      <c r="ED1" s="1" t="s">
        <v>298</v>
      </c>
      <c r="EE1" s="1" t="s">
        <v>1644</v>
      </c>
      <c r="EF1" s="1" t="s">
        <v>300</v>
      </c>
      <c r="EG1" s="1" t="s">
        <v>1645</v>
      </c>
      <c r="EH1" s="1" t="s">
        <v>1646</v>
      </c>
      <c r="EI1" s="1" t="s">
        <v>1647</v>
      </c>
      <c r="EJ1" s="1" t="s">
        <v>301</v>
      </c>
      <c r="EK1" s="1" t="s">
        <v>302</v>
      </c>
      <c r="EL1" s="1" t="s">
        <v>303</v>
      </c>
      <c r="EM1" s="1" t="s">
        <v>305</v>
      </c>
      <c r="EN1" s="1" t="s">
        <v>306</v>
      </c>
      <c r="EO1" s="1" t="s">
        <v>307</v>
      </c>
      <c r="EP1" s="1" t="s">
        <v>308</v>
      </c>
      <c r="EQ1" s="1" t="s">
        <v>310</v>
      </c>
      <c r="ER1" s="1" t="s">
        <v>311</v>
      </c>
      <c r="ES1" s="1" t="s">
        <v>312</v>
      </c>
      <c r="ET1" s="1" t="s">
        <v>313</v>
      </c>
      <c r="EU1" s="1" t="s">
        <v>314</v>
      </c>
      <c r="EV1" s="1" t="s">
        <v>315</v>
      </c>
      <c r="EW1" s="1" t="s">
        <v>318</v>
      </c>
      <c r="EX1" s="1" t="s">
        <v>319</v>
      </c>
      <c r="EY1" s="1" t="s">
        <v>320</v>
      </c>
      <c r="EZ1" s="1" t="s">
        <v>322</v>
      </c>
      <c r="FA1" s="1" t="s">
        <v>323</v>
      </c>
      <c r="FB1" s="1" t="s">
        <v>324</v>
      </c>
      <c r="FC1" s="1" t="s">
        <v>325</v>
      </c>
      <c r="FD1" s="1" t="s">
        <v>327</v>
      </c>
      <c r="FE1" s="1" t="s">
        <v>328</v>
      </c>
      <c r="FF1" s="1" t="s">
        <v>329</v>
      </c>
      <c r="FG1" s="1" t="s">
        <v>330</v>
      </c>
      <c r="FH1" s="1" t="s">
        <v>331</v>
      </c>
      <c r="FI1" s="1" t="s">
        <v>332</v>
      </c>
      <c r="FJ1" s="1" t="s">
        <v>333</v>
      </c>
      <c r="FK1" s="1" t="s">
        <v>334</v>
      </c>
      <c r="FL1" s="1" t="s">
        <v>335</v>
      </c>
      <c r="FM1" s="1" t="s">
        <v>336</v>
      </c>
      <c r="FN1" s="1" t="s">
        <v>337</v>
      </c>
      <c r="FO1" s="1" t="s">
        <v>340</v>
      </c>
      <c r="FP1" s="1" t="s">
        <v>341</v>
      </c>
      <c r="FQ1" s="1" t="s">
        <v>342</v>
      </c>
      <c r="FR1" s="1" t="s">
        <v>343</v>
      </c>
      <c r="FS1" s="1" t="s">
        <v>344</v>
      </c>
      <c r="FT1" s="1" t="s">
        <v>345</v>
      </c>
      <c r="FU1" s="1" t="s">
        <v>346</v>
      </c>
      <c r="FV1" s="1" t="s">
        <v>347</v>
      </c>
      <c r="FW1" s="1" t="s">
        <v>348</v>
      </c>
      <c r="FX1" s="1" t="s">
        <v>350</v>
      </c>
      <c r="FY1" s="1" t="s">
        <v>351</v>
      </c>
      <c r="FZ1" s="1" t="s">
        <v>352</v>
      </c>
      <c r="GA1" s="1" t="s">
        <v>353</v>
      </c>
      <c r="GB1" s="1" t="s">
        <v>355</v>
      </c>
      <c r="GC1" s="1" t="s">
        <v>356</v>
      </c>
      <c r="GD1" s="1" t="s">
        <v>357</v>
      </c>
      <c r="GE1" s="1" t="s">
        <v>358</v>
      </c>
      <c r="GF1" s="1" t="s">
        <v>359</v>
      </c>
      <c r="GG1" s="1" t="s">
        <v>360</v>
      </c>
      <c r="GH1" s="1" t="s">
        <v>1648</v>
      </c>
      <c r="GI1" s="1" t="s">
        <v>362</v>
      </c>
      <c r="GJ1" s="1" t="s">
        <v>363</v>
      </c>
      <c r="GK1" s="1" t="s">
        <v>364</v>
      </c>
      <c r="GL1" s="1" t="s">
        <v>365</v>
      </c>
      <c r="GM1" s="1" t="s">
        <v>366</v>
      </c>
      <c r="GN1" s="1" t="s">
        <v>367</v>
      </c>
      <c r="GO1" s="1" t="s">
        <v>368</v>
      </c>
      <c r="GP1" s="1" t="s">
        <v>369</v>
      </c>
      <c r="GQ1" s="1" t="s">
        <v>370</v>
      </c>
      <c r="GR1" s="1" t="s">
        <v>371</v>
      </c>
      <c r="GS1" s="1" t="s">
        <v>372</v>
      </c>
      <c r="GT1" s="1" t="s">
        <v>373</v>
      </c>
      <c r="GU1" s="1" t="s">
        <v>374</v>
      </c>
      <c r="GV1" s="1" t="s">
        <v>375</v>
      </c>
      <c r="GW1" s="1" t="s">
        <v>376</v>
      </c>
      <c r="GX1" s="1" t="s">
        <v>377</v>
      </c>
      <c r="GY1" s="1" t="s">
        <v>378</v>
      </c>
      <c r="GZ1" s="1" t="s">
        <v>379</v>
      </c>
      <c r="HA1" s="1" t="s">
        <v>1649</v>
      </c>
      <c r="HB1" s="1" t="s">
        <v>382</v>
      </c>
      <c r="HC1" s="1" t="s">
        <v>383</v>
      </c>
      <c r="HD1" s="1" t="s">
        <v>384</v>
      </c>
      <c r="HE1" s="1" t="s">
        <v>385</v>
      </c>
      <c r="HF1" s="1" t="s">
        <v>386</v>
      </c>
      <c r="HG1" s="1" t="s">
        <v>1650</v>
      </c>
      <c r="HH1" s="1" t="s">
        <v>1651</v>
      </c>
      <c r="HI1" s="1" t="s">
        <v>387</v>
      </c>
      <c r="HJ1" s="1" t="s">
        <v>389</v>
      </c>
      <c r="HK1" s="1" t="s">
        <v>390</v>
      </c>
      <c r="HL1" s="1" t="s">
        <v>391</v>
      </c>
      <c r="HM1" s="1" t="s">
        <v>392</v>
      </c>
      <c r="HN1" s="1" t="s">
        <v>393</v>
      </c>
      <c r="HO1" s="1" t="s">
        <v>394</v>
      </c>
      <c r="HP1" s="1" t="s">
        <v>395</v>
      </c>
      <c r="HQ1" s="1" t="s">
        <v>396</v>
      </c>
      <c r="HR1" s="1" t="s">
        <v>397</v>
      </c>
      <c r="HS1" s="1" t="s">
        <v>398</v>
      </c>
      <c r="HT1" s="1" t="s">
        <v>399</v>
      </c>
      <c r="HU1" s="1" t="s">
        <v>400</v>
      </c>
      <c r="HV1" s="1" t="s">
        <v>401</v>
      </c>
      <c r="HW1" s="1" t="s">
        <v>405</v>
      </c>
      <c r="HX1" s="1" t="s">
        <v>407</v>
      </c>
      <c r="HY1" s="1" t="s">
        <v>408</v>
      </c>
      <c r="HZ1" s="1" t="s">
        <v>409</v>
      </c>
      <c r="IA1" s="1" t="s">
        <v>410</v>
      </c>
      <c r="IB1" s="1" t="s">
        <v>411</v>
      </c>
      <c r="IC1" s="1" t="s">
        <v>1652</v>
      </c>
      <c r="ID1" s="1" t="s">
        <v>1653</v>
      </c>
      <c r="IE1" s="1" t="s">
        <v>1654</v>
      </c>
      <c r="IF1" s="1" t="s">
        <v>1655</v>
      </c>
      <c r="IG1" s="1" t="s">
        <v>1656</v>
      </c>
      <c r="IH1" s="1" t="s">
        <v>1657</v>
      </c>
      <c r="II1" s="1" t="s">
        <v>1658</v>
      </c>
      <c r="IJ1" s="1" t="s">
        <v>1659</v>
      </c>
      <c r="IK1" s="1" t="s">
        <v>1660</v>
      </c>
      <c r="IL1" s="1" t="s">
        <v>1661</v>
      </c>
      <c r="IM1" s="1" t="s">
        <v>1662</v>
      </c>
      <c r="IN1" s="1" t="s">
        <v>1663</v>
      </c>
      <c r="IO1" s="1" t="s">
        <v>1664</v>
      </c>
      <c r="IP1" s="1" t="s">
        <v>1665</v>
      </c>
      <c r="IQ1" s="1" t="s">
        <v>421</v>
      </c>
      <c r="IR1" s="1" t="s">
        <v>423</v>
      </c>
      <c r="IS1" s="1" t="s">
        <v>424</v>
      </c>
      <c r="IT1" s="1" t="s">
        <v>425</v>
      </c>
      <c r="IU1" s="1" t="s">
        <v>426</v>
      </c>
      <c r="IV1" s="1" t="s">
        <v>427</v>
      </c>
      <c r="IW1" s="1" t="s">
        <v>428</v>
      </c>
      <c r="IX1" s="1" t="s">
        <v>429</v>
      </c>
      <c r="IY1" s="1" t="s">
        <v>430</v>
      </c>
      <c r="IZ1" s="1" t="s">
        <v>431</v>
      </c>
      <c r="JA1" s="1" t="s">
        <v>432</v>
      </c>
      <c r="JB1" s="1" t="s">
        <v>433</v>
      </c>
      <c r="JC1" s="1" t="s">
        <v>434</v>
      </c>
      <c r="JD1" s="1" t="s">
        <v>435</v>
      </c>
      <c r="JE1" s="1" t="s">
        <v>436</v>
      </c>
      <c r="JF1" s="1" t="s">
        <v>438</v>
      </c>
      <c r="JG1" s="1" t="s">
        <v>439</v>
      </c>
      <c r="JH1" s="1" t="s">
        <v>440</v>
      </c>
      <c r="JI1" s="1" t="s">
        <v>441</v>
      </c>
      <c r="JJ1" s="1" t="s">
        <v>443</v>
      </c>
      <c r="JK1" s="1" t="s">
        <v>444</v>
      </c>
      <c r="JL1" s="1" t="s">
        <v>445</v>
      </c>
      <c r="JM1" s="1" t="s">
        <v>446</v>
      </c>
      <c r="JN1" s="1" t="s">
        <v>448</v>
      </c>
      <c r="JO1" s="1" t="s">
        <v>449</v>
      </c>
      <c r="JP1" s="1" t="s">
        <v>450</v>
      </c>
      <c r="JQ1" s="1" t="s">
        <v>451</v>
      </c>
      <c r="JR1" s="1" t="s">
        <v>452</v>
      </c>
      <c r="JS1" s="1" t="s">
        <v>453</v>
      </c>
      <c r="JT1" s="1" t="s">
        <v>454</v>
      </c>
      <c r="JU1" s="1" t="s">
        <v>455</v>
      </c>
      <c r="JV1" s="1" t="s">
        <v>456</v>
      </c>
      <c r="JW1" s="1" t="s">
        <v>457</v>
      </c>
      <c r="JX1" s="1" t="s">
        <v>459</v>
      </c>
      <c r="JY1" s="1" t="s">
        <v>461</v>
      </c>
      <c r="JZ1" s="1" t="s">
        <v>462</v>
      </c>
      <c r="KA1" s="1" t="s">
        <v>463</v>
      </c>
      <c r="KB1" s="1" t="s">
        <v>464</v>
      </c>
      <c r="KC1" s="1" t="s">
        <v>1666</v>
      </c>
      <c r="KD1" s="1" t="s">
        <v>465</v>
      </c>
      <c r="KE1" s="1" t="s">
        <v>466</v>
      </c>
      <c r="KF1" s="1" t="s">
        <v>467</v>
      </c>
      <c r="KG1" s="1" t="s">
        <v>468</v>
      </c>
      <c r="KH1" s="1" t="s">
        <v>470</v>
      </c>
      <c r="KI1" s="1" t="s">
        <v>471</v>
      </c>
      <c r="KJ1" s="1" t="s">
        <v>472</v>
      </c>
      <c r="KK1" s="1" t="s">
        <v>473</v>
      </c>
      <c r="KL1" s="1" t="s">
        <v>474</v>
      </c>
      <c r="KM1" s="1" t="s">
        <v>475</v>
      </c>
      <c r="KN1" s="1" t="s">
        <v>476</v>
      </c>
      <c r="KO1" s="1" t="s">
        <v>477</v>
      </c>
      <c r="KP1" s="1" t="s">
        <v>1667</v>
      </c>
      <c r="KQ1" s="1" t="s">
        <v>478</v>
      </c>
      <c r="KR1" s="1" t="s">
        <v>480</v>
      </c>
      <c r="KS1" s="1" t="s">
        <v>481</v>
      </c>
      <c r="KT1" s="1" t="s">
        <v>482</v>
      </c>
      <c r="KU1" s="1" t="s">
        <v>483</v>
      </c>
      <c r="KV1" s="1" t="s">
        <v>484</v>
      </c>
      <c r="KW1" s="1" t="s">
        <v>485</v>
      </c>
      <c r="KX1" s="1" t="s">
        <v>486</v>
      </c>
      <c r="KY1" s="1" t="s">
        <v>487</v>
      </c>
      <c r="KZ1" s="1" t="s">
        <v>1668</v>
      </c>
      <c r="LA1" s="1" t="s">
        <v>1669</v>
      </c>
      <c r="LB1" s="1" t="s">
        <v>493</v>
      </c>
      <c r="LC1" s="1" t="s">
        <v>494</v>
      </c>
      <c r="LD1" s="1" t="s">
        <v>1670</v>
      </c>
      <c r="LE1" s="1" t="s">
        <v>495</v>
      </c>
      <c r="LF1" s="1" t="s">
        <v>1671</v>
      </c>
      <c r="LG1" s="1" t="s">
        <v>496</v>
      </c>
      <c r="LH1" s="1" t="s">
        <v>497</v>
      </c>
      <c r="LI1" s="1" t="s">
        <v>498</v>
      </c>
      <c r="LJ1" s="1" t="s">
        <v>500</v>
      </c>
      <c r="LK1" s="1" t="s">
        <v>501</v>
      </c>
      <c r="LL1" s="1" t="s">
        <v>502</v>
      </c>
      <c r="LM1" s="1" t="s">
        <v>503</v>
      </c>
      <c r="LN1" s="1" t="s">
        <v>505</v>
      </c>
      <c r="LO1" s="1" t="s">
        <v>506</v>
      </c>
      <c r="LP1" s="1" t="s">
        <v>507</v>
      </c>
      <c r="LQ1" s="1" t="s">
        <v>508</v>
      </c>
      <c r="LR1" s="1" t="s">
        <v>509</v>
      </c>
      <c r="LS1" s="1" t="s">
        <v>510</v>
      </c>
      <c r="LT1" s="1" t="s">
        <v>514</v>
      </c>
      <c r="LU1" s="1" t="s">
        <v>516</v>
      </c>
      <c r="LV1" s="1" t="s">
        <v>517</v>
      </c>
      <c r="LW1" s="1" t="s">
        <v>518</v>
      </c>
      <c r="LX1" s="1" t="s">
        <v>519</v>
      </c>
      <c r="LY1" s="1" t="s">
        <v>520</v>
      </c>
    </row>
    <row r="2" spans="1:337" x14ac:dyDescent="0.25">
      <c r="A2" s="1">
        <v>0</v>
      </c>
      <c r="B2">
        <v>18612</v>
      </c>
      <c r="C2">
        <v>11963</v>
      </c>
      <c r="D2">
        <v>18062</v>
      </c>
      <c r="E2">
        <v>22888</v>
      </c>
      <c r="F2">
        <v>12868</v>
      </c>
      <c r="G2">
        <v>8555</v>
      </c>
      <c r="H2">
        <v>12717</v>
      </c>
      <c r="I2">
        <v>1</v>
      </c>
      <c r="J2">
        <v>14979</v>
      </c>
      <c r="K2">
        <v>18219</v>
      </c>
      <c r="L2">
        <v>12957</v>
      </c>
      <c r="M2">
        <v>22045</v>
      </c>
      <c r="N2">
        <v>2</v>
      </c>
      <c r="O2">
        <v>22984</v>
      </c>
      <c r="P2">
        <v>22675</v>
      </c>
      <c r="Q2">
        <v>15190</v>
      </c>
      <c r="R2">
        <v>21831</v>
      </c>
      <c r="S2">
        <v>2</v>
      </c>
      <c r="T2">
        <v>28767</v>
      </c>
      <c r="U2">
        <v>12446</v>
      </c>
      <c r="V2">
        <v>8184</v>
      </c>
      <c r="W2">
        <v>12226</v>
      </c>
      <c r="X2">
        <v>14933</v>
      </c>
      <c r="Y2">
        <v>8730</v>
      </c>
      <c r="Z2">
        <v>6179</v>
      </c>
      <c r="AA2">
        <v>9054</v>
      </c>
      <c r="AB2">
        <v>10406</v>
      </c>
      <c r="AC2">
        <v>12314</v>
      </c>
      <c r="AD2">
        <v>9321</v>
      </c>
      <c r="AE2">
        <v>15696</v>
      </c>
      <c r="AF2">
        <v>15731</v>
      </c>
      <c r="AG2">
        <v>1</v>
      </c>
      <c r="AH2">
        <v>15198</v>
      </c>
      <c r="AI2">
        <v>10976</v>
      </c>
      <c r="AJ2">
        <v>14781</v>
      </c>
      <c r="AK2">
        <v>19479</v>
      </c>
      <c r="AL2">
        <v>18006</v>
      </c>
      <c r="AM2">
        <v>11781</v>
      </c>
      <c r="AN2">
        <v>18608</v>
      </c>
      <c r="AO2">
        <v>21731</v>
      </c>
      <c r="AP2">
        <v>12384</v>
      </c>
      <c r="AQ2">
        <v>8546</v>
      </c>
      <c r="AR2">
        <v>13555</v>
      </c>
      <c r="AS2">
        <v>14637</v>
      </c>
      <c r="AT2">
        <v>18224</v>
      </c>
      <c r="AU2">
        <v>13542</v>
      </c>
      <c r="AV2">
        <v>24589</v>
      </c>
      <c r="AW2">
        <v>23256</v>
      </c>
      <c r="AX2">
        <v>21566</v>
      </c>
      <c r="AY2">
        <v>14935</v>
      </c>
      <c r="AZ2">
        <v>22148</v>
      </c>
      <c r="BA2">
        <v>1</v>
      </c>
      <c r="BB2">
        <v>27229</v>
      </c>
      <c r="BC2">
        <v>1</v>
      </c>
      <c r="BD2">
        <v>1</v>
      </c>
      <c r="BE2">
        <v>1</v>
      </c>
      <c r="BF2">
        <v>2</v>
      </c>
      <c r="BG2">
        <v>10</v>
      </c>
      <c r="BH2">
        <v>1</v>
      </c>
      <c r="BI2">
        <v>2</v>
      </c>
      <c r="BJ2">
        <v>23826</v>
      </c>
      <c r="BK2">
        <v>14801</v>
      </c>
      <c r="BL2">
        <v>22451</v>
      </c>
      <c r="BM2">
        <v>29023</v>
      </c>
      <c r="BN2">
        <v>15329</v>
      </c>
      <c r="BO2">
        <v>10690</v>
      </c>
      <c r="BP2">
        <v>15936</v>
      </c>
      <c r="BQ2">
        <v>18973</v>
      </c>
      <c r="BR2">
        <v>22033</v>
      </c>
      <c r="BS2">
        <v>16290</v>
      </c>
      <c r="BT2">
        <v>27276</v>
      </c>
      <c r="BU2">
        <v>28480</v>
      </c>
      <c r="BV2">
        <v>4</v>
      </c>
      <c r="BW2">
        <v>28477</v>
      </c>
      <c r="BX2">
        <v>19697</v>
      </c>
      <c r="BY2">
        <v>27264</v>
      </c>
      <c r="BZ2">
        <v>36652</v>
      </c>
      <c r="CA2">
        <v>11560</v>
      </c>
      <c r="CB2">
        <v>7677</v>
      </c>
      <c r="CC2">
        <v>11240</v>
      </c>
      <c r="CD2">
        <v>14109</v>
      </c>
      <c r="CE2">
        <v>8091</v>
      </c>
      <c r="CF2">
        <v>5580</v>
      </c>
      <c r="CG2">
        <v>8144</v>
      </c>
      <c r="CH2">
        <v>9655</v>
      </c>
      <c r="CI2">
        <v>11476</v>
      </c>
      <c r="CJ2">
        <v>8730</v>
      </c>
      <c r="CK2">
        <v>14476</v>
      </c>
      <c r="CL2">
        <v>1</v>
      </c>
      <c r="CM2">
        <v>14568</v>
      </c>
      <c r="CN2">
        <v>1</v>
      </c>
      <c r="CO2">
        <v>13947</v>
      </c>
      <c r="CP2">
        <v>9861</v>
      </c>
      <c r="CQ2">
        <v>13290</v>
      </c>
      <c r="CR2">
        <v>17611</v>
      </c>
      <c r="CS2">
        <v>8001</v>
      </c>
      <c r="CT2">
        <v>5697</v>
      </c>
      <c r="CU2">
        <v>8393</v>
      </c>
      <c r="CV2">
        <v>9843</v>
      </c>
      <c r="CW2">
        <v>6015</v>
      </c>
      <c r="CX2">
        <v>4616</v>
      </c>
      <c r="CY2">
        <v>6709</v>
      </c>
      <c r="CZ2">
        <v>7181</v>
      </c>
      <c r="DA2">
        <v>8732</v>
      </c>
      <c r="DB2">
        <v>7201</v>
      </c>
      <c r="DC2">
        <v>11605</v>
      </c>
      <c r="DD2">
        <v>11462</v>
      </c>
      <c r="DE2">
        <v>9895</v>
      </c>
      <c r="DF2">
        <v>7462</v>
      </c>
      <c r="DG2">
        <v>10495</v>
      </c>
      <c r="DH2">
        <v>12921</v>
      </c>
      <c r="DI2">
        <v>13236</v>
      </c>
      <c r="DJ2">
        <v>9270</v>
      </c>
      <c r="DK2">
        <v>14453</v>
      </c>
      <c r="DL2">
        <v>15712</v>
      </c>
      <c r="DM2">
        <v>9820</v>
      </c>
      <c r="DN2">
        <v>7319</v>
      </c>
      <c r="DO2">
        <v>11234</v>
      </c>
      <c r="DP2">
        <v>11335</v>
      </c>
      <c r="DQ2">
        <v>14318</v>
      </c>
      <c r="DR2">
        <v>11154</v>
      </c>
      <c r="DS2">
        <v>19773</v>
      </c>
      <c r="DT2">
        <v>2</v>
      </c>
      <c r="DU2">
        <v>18502</v>
      </c>
      <c r="DV2">
        <v>2</v>
      </c>
      <c r="DW2">
        <v>2</v>
      </c>
      <c r="DX2">
        <v>2</v>
      </c>
      <c r="DY2">
        <v>16036</v>
      </c>
      <c r="DZ2">
        <v>12139</v>
      </c>
      <c r="EA2">
        <v>17289</v>
      </c>
      <c r="EB2">
        <v>1</v>
      </c>
      <c r="EC2">
        <v>20378</v>
      </c>
      <c r="ED2">
        <v>1</v>
      </c>
      <c r="EE2">
        <v>1</v>
      </c>
      <c r="EF2">
        <v>1</v>
      </c>
      <c r="EG2">
        <v>3</v>
      </c>
      <c r="EH2">
        <v>5</v>
      </c>
      <c r="EI2">
        <v>3</v>
      </c>
      <c r="EJ2">
        <v>15032</v>
      </c>
      <c r="EK2">
        <v>9937</v>
      </c>
      <c r="EL2">
        <v>15389</v>
      </c>
      <c r="EM2">
        <v>18322</v>
      </c>
      <c r="EN2">
        <v>10498</v>
      </c>
      <c r="EO2">
        <v>7503</v>
      </c>
      <c r="EP2">
        <v>11237</v>
      </c>
      <c r="EQ2">
        <v>12904</v>
      </c>
      <c r="ER2">
        <v>15167</v>
      </c>
      <c r="ES2">
        <v>12225</v>
      </c>
      <c r="ET2">
        <v>20550</v>
      </c>
      <c r="EU2">
        <v>1</v>
      </c>
      <c r="EV2">
        <v>20385</v>
      </c>
      <c r="EW2">
        <v>18812</v>
      </c>
      <c r="EX2">
        <v>13607</v>
      </c>
      <c r="EY2">
        <v>19162</v>
      </c>
      <c r="EZ2">
        <v>24450</v>
      </c>
      <c r="FA2">
        <v>17907</v>
      </c>
      <c r="FB2">
        <v>12022</v>
      </c>
      <c r="FC2">
        <v>18560</v>
      </c>
      <c r="FD2">
        <v>21937</v>
      </c>
      <c r="FE2">
        <v>12345</v>
      </c>
      <c r="FF2">
        <v>8610</v>
      </c>
      <c r="FG2">
        <v>13477</v>
      </c>
      <c r="FH2">
        <v>1</v>
      </c>
      <c r="FI2">
        <v>14808</v>
      </c>
      <c r="FJ2">
        <v>17602</v>
      </c>
      <c r="FK2">
        <v>13061</v>
      </c>
      <c r="FL2">
        <v>23134</v>
      </c>
      <c r="FM2">
        <v>1</v>
      </c>
      <c r="FN2">
        <v>21841</v>
      </c>
      <c r="FO2">
        <v>1</v>
      </c>
      <c r="FP2">
        <v>22185</v>
      </c>
      <c r="FQ2">
        <v>14977</v>
      </c>
      <c r="FR2">
        <v>21145</v>
      </c>
      <c r="FS2">
        <v>1</v>
      </c>
      <c r="FT2">
        <v>27076</v>
      </c>
      <c r="FU2">
        <v>12321</v>
      </c>
      <c r="FV2">
        <v>8750</v>
      </c>
      <c r="FW2">
        <v>13069</v>
      </c>
      <c r="FX2">
        <v>15284</v>
      </c>
      <c r="FY2">
        <v>9125</v>
      </c>
      <c r="FZ2">
        <v>6998</v>
      </c>
      <c r="GA2">
        <v>10356</v>
      </c>
      <c r="GB2">
        <v>10774</v>
      </c>
      <c r="GC2">
        <v>12440</v>
      </c>
      <c r="GD2">
        <v>10104</v>
      </c>
      <c r="GE2">
        <v>17555</v>
      </c>
      <c r="GF2">
        <v>2</v>
      </c>
      <c r="GG2">
        <v>15930</v>
      </c>
      <c r="GH2">
        <v>1</v>
      </c>
      <c r="GI2">
        <v>14974</v>
      </c>
      <c r="GJ2">
        <v>10468</v>
      </c>
      <c r="GK2">
        <v>15352</v>
      </c>
      <c r="GL2">
        <v>1</v>
      </c>
      <c r="GM2">
        <v>18378</v>
      </c>
      <c r="GN2">
        <v>22756</v>
      </c>
      <c r="GO2">
        <v>15668</v>
      </c>
      <c r="GP2">
        <v>26012</v>
      </c>
      <c r="GQ2">
        <v>27759</v>
      </c>
      <c r="GR2">
        <v>16478</v>
      </c>
      <c r="GS2">
        <v>11738</v>
      </c>
      <c r="GT2">
        <v>19385</v>
      </c>
      <c r="GU2">
        <v>19278</v>
      </c>
      <c r="GV2">
        <v>23947</v>
      </c>
      <c r="GW2">
        <v>17966</v>
      </c>
      <c r="GX2">
        <v>34711</v>
      </c>
      <c r="GY2">
        <v>1</v>
      </c>
      <c r="GZ2">
        <v>30412</v>
      </c>
      <c r="HA2">
        <v>1</v>
      </c>
      <c r="HB2">
        <v>28156</v>
      </c>
      <c r="HC2">
        <v>20009</v>
      </c>
      <c r="HD2">
        <v>30043</v>
      </c>
      <c r="HE2">
        <v>1</v>
      </c>
      <c r="HF2">
        <v>34847</v>
      </c>
      <c r="HG2">
        <v>1</v>
      </c>
      <c r="HH2">
        <v>2</v>
      </c>
      <c r="HI2">
        <v>5</v>
      </c>
      <c r="HJ2">
        <v>22190</v>
      </c>
      <c r="HK2">
        <v>15111</v>
      </c>
      <c r="HL2">
        <v>23399</v>
      </c>
      <c r="HM2">
        <v>27923</v>
      </c>
      <c r="HN2">
        <v>15311</v>
      </c>
      <c r="HO2">
        <v>11164</v>
      </c>
      <c r="HP2">
        <v>17451</v>
      </c>
      <c r="HQ2">
        <v>18829</v>
      </c>
      <c r="HR2">
        <v>21814</v>
      </c>
      <c r="HS2">
        <v>15623</v>
      </c>
      <c r="HT2">
        <v>29613</v>
      </c>
      <c r="HU2">
        <v>1</v>
      </c>
      <c r="HV2">
        <v>28411</v>
      </c>
      <c r="HW2">
        <v>1</v>
      </c>
      <c r="HX2">
        <v>28330</v>
      </c>
      <c r="HY2">
        <v>19566</v>
      </c>
      <c r="HZ2">
        <v>28179</v>
      </c>
      <c r="IA2">
        <v>1</v>
      </c>
      <c r="IB2">
        <v>36585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3</v>
      </c>
      <c r="IJ2">
        <v>3</v>
      </c>
      <c r="IK2">
        <v>1</v>
      </c>
      <c r="IL2">
        <v>4</v>
      </c>
      <c r="IM2">
        <v>1</v>
      </c>
      <c r="IN2">
        <v>7</v>
      </c>
      <c r="IO2">
        <v>1</v>
      </c>
      <c r="IP2">
        <v>1</v>
      </c>
      <c r="IQ2">
        <v>3</v>
      </c>
      <c r="IR2">
        <v>23371</v>
      </c>
      <c r="IS2">
        <v>14816</v>
      </c>
      <c r="IT2">
        <v>22500</v>
      </c>
      <c r="IU2">
        <v>2</v>
      </c>
      <c r="IV2">
        <v>27983</v>
      </c>
      <c r="IW2">
        <v>15516</v>
      </c>
      <c r="IX2">
        <v>10164</v>
      </c>
      <c r="IY2">
        <v>15587</v>
      </c>
      <c r="IZ2">
        <v>1</v>
      </c>
      <c r="JA2">
        <v>18895</v>
      </c>
      <c r="JB2">
        <v>21610</v>
      </c>
      <c r="JC2">
        <v>15635</v>
      </c>
      <c r="JD2">
        <v>26485</v>
      </c>
      <c r="JE2">
        <v>28009</v>
      </c>
      <c r="JF2">
        <v>2</v>
      </c>
      <c r="JG2">
        <v>29111</v>
      </c>
      <c r="JH2">
        <v>19170</v>
      </c>
      <c r="JI2">
        <v>27099</v>
      </c>
      <c r="JJ2">
        <v>36402</v>
      </c>
      <c r="JK2">
        <v>14969</v>
      </c>
      <c r="JL2">
        <v>9863</v>
      </c>
      <c r="JM2">
        <v>14564</v>
      </c>
      <c r="JN2">
        <v>18694</v>
      </c>
      <c r="JO2">
        <v>10405</v>
      </c>
      <c r="JP2">
        <v>7629</v>
      </c>
      <c r="JQ2">
        <v>11011</v>
      </c>
      <c r="JR2">
        <v>1</v>
      </c>
      <c r="JS2">
        <v>12633</v>
      </c>
      <c r="JT2">
        <v>14830</v>
      </c>
      <c r="JU2">
        <v>11272</v>
      </c>
      <c r="JV2">
        <v>18776</v>
      </c>
      <c r="JW2">
        <v>19372</v>
      </c>
      <c r="JX2">
        <v>1</v>
      </c>
      <c r="JY2">
        <v>1</v>
      </c>
      <c r="JZ2">
        <v>18386</v>
      </c>
      <c r="KA2">
        <v>13241</v>
      </c>
      <c r="KB2">
        <v>18428</v>
      </c>
      <c r="KC2">
        <v>2</v>
      </c>
      <c r="KD2">
        <v>24037</v>
      </c>
      <c r="KE2">
        <v>24720</v>
      </c>
      <c r="KF2">
        <v>15848</v>
      </c>
      <c r="KG2">
        <v>25575</v>
      </c>
      <c r="KH2">
        <v>36282</v>
      </c>
      <c r="KI2">
        <v>16183</v>
      </c>
      <c r="KJ2">
        <v>11440</v>
      </c>
      <c r="KK2">
        <v>18382</v>
      </c>
      <c r="KL2">
        <v>19936</v>
      </c>
      <c r="KM2">
        <v>23764</v>
      </c>
      <c r="KN2">
        <v>17234</v>
      </c>
      <c r="KO2">
        <v>32220</v>
      </c>
      <c r="KP2">
        <v>1</v>
      </c>
      <c r="KQ2">
        <v>31247</v>
      </c>
      <c r="KR2">
        <v>1</v>
      </c>
      <c r="KS2">
        <v>2</v>
      </c>
      <c r="KT2">
        <v>1</v>
      </c>
      <c r="KU2">
        <v>29820</v>
      </c>
      <c r="KV2">
        <v>20564</v>
      </c>
      <c r="KW2">
        <v>31256</v>
      </c>
      <c r="KX2">
        <v>3</v>
      </c>
      <c r="KY2">
        <v>39004</v>
      </c>
      <c r="KZ2">
        <v>3</v>
      </c>
      <c r="LA2">
        <v>1</v>
      </c>
      <c r="LB2">
        <v>1</v>
      </c>
      <c r="LC2">
        <v>6</v>
      </c>
      <c r="LD2">
        <v>1</v>
      </c>
      <c r="LE2">
        <v>3</v>
      </c>
      <c r="LF2">
        <v>1</v>
      </c>
      <c r="LG2">
        <v>29972</v>
      </c>
      <c r="LH2">
        <v>19585</v>
      </c>
      <c r="LI2">
        <v>29142</v>
      </c>
      <c r="LJ2">
        <v>41749</v>
      </c>
      <c r="LK2">
        <v>19866</v>
      </c>
      <c r="LL2">
        <v>13556</v>
      </c>
      <c r="LM2">
        <v>20494</v>
      </c>
      <c r="LN2">
        <v>24698</v>
      </c>
      <c r="LO2">
        <v>28901</v>
      </c>
      <c r="LP2">
        <v>20662</v>
      </c>
      <c r="LQ2">
        <v>36146</v>
      </c>
      <c r="LR2">
        <v>2</v>
      </c>
      <c r="LS2">
        <v>39245</v>
      </c>
      <c r="LT2">
        <v>1</v>
      </c>
      <c r="LU2">
        <v>37280</v>
      </c>
      <c r="LV2">
        <v>26014</v>
      </c>
      <c r="LW2">
        <v>37514</v>
      </c>
      <c r="LX2">
        <v>4</v>
      </c>
      <c r="LY2">
        <v>49989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74"/>
  <sheetViews>
    <sheetView topLeftCell="M52" workbookViewId="0">
      <selection activeCell="AD74" sqref="AD74"/>
    </sheetView>
  </sheetViews>
  <sheetFormatPr defaultRowHeight="15" x14ac:dyDescent="0.25"/>
  <cols>
    <col min="7" max="7" width="10" bestFit="1" customWidth="1"/>
  </cols>
  <sheetData>
    <row r="1" spans="1:23" x14ac:dyDescent="0.25">
      <c r="B1" s="1" t="s">
        <v>1672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23" x14ac:dyDescent="0.25">
      <c r="A2" s="1">
        <v>0</v>
      </c>
      <c r="B2">
        <v>3</v>
      </c>
      <c r="C2">
        <v>1137725</v>
      </c>
      <c r="D2">
        <v>793916</v>
      </c>
      <c r="E2">
        <v>1242879</v>
      </c>
      <c r="F2">
        <v>66</v>
      </c>
      <c r="G2">
        <v>1411836</v>
      </c>
    </row>
    <row r="3" spans="1:23" x14ac:dyDescent="0.25">
      <c r="A3" s="1">
        <v>1</v>
      </c>
      <c r="C3">
        <v>1128134</v>
      </c>
      <c r="D3">
        <v>792116</v>
      </c>
      <c r="E3">
        <v>1238302</v>
      </c>
      <c r="F3">
        <v>124</v>
      </c>
      <c r="G3">
        <v>1427746</v>
      </c>
    </row>
    <row r="4" spans="1:23" x14ac:dyDescent="0.25">
      <c r="A4" s="1">
        <v>2</v>
      </c>
      <c r="B4">
        <v>2</v>
      </c>
      <c r="C4">
        <v>1133989</v>
      </c>
      <c r="D4">
        <v>818886</v>
      </c>
      <c r="E4">
        <v>1227244</v>
      </c>
      <c r="F4">
        <v>161</v>
      </c>
      <c r="G4">
        <v>1406140</v>
      </c>
    </row>
    <row r="5" spans="1:23" x14ac:dyDescent="0.25">
      <c r="A5" s="1">
        <v>3</v>
      </c>
      <c r="C5">
        <v>1100774</v>
      </c>
      <c r="D5">
        <v>808554</v>
      </c>
      <c r="E5">
        <v>1275233</v>
      </c>
      <c r="F5">
        <v>77</v>
      </c>
      <c r="G5">
        <v>1401782</v>
      </c>
    </row>
    <row r="6" spans="1:23" x14ac:dyDescent="0.25">
      <c r="A6" s="1">
        <v>4</v>
      </c>
      <c r="B6">
        <v>1</v>
      </c>
      <c r="C6">
        <v>1033928</v>
      </c>
      <c r="D6">
        <v>797749</v>
      </c>
      <c r="E6">
        <v>1354024</v>
      </c>
      <c r="F6">
        <v>103</v>
      </c>
      <c r="G6">
        <v>1400615</v>
      </c>
    </row>
    <row r="8" spans="1:23" x14ac:dyDescent="0.25">
      <c r="N8" s="3" t="s">
        <v>1984</v>
      </c>
      <c r="O8">
        <v>0</v>
      </c>
      <c r="P8">
        <v>3</v>
      </c>
      <c r="Q8">
        <v>10</v>
      </c>
      <c r="R8">
        <v>30</v>
      </c>
      <c r="S8">
        <v>90</v>
      </c>
      <c r="T8">
        <v>270</v>
      </c>
      <c r="U8">
        <v>540</v>
      </c>
      <c r="V8">
        <v>900</v>
      </c>
      <c r="W8">
        <v>1800</v>
      </c>
    </row>
    <row r="9" spans="1:23" x14ac:dyDescent="0.25">
      <c r="B9" s="1" t="s">
        <v>1672</v>
      </c>
      <c r="C9" s="1" t="s">
        <v>0</v>
      </c>
      <c r="D9" s="1" t="s">
        <v>1</v>
      </c>
      <c r="E9" s="1" t="s">
        <v>2</v>
      </c>
      <c r="F9" s="1" t="s">
        <v>4</v>
      </c>
      <c r="G9" s="2" t="s">
        <v>1979</v>
      </c>
      <c r="H9" s="2" t="s">
        <v>1980</v>
      </c>
      <c r="I9" s="2" t="s">
        <v>1981</v>
      </c>
      <c r="J9" s="2" t="s">
        <v>1982</v>
      </c>
      <c r="K9" s="2" t="s">
        <v>1983</v>
      </c>
      <c r="O9" s="4" t="s">
        <v>1980</v>
      </c>
      <c r="P9" s="4" t="s">
        <v>1980</v>
      </c>
      <c r="Q9" s="4" t="s">
        <v>1980</v>
      </c>
      <c r="R9" s="4" t="s">
        <v>1980</v>
      </c>
      <c r="S9" s="4" t="s">
        <v>1980</v>
      </c>
      <c r="T9" s="4" t="s">
        <v>1980</v>
      </c>
      <c r="U9" s="4" t="s">
        <v>1980</v>
      </c>
      <c r="V9" s="4" t="s">
        <v>1980</v>
      </c>
      <c r="W9" s="4" t="s">
        <v>1980</v>
      </c>
    </row>
    <row r="10" spans="1:23" x14ac:dyDescent="0.25">
      <c r="A10" s="1">
        <v>0</v>
      </c>
      <c r="B10">
        <v>3</v>
      </c>
      <c r="C10">
        <v>1137725</v>
      </c>
      <c r="D10">
        <v>793916</v>
      </c>
      <c r="E10">
        <v>1242879</v>
      </c>
      <c r="F10">
        <v>1411836</v>
      </c>
      <c r="G10">
        <f>SUM(C10:F10)</f>
        <v>4586356</v>
      </c>
      <c r="H10">
        <f>C10/G10*100</f>
        <v>24.806731095449198</v>
      </c>
      <c r="I10">
        <f>D10/G10*100</f>
        <v>17.310387593113138</v>
      </c>
      <c r="J10">
        <f>E10/G10*100</f>
        <v>27.099488133934653</v>
      </c>
      <c r="K10">
        <f>F10/G10*100</f>
        <v>30.783393177503012</v>
      </c>
      <c r="N10" t="s">
        <v>2387</v>
      </c>
      <c r="O10">
        <v>24.806731095449198</v>
      </c>
      <c r="P10">
        <v>24.876573384270191</v>
      </c>
      <c r="Q10">
        <v>24.950482208305328</v>
      </c>
      <c r="R10">
        <v>24.964201968934663</v>
      </c>
      <c r="S10">
        <v>24.989468348140615</v>
      </c>
      <c r="T10">
        <v>25.156776330147885</v>
      </c>
      <c r="U10">
        <v>25.035084464559482</v>
      </c>
      <c r="V10">
        <v>24.964201968934663</v>
      </c>
      <c r="W10">
        <v>24.998950378670536</v>
      </c>
    </row>
    <row r="11" spans="1:23" x14ac:dyDescent="0.25">
      <c r="A11" s="1">
        <v>1</v>
      </c>
      <c r="C11">
        <v>1128134</v>
      </c>
      <c r="D11">
        <v>792116</v>
      </c>
      <c r="E11">
        <v>1238302</v>
      </c>
      <c r="F11">
        <v>1427746</v>
      </c>
      <c r="G11">
        <f t="shared" ref="G11:G14" si="0">SUM(C11:F11)</f>
        <v>4586298</v>
      </c>
      <c r="H11">
        <f t="shared" ref="H11:H14" si="1">C11/G11*100</f>
        <v>24.59792189691991</v>
      </c>
      <c r="I11">
        <f t="shared" ref="I11:I14" si="2">D11/G11*100</f>
        <v>17.27135916593296</v>
      </c>
      <c r="J11">
        <f t="shared" ref="J11:J14" si="3">E11/G11*100</f>
        <v>27.000033578280348</v>
      </c>
      <c r="K11">
        <f t="shared" ref="K11:K14" si="4">F11/G11*100</f>
        <v>31.130685358866785</v>
      </c>
      <c r="L11">
        <v>0</v>
      </c>
      <c r="N11" t="s">
        <v>2388</v>
      </c>
      <c r="O11">
        <v>24.59792189691991</v>
      </c>
      <c r="P11">
        <v>23.584635622478249</v>
      </c>
      <c r="Q11">
        <v>23.684321772797542</v>
      </c>
      <c r="R11">
        <v>23.627179908271902</v>
      </c>
      <c r="S11">
        <v>23.563811733982888</v>
      </c>
      <c r="T11">
        <v>23.843701633060295</v>
      </c>
      <c r="U11">
        <v>23.672756150199465</v>
      </c>
      <c r="V11">
        <v>23.627179908271902</v>
      </c>
      <c r="W11">
        <v>24.071678299021972</v>
      </c>
    </row>
    <row r="12" spans="1:23" x14ac:dyDescent="0.25">
      <c r="A12" s="1">
        <v>2</v>
      </c>
      <c r="B12">
        <v>2</v>
      </c>
      <c r="C12">
        <v>1133989</v>
      </c>
      <c r="D12">
        <v>818886</v>
      </c>
      <c r="E12">
        <v>1227244</v>
      </c>
      <c r="F12">
        <v>1406140</v>
      </c>
      <c r="G12">
        <f t="shared" si="0"/>
        <v>4586259</v>
      </c>
      <c r="H12">
        <f t="shared" si="1"/>
        <v>24.725795032509069</v>
      </c>
      <c r="I12">
        <f t="shared" si="2"/>
        <v>17.855206171304324</v>
      </c>
      <c r="J12">
        <f t="shared" si="3"/>
        <v>26.759151630991624</v>
      </c>
      <c r="K12">
        <f t="shared" si="4"/>
        <v>30.659847165194986</v>
      </c>
      <c r="N12" t="s">
        <v>2389</v>
      </c>
      <c r="O12">
        <v>24.725795032509069</v>
      </c>
      <c r="P12">
        <v>24.048953117439865</v>
      </c>
      <c r="Q12">
        <v>24.135758929281646</v>
      </c>
      <c r="R12">
        <v>24.078655118725621</v>
      </c>
      <c r="S12">
        <v>24.043060379953737</v>
      </c>
      <c r="T12">
        <v>24.308755980017786</v>
      </c>
      <c r="U12">
        <v>24.136951879695271</v>
      </c>
      <c r="V12">
        <v>24.078655118725621</v>
      </c>
      <c r="W12">
        <v>24.463253424204034</v>
      </c>
    </row>
    <row r="13" spans="1:23" x14ac:dyDescent="0.25">
      <c r="A13" s="1">
        <v>3</v>
      </c>
      <c r="C13">
        <v>1100774</v>
      </c>
      <c r="D13">
        <v>808554</v>
      </c>
      <c r="E13">
        <v>1275233</v>
      </c>
      <c r="F13">
        <v>1401782</v>
      </c>
      <c r="G13">
        <f t="shared" si="0"/>
        <v>4586343</v>
      </c>
      <c r="H13">
        <f t="shared" si="1"/>
        <v>24.001126823702457</v>
      </c>
      <c r="I13">
        <f t="shared" si="2"/>
        <v>17.629601623777376</v>
      </c>
      <c r="J13">
        <f t="shared" si="3"/>
        <v>27.805007170200746</v>
      </c>
      <c r="K13">
        <f t="shared" si="4"/>
        <v>30.564264382319422</v>
      </c>
      <c r="O13">
        <v>24.001126823702457</v>
      </c>
      <c r="P13">
        <v>23.342579969499184</v>
      </c>
      <c r="Q13">
        <v>23.413288674723312</v>
      </c>
      <c r="R13">
        <v>23.357956416404154</v>
      </c>
      <c r="S13">
        <v>23.298038834057888</v>
      </c>
      <c r="T13">
        <v>23.586998362303436</v>
      </c>
      <c r="U13">
        <v>23.41001689208175</v>
      </c>
      <c r="V13">
        <v>23.357956416404154</v>
      </c>
      <c r="W13">
        <v>23.739827270117782</v>
      </c>
    </row>
    <row r="14" spans="1:23" x14ac:dyDescent="0.25">
      <c r="A14" s="1">
        <v>4</v>
      </c>
      <c r="B14">
        <v>1</v>
      </c>
      <c r="C14">
        <v>1033928</v>
      </c>
      <c r="D14">
        <v>797749</v>
      </c>
      <c r="E14">
        <v>1354024</v>
      </c>
      <c r="F14">
        <v>1400615</v>
      </c>
      <c r="G14">
        <f t="shared" si="0"/>
        <v>4586316</v>
      </c>
      <c r="H14">
        <f t="shared" si="1"/>
        <v>22.543758432694126</v>
      </c>
      <c r="I14">
        <f t="shared" si="2"/>
        <v>17.394113270869255</v>
      </c>
      <c r="J14">
        <f t="shared" si="3"/>
        <v>29.523129239241257</v>
      </c>
      <c r="K14">
        <f t="shared" si="4"/>
        <v>30.538999057195358</v>
      </c>
      <c r="O14">
        <v>22.543758432694126</v>
      </c>
      <c r="P14">
        <v>21.98237325899386</v>
      </c>
      <c r="Q14">
        <v>22.035774616383339</v>
      </c>
      <c r="R14">
        <v>21.970021864900499</v>
      </c>
      <c r="S14">
        <v>21.919575421866437</v>
      </c>
      <c r="T14">
        <v>22.131955992475447</v>
      </c>
      <c r="U14">
        <v>22.019717516056602</v>
      </c>
      <c r="V14">
        <v>21.970021864900499</v>
      </c>
      <c r="W14">
        <v>22.302264233625873</v>
      </c>
    </row>
    <row r="16" spans="1:23" x14ac:dyDescent="0.25">
      <c r="G16" t="s">
        <v>1979</v>
      </c>
      <c r="H16" t="s">
        <v>1980</v>
      </c>
      <c r="I16" t="s">
        <v>1981</v>
      </c>
      <c r="J16" t="s">
        <v>1982</v>
      </c>
      <c r="K16" t="s">
        <v>1983</v>
      </c>
      <c r="O16" t="s">
        <v>1981</v>
      </c>
      <c r="P16" t="s">
        <v>1981</v>
      </c>
      <c r="Q16" t="s">
        <v>1981</v>
      </c>
      <c r="R16" t="s">
        <v>1981</v>
      </c>
      <c r="S16" t="s">
        <v>1981</v>
      </c>
      <c r="T16" t="s">
        <v>1981</v>
      </c>
      <c r="U16" t="s">
        <v>1981</v>
      </c>
      <c r="V16" t="s">
        <v>1981</v>
      </c>
      <c r="W16" t="s">
        <v>1981</v>
      </c>
    </row>
    <row r="17" spans="1:23" x14ac:dyDescent="0.25">
      <c r="A17" s="4" t="s">
        <v>1929</v>
      </c>
      <c r="B17" s="4" t="s">
        <v>1989</v>
      </c>
      <c r="G17">
        <v>62546206</v>
      </c>
      <c r="H17">
        <v>24.950482208305328</v>
      </c>
      <c r="I17">
        <v>17.218756642089531</v>
      </c>
      <c r="J17">
        <v>29.476118823258439</v>
      </c>
      <c r="K17">
        <v>28.354642326346703</v>
      </c>
      <c r="L17">
        <v>10</v>
      </c>
      <c r="O17">
        <v>17.310387593113138</v>
      </c>
      <c r="P17">
        <v>17.220015827055214</v>
      </c>
      <c r="Q17">
        <v>17.218756642089531</v>
      </c>
      <c r="R17">
        <v>17.18189944335651</v>
      </c>
      <c r="S17">
        <v>17.160765213341691</v>
      </c>
      <c r="T17">
        <v>17.074609568592354</v>
      </c>
      <c r="U17">
        <v>17.178504415014668</v>
      </c>
      <c r="V17">
        <v>17.160765213341691</v>
      </c>
      <c r="W17">
        <v>17.142136595406942</v>
      </c>
    </row>
    <row r="18" spans="1:23" x14ac:dyDescent="0.25">
      <c r="A18" t="s">
        <v>2390</v>
      </c>
      <c r="B18">
        <v>24.806731095449202</v>
      </c>
      <c r="C18">
        <f>B18/24.8067310954492/4*100</f>
        <v>25</v>
      </c>
      <c r="G18">
        <v>62544852</v>
      </c>
      <c r="H18">
        <v>23.684321772797542</v>
      </c>
      <c r="I18">
        <v>17.546910175756754</v>
      </c>
      <c r="J18">
        <v>28.280786402692264</v>
      </c>
      <c r="K18">
        <v>30.487981648753443</v>
      </c>
      <c r="O18">
        <v>17.27135916593296</v>
      </c>
      <c r="P18">
        <v>17.565526563579088</v>
      </c>
      <c r="Q18">
        <v>17.546910175756754</v>
      </c>
      <c r="R18">
        <v>17.566782765784421</v>
      </c>
      <c r="S18">
        <v>17.551820893764951</v>
      </c>
      <c r="T18">
        <v>17.543941467379621</v>
      </c>
      <c r="U18">
        <v>17.576303585975921</v>
      </c>
      <c r="V18">
        <v>17.551820893764951</v>
      </c>
      <c r="W18">
        <v>17.401525886570791</v>
      </c>
    </row>
    <row r="19" spans="1:23" x14ac:dyDescent="0.25">
      <c r="A19" t="s">
        <v>2391</v>
      </c>
      <c r="B19">
        <v>24.876573384270191</v>
      </c>
      <c r="C19">
        <f t="shared" ref="C19:C26" si="5">B19/24.8067310954492/4*100</f>
        <v>25.07038642914322</v>
      </c>
      <c r="G19">
        <v>62543805</v>
      </c>
      <c r="H19">
        <v>24.135758929281646</v>
      </c>
      <c r="I19">
        <v>18.255222879388295</v>
      </c>
      <c r="J19">
        <v>27.646055432668355</v>
      </c>
      <c r="K19">
        <v>29.96296275866171</v>
      </c>
      <c r="O19">
        <v>17.855206171304324</v>
      </c>
      <c r="P19">
        <v>18.273186846171487</v>
      </c>
      <c r="Q19">
        <v>18.255222879388295</v>
      </c>
      <c r="R19">
        <v>18.268280928210196</v>
      </c>
      <c r="S19">
        <v>18.275557056078988</v>
      </c>
      <c r="T19">
        <v>18.257642782516967</v>
      </c>
      <c r="U19">
        <v>18.293992833263349</v>
      </c>
      <c r="V19">
        <v>18.275557056078988</v>
      </c>
      <c r="W19">
        <v>18.073529346852116</v>
      </c>
    </row>
    <row r="20" spans="1:23" x14ac:dyDescent="0.25">
      <c r="A20" t="s">
        <v>2392</v>
      </c>
      <c r="B20">
        <v>24.950482208305328</v>
      </c>
      <c r="C20">
        <f t="shared" si="5"/>
        <v>25.144871075821129</v>
      </c>
      <c r="G20">
        <v>62546207</v>
      </c>
      <c r="H20">
        <v>23.413288674723312</v>
      </c>
      <c r="I20">
        <v>18.15177537464422</v>
      </c>
      <c r="J20">
        <v>28.520536824878924</v>
      </c>
      <c r="K20">
        <v>29.914399125753544</v>
      </c>
      <c r="O20">
        <v>17.629601623777376</v>
      </c>
      <c r="P20">
        <v>18.167917259058498</v>
      </c>
      <c r="Q20">
        <v>18.15177537464422</v>
      </c>
      <c r="R20">
        <v>18.162463981803899</v>
      </c>
      <c r="S20">
        <v>18.208314903476996</v>
      </c>
      <c r="T20">
        <v>18.136653512142875</v>
      </c>
      <c r="U20">
        <v>18.195676087181575</v>
      </c>
      <c r="V20">
        <v>18.208314903476996</v>
      </c>
      <c r="W20">
        <v>17.930318422410345</v>
      </c>
    </row>
    <row r="21" spans="1:23" x14ac:dyDescent="0.25">
      <c r="A21" t="s">
        <v>2393</v>
      </c>
      <c r="B21">
        <v>24.964201968934663</v>
      </c>
      <c r="C21">
        <f t="shared" si="5"/>
        <v>25.158697726918916</v>
      </c>
      <c r="G21">
        <v>62545185</v>
      </c>
      <c r="H21">
        <v>22.035774616383339</v>
      </c>
      <c r="I21">
        <v>17.80825814169388</v>
      </c>
      <c r="J21">
        <v>29.800922325195778</v>
      </c>
      <c r="K21">
        <v>30.355044916727003</v>
      </c>
      <c r="O21">
        <v>17.394113270869255</v>
      </c>
      <c r="P21">
        <v>17.814270047120043</v>
      </c>
      <c r="Q21">
        <v>17.80825814169388</v>
      </c>
      <c r="R21">
        <v>17.80724798556578</v>
      </c>
      <c r="S21">
        <v>17.819412516102108</v>
      </c>
      <c r="T21">
        <v>17.810649264827845</v>
      </c>
      <c r="U21">
        <v>17.842007596319881</v>
      </c>
      <c r="V21">
        <v>17.819412516102108</v>
      </c>
      <c r="W21">
        <v>17.657731239425274</v>
      </c>
    </row>
    <row r="22" spans="1:23" x14ac:dyDescent="0.25">
      <c r="A22" t="s">
        <v>2394</v>
      </c>
      <c r="B22">
        <v>24.989468348140615</v>
      </c>
      <c r="C22">
        <f t="shared" si="5"/>
        <v>25.184160956141593</v>
      </c>
    </row>
    <row r="23" spans="1:23" x14ac:dyDescent="0.25">
      <c r="A23" t="s">
        <v>2395</v>
      </c>
      <c r="B23">
        <v>25.156776330147885</v>
      </c>
      <c r="C23">
        <f t="shared" si="5"/>
        <v>25.352772432361011</v>
      </c>
      <c r="G23" t="s">
        <v>1979</v>
      </c>
      <c r="H23" t="s">
        <v>1980</v>
      </c>
      <c r="I23" t="s">
        <v>1981</v>
      </c>
      <c r="J23" t="s">
        <v>1982</v>
      </c>
      <c r="K23" t="s">
        <v>1983</v>
      </c>
      <c r="O23" t="s">
        <v>1982</v>
      </c>
      <c r="P23" t="s">
        <v>1982</v>
      </c>
      <c r="Q23" t="s">
        <v>1982</v>
      </c>
      <c r="R23" t="s">
        <v>1982</v>
      </c>
      <c r="S23" t="s">
        <v>1982</v>
      </c>
      <c r="T23" t="s">
        <v>1982</v>
      </c>
      <c r="U23" t="s">
        <v>1982</v>
      </c>
      <c r="V23" t="s">
        <v>1982</v>
      </c>
      <c r="W23" t="s">
        <v>1982</v>
      </c>
    </row>
    <row r="24" spans="1:23" x14ac:dyDescent="0.25">
      <c r="A24" t="s">
        <v>2396</v>
      </c>
      <c r="B24">
        <v>25.035084464559482</v>
      </c>
      <c r="C24">
        <f t="shared" si="5"/>
        <v>25.230132467103022</v>
      </c>
      <c r="G24">
        <v>58857443</v>
      </c>
      <c r="H24">
        <v>24.876573384270191</v>
      </c>
      <c r="I24">
        <v>17.220015827055214</v>
      </c>
      <c r="J24">
        <v>29.59624324828382</v>
      </c>
      <c r="K24">
        <v>28.307167540390772</v>
      </c>
      <c r="L24">
        <v>3</v>
      </c>
      <c r="O24">
        <v>27.099488133934653</v>
      </c>
      <c r="P24">
        <v>29.59624324828382</v>
      </c>
      <c r="Q24">
        <v>29.476118823258439</v>
      </c>
      <c r="R24">
        <v>29.750869929954582</v>
      </c>
      <c r="S24">
        <v>29.784551979341828</v>
      </c>
      <c r="T24">
        <v>29.553350499657228</v>
      </c>
      <c r="U24">
        <v>29.625624862436613</v>
      </c>
      <c r="V24">
        <v>29.784551979341828</v>
      </c>
      <c r="W24">
        <v>28.838562307270017</v>
      </c>
    </row>
    <row r="25" spans="1:23" x14ac:dyDescent="0.25">
      <c r="A25" t="s">
        <v>2397</v>
      </c>
      <c r="B25">
        <v>24.964201968934663</v>
      </c>
      <c r="C25">
        <f t="shared" si="5"/>
        <v>25.158697726918916</v>
      </c>
      <c r="G25">
        <v>58856169</v>
      </c>
      <c r="H25">
        <v>23.584635622478249</v>
      </c>
      <c r="I25">
        <v>17.565526563579088</v>
      </c>
      <c r="J25">
        <v>28.354485661477558</v>
      </c>
      <c r="K25">
        <v>30.495352152465106</v>
      </c>
      <c r="O25">
        <v>27.000033578280348</v>
      </c>
      <c r="P25">
        <v>28.354485661477558</v>
      </c>
      <c r="Q25">
        <v>28.280786402692264</v>
      </c>
      <c r="R25">
        <v>28.389653518789515</v>
      </c>
      <c r="S25">
        <v>28.422651403961652</v>
      </c>
      <c r="T25">
        <v>28.200671235743926</v>
      </c>
      <c r="U25">
        <v>28.307422217248796</v>
      </c>
      <c r="V25">
        <v>28.422651403961652</v>
      </c>
      <c r="W25">
        <v>27.969624645774061</v>
      </c>
    </row>
    <row r="26" spans="1:23" x14ac:dyDescent="0.25">
      <c r="A26" t="s">
        <v>2398</v>
      </c>
      <c r="B26">
        <v>24.998950378670536</v>
      </c>
      <c r="C26">
        <f t="shared" si="5"/>
        <v>25.193716861042404</v>
      </c>
      <c r="G26">
        <v>58855169</v>
      </c>
      <c r="H26">
        <v>24.048953117439865</v>
      </c>
      <c r="I26">
        <v>18.273186846171487</v>
      </c>
      <c r="J26">
        <v>27.713785003318907</v>
      </c>
      <c r="K26">
        <v>29.964075033069737</v>
      </c>
      <c r="O26">
        <v>26.759151630991624</v>
      </c>
      <c r="P26">
        <v>27.713785003318907</v>
      </c>
      <c r="Q26">
        <v>27.646055432668355</v>
      </c>
      <c r="R26">
        <v>27.757563342027673</v>
      </c>
      <c r="S26">
        <v>27.76508140415687</v>
      </c>
      <c r="T26">
        <v>27.57920068851838</v>
      </c>
      <c r="U26">
        <v>27.654110351151793</v>
      </c>
      <c r="V26">
        <v>27.76508140415687</v>
      </c>
      <c r="W26">
        <v>27.427624046012124</v>
      </c>
    </row>
    <row r="27" spans="1:23" x14ac:dyDescent="0.25">
      <c r="G27">
        <v>58857440</v>
      </c>
      <c r="H27">
        <v>23.342579969499184</v>
      </c>
      <c r="I27">
        <v>18.167917259058498</v>
      </c>
      <c r="J27">
        <v>28.578203537224862</v>
      </c>
      <c r="K27">
        <v>29.911299234217459</v>
      </c>
      <c r="O27">
        <v>27.805007170200746</v>
      </c>
      <c r="P27">
        <v>28.578203537224862</v>
      </c>
      <c r="Q27">
        <v>28.520536824878924</v>
      </c>
      <c r="R27">
        <v>28.641721942318139</v>
      </c>
      <c r="S27">
        <v>28.655657543756174</v>
      </c>
      <c r="T27">
        <v>28.45734767773595</v>
      </c>
      <c r="U27">
        <v>28.510400126445429</v>
      </c>
      <c r="V27">
        <v>28.655657543756174</v>
      </c>
      <c r="W27">
        <v>28.3680951665146</v>
      </c>
    </row>
    <row r="28" spans="1:23" x14ac:dyDescent="0.25">
      <c r="A28" t="s">
        <v>2399</v>
      </c>
      <c r="B28">
        <v>17.310387593113099</v>
      </c>
      <c r="C28">
        <f>B28/17.3103875931131/4*100</f>
        <v>25</v>
      </c>
      <c r="G28">
        <v>58856484</v>
      </c>
      <c r="H28">
        <v>21.98237325899386</v>
      </c>
      <c r="I28">
        <v>17.814270047120043</v>
      </c>
      <c r="J28">
        <v>29.847824413024739</v>
      </c>
      <c r="K28">
        <v>30.355532280861357</v>
      </c>
      <c r="O28">
        <v>29.523129239241257</v>
      </c>
      <c r="P28">
        <v>29.847824413024739</v>
      </c>
      <c r="Q28">
        <v>29.800922325195778</v>
      </c>
      <c r="R28">
        <v>29.873533487678859</v>
      </c>
      <c r="S28">
        <v>29.909496531048202</v>
      </c>
      <c r="T28">
        <v>29.78548098967801</v>
      </c>
      <c r="U28">
        <v>29.766221545590639</v>
      </c>
      <c r="V28">
        <v>29.909496531048202</v>
      </c>
      <c r="W28">
        <v>29.803785722773114</v>
      </c>
    </row>
    <row r="29" spans="1:23" x14ac:dyDescent="0.25">
      <c r="A29" t="s">
        <v>2400</v>
      </c>
      <c r="B29">
        <v>17.220015827055214</v>
      </c>
      <c r="C29">
        <f t="shared" ref="C29:C36" si="6">B29/17.3103875931131/4*100</f>
        <v>24.869483329631166</v>
      </c>
    </row>
    <row r="30" spans="1:23" x14ac:dyDescent="0.25">
      <c r="A30" t="s">
        <v>2401</v>
      </c>
      <c r="B30">
        <v>17.218756642089531</v>
      </c>
      <c r="C30">
        <f t="shared" si="6"/>
        <v>24.867664790099756</v>
      </c>
      <c r="G30" t="s">
        <v>1979</v>
      </c>
      <c r="H30" t="s">
        <v>1980</v>
      </c>
      <c r="I30" t="s">
        <v>1981</v>
      </c>
      <c r="J30" t="s">
        <v>1982</v>
      </c>
      <c r="K30" t="s">
        <v>1983</v>
      </c>
      <c r="O30" t="s">
        <v>1983</v>
      </c>
      <c r="P30" t="s">
        <v>1983</v>
      </c>
      <c r="Q30" t="s">
        <v>1983</v>
      </c>
      <c r="R30" t="s">
        <v>1983</v>
      </c>
      <c r="S30" t="s">
        <v>1983</v>
      </c>
      <c r="T30" t="s">
        <v>1983</v>
      </c>
      <c r="U30" t="s">
        <v>1983</v>
      </c>
      <c r="V30" t="s">
        <v>1983</v>
      </c>
      <c r="W30" t="s">
        <v>1983</v>
      </c>
    </row>
    <row r="31" spans="1:23" x14ac:dyDescent="0.25">
      <c r="A31" t="s">
        <v>2402</v>
      </c>
      <c r="B31">
        <v>17.18189944335651</v>
      </c>
      <c r="C31">
        <f t="shared" si="6"/>
        <v>24.814434903514655</v>
      </c>
      <c r="G31">
        <v>46561220</v>
      </c>
      <c r="H31">
        <v>24.964201968934663</v>
      </c>
      <c r="I31">
        <v>17.18189944335651</v>
      </c>
      <c r="J31">
        <v>29.750869929954582</v>
      </c>
      <c r="K31">
        <v>28.103028657754241</v>
      </c>
      <c r="L31">
        <v>30</v>
      </c>
      <c r="O31">
        <v>30.783393177503012</v>
      </c>
      <c r="P31">
        <v>28.307167540390772</v>
      </c>
      <c r="Q31">
        <v>28.354642326346703</v>
      </c>
      <c r="R31">
        <v>28.103028657754241</v>
      </c>
      <c r="S31">
        <v>28.065214459175863</v>
      </c>
      <c r="T31">
        <v>28.21526360160253</v>
      </c>
      <c r="U31">
        <v>28.160786257989233</v>
      </c>
      <c r="V31">
        <v>28.065214459175863</v>
      </c>
      <c r="W31">
        <v>29.020350718652505</v>
      </c>
    </row>
    <row r="32" spans="1:23" x14ac:dyDescent="0.25">
      <c r="A32" t="s">
        <v>2403</v>
      </c>
      <c r="B32">
        <v>17.160765213341691</v>
      </c>
      <c r="C32">
        <f t="shared" si="6"/>
        <v>24.783912435572883</v>
      </c>
      <c r="G32">
        <v>46560216</v>
      </c>
      <c r="H32">
        <v>23.627179908271902</v>
      </c>
      <c r="I32">
        <v>17.566782765784421</v>
      </c>
      <c r="J32">
        <v>28.389653518789515</v>
      </c>
      <c r="K32">
        <v>30.416383807154158</v>
      </c>
      <c r="O32">
        <v>31.130685358866785</v>
      </c>
      <c r="P32">
        <v>30.495352152465106</v>
      </c>
      <c r="Q32">
        <v>30.487981648753443</v>
      </c>
      <c r="R32">
        <v>30.416383807154158</v>
      </c>
      <c r="S32">
        <v>30.461715968290509</v>
      </c>
      <c r="T32">
        <v>30.411685663816158</v>
      </c>
      <c r="U32">
        <v>30.443518046575811</v>
      </c>
      <c r="V32">
        <v>30.461715968290509</v>
      </c>
      <c r="W32">
        <v>30.557171168633175</v>
      </c>
    </row>
    <row r="33" spans="1:23" x14ac:dyDescent="0.25">
      <c r="A33" t="s">
        <v>2404</v>
      </c>
      <c r="B33">
        <v>17.074609568592354</v>
      </c>
      <c r="C33">
        <f t="shared" si="6"/>
        <v>24.659484769979169</v>
      </c>
      <c r="G33">
        <v>46559411</v>
      </c>
      <c r="H33">
        <v>24.078655118725621</v>
      </c>
      <c r="I33">
        <v>18.268280928210196</v>
      </c>
      <c r="J33">
        <v>27.757563342027673</v>
      </c>
      <c r="K33">
        <v>29.895500611036507</v>
      </c>
      <c r="O33">
        <v>30.659847165194986</v>
      </c>
      <c r="P33">
        <v>29.964075033069737</v>
      </c>
      <c r="Q33">
        <v>29.96296275866171</v>
      </c>
      <c r="R33">
        <v>29.895500611036507</v>
      </c>
      <c r="S33">
        <v>29.916301159810406</v>
      </c>
      <c r="T33">
        <v>29.85440054894687</v>
      </c>
      <c r="U33">
        <v>29.914944935889586</v>
      </c>
      <c r="V33">
        <v>29.916301159810406</v>
      </c>
      <c r="W33">
        <v>30.035593182931731</v>
      </c>
    </row>
    <row r="34" spans="1:23" x14ac:dyDescent="0.25">
      <c r="A34" t="s">
        <v>2405</v>
      </c>
      <c r="B34">
        <v>17.178504415014668</v>
      </c>
      <c r="C34">
        <f t="shared" si="6"/>
        <v>24.809531737245877</v>
      </c>
      <c r="G34">
        <v>46561188</v>
      </c>
      <c r="H34">
        <v>23.357956416404154</v>
      </c>
      <c r="I34">
        <v>18.162463981803899</v>
      </c>
      <c r="J34">
        <v>28.641721942318139</v>
      </c>
      <c r="K34">
        <v>29.837857659473809</v>
      </c>
      <c r="O34">
        <v>30.564264382319422</v>
      </c>
      <c r="P34">
        <v>29.911299234217459</v>
      </c>
      <c r="Q34">
        <v>29.914399125753544</v>
      </c>
      <c r="R34">
        <v>29.837857659473809</v>
      </c>
      <c r="S34">
        <v>29.837988718708942</v>
      </c>
      <c r="T34">
        <v>29.819000447817736</v>
      </c>
      <c r="U34">
        <v>29.883906894291247</v>
      </c>
      <c r="V34">
        <v>29.837988718708942</v>
      </c>
      <c r="W34">
        <v>29.961759140957273</v>
      </c>
    </row>
    <row r="35" spans="1:23" x14ac:dyDescent="0.25">
      <c r="A35" t="s">
        <v>2406</v>
      </c>
      <c r="B35">
        <v>17.160765213341691</v>
      </c>
      <c r="C35">
        <f t="shared" si="6"/>
        <v>24.783912435572883</v>
      </c>
      <c r="G35">
        <v>46560468</v>
      </c>
      <c r="H35">
        <v>21.970021864900499</v>
      </c>
      <c r="I35">
        <v>17.80724798556578</v>
      </c>
      <c r="J35">
        <v>29.873533487678859</v>
      </c>
      <c r="K35">
        <v>30.349196661854862</v>
      </c>
      <c r="O35">
        <v>30.538999057195358</v>
      </c>
      <c r="P35">
        <v>30.355532280861357</v>
      </c>
      <c r="Q35">
        <v>30.355044916727003</v>
      </c>
      <c r="R35">
        <v>30.349196661854862</v>
      </c>
      <c r="S35">
        <v>30.351515530983253</v>
      </c>
      <c r="T35">
        <v>30.271913753018705</v>
      </c>
      <c r="U35">
        <v>30.372053342032885</v>
      </c>
      <c r="V35">
        <v>30.351515530983253</v>
      </c>
      <c r="W35">
        <v>30.236218804175742</v>
      </c>
    </row>
    <row r="36" spans="1:23" x14ac:dyDescent="0.25">
      <c r="A36" t="s">
        <v>2407</v>
      </c>
      <c r="B36">
        <v>17.142136595406942</v>
      </c>
      <c r="C36">
        <f t="shared" si="6"/>
        <v>24.757008621555801</v>
      </c>
    </row>
    <row r="37" spans="1:23" x14ac:dyDescent="0.25">
      <c r="G37" t="s">
        <v>1979</v>
      </c>
      <c r="H37" t="s">
        <v>1980</v>
      </c>
      <c r="I37" t="s">
        <v>1981</v>
      </c>
      <c r="J37" t="s">
        <v>1982</v>
      </c>
      <c r="K37" t="s">
        <v>1983</v>
      </c>
    </row>
    <row r="38" spans="1:23" x14ac:dyDescent="0.25">
      <c r="A38" t="s">
        <v>2408</v>
      </c>
      <c r="B38">
        <v>27.099488133934699</v>
      </c>
      <c r="C38">
        <f>B38/27.0994881339347/4*100</f>
        <v>25</v>
      </c>
      <c r="G38">
        <v>100046034</v>
      </c>
      <c r="H38">
        <v>24.989468348140615</v>
      </c>
      <c r="I38">
        <v>17.160765213341691</v>
      </c>
      <c r="J38">
        <v>29.784551979341828</v>
      </c>
      <c r="K38">
        <v>28.065214459175863</v>
      </c>
      <c r="L38">
        <v>90</v>
      </c>
    </row>
    <row r="39" spans="1:23" x14ac:dyDescent="0.25">
      <c r="A39" t="s">
        <v>2409</v>
      </c>
      <c r="B39">
        <v>29.59624324828382</v>
      </c>
      <c r="C39">
        <f t="shared" ref="C39:C46" si="7">B39/27.0994881339347/4*100</f>
        <v>27.303323131058164</v>
      </c>
      <c r="G39">
        <v>100043865</v>
      </c>
      <c r="H39">
        <v>23.563811733982888</v>
      </c>
      <c r="I39">
        <v>17.551820893764951</v>
      </c>
      <c r="J39">
        <v>28.422651403961652</v>
      </c>
      <c r="K39">
        <v>30.461715968290509</v>
      </c>
    </row>
    <row r="40" spans="1:23" x14ac:dyDescent="0.25">
      <c r="A40" t="s">
        <v>2410</v>
      </c>
      <c r="B40">
        <v>29.476118823258439</v>
      </c>
      <c r="C40">
        <f t="shared" si="7"/>
        <v>27.192505147678105</v>
      </c>
      <c r="G40">
        <v>100042127</v>
      </c>
      <c r="H40">
        <v>24.043060379953737</v>
      </c>
      <c r="I40">
        <v>18.275557056078988</v>
      </c>
      <c r="J40">
        <v>27.76508140415687</v>
      </c>
      <c r="K40">
        <v>29.916301159810406</v>
      </c>
    </row>
    <row r="41" spans="1:23" x14ac:dyDescent="0.25">
      <c r="A41" t="s">
        <v>2411</v>
      </c>
      <c r="B41">
        <v>29.750869929954582</v>
      </c>
      <c r="C41">
        <f t="shared" si="7"/>
        <v>27.445970365672473</v>
      </c>
      <c r="G41">
        <v>100045996</v>
      </c>
      <c r="H41">
        <v>23.298038834057888</v>
      </c>
      <c r="I41">
        <v>18.208314903476996</v>
      </c>
      <c r="J41">
        <v>28.655657543756174</v>
      </c>
      <c r="K41">
        <v>29.837988718708942</v>
      </c>
    </row>
    <row r="42" spans="1:23" x14ac:dyDescent="0.25">
      <c r="A42" t="s">
        <v>2412</v>
      </c>
      <c r="B42">
        <v>29.784551979341828</v>
      </c>
      <c r="C42">
        <f t="shared" si="7"/>
        <v>27.477042953852717</v>
      </c>
      <c r="G42">
        <v>100044342</v>
      </c>
      <c r="H42">
        <v>21.919575421866437</v>
      </c>
      <c r="I42">
        <v>17.819412516102108</v>
      </c>
      <c r="J42">
        <v>29.909496531048202</v>
      </c>
      <c r="K42">
        <v>30.351515530983253</v>
      </c>
    </row>
    <row r="43" spans="1:23" x14ac:dyDescent="0.25">
      <c r="A43" t="s">
        <v>2413</v>
      </c>
      <c r="B43">
        <v>29.553350499657228</v>
      </c>
      <c r="C43">
        <f t="shared" si="7"/>
        <v>27.263753427366161</v>
      </c>
    </row>
    <row r="44" spans="1:23" x14ac:dyDescent="0.25">
      <c r="A44" t="s">
        <v>2414</v>
      </c>
      <c r="B44">
        <v>29.625624862436613</v>
      </c>
      <c r="C44">
        <f t="shared" si="7"/>
        <v>27.330428453128807</v>
      </c>
      <c r="G44" t="s">
        <v>1979</v>
      </c>
      <c r="H44" t="s">
        <v>1980</v>
      </c>
      <c r="I44" t="s">
        <v>1981</v>
      </c>
      <c r="J44" t="s">
        <v>1982</v>
      </c>
      <c r="K44" t="s">
        <v>1983</v>
      </c>
      <c r="L44">
        <v>270</v>
      </c>
    </row>
    <row r="45" spans="1:23" x14ac:dyDescent="0.25">
      <c r="A45" t="s">
        <v>2415</v>
      </c>
      <c r="B45">
        <v>29.784551979341828</v>
      </c>
      <c r="C45">
        <f t="shared" si="7"/>
        <v>27.477042953852717</v>
      </c>
      <c r="G45">
        <v>34094273</v>
      </c>
      <c r="H45">
        <v>25.156776330147885</v>
      </c>
      <c r="I45">
        <v>17.074609568592354</v>
      </c>
      <c r="J45">
        <v>29.553350499657228</v>
      </c>
      <c r="K45">
        <v>28.21526360160253</v>
      </c>
    </row>
    <row r="46" spans="1:23" x14ac:dyDescent="0.25">
      <c r="A46" t="s">
        <v>2416</v>
      </c>
      <c r="B46">
        <v>28.838562307270017</v>
      </c>
      <c r="C46">
        <f t="shared" si="7"/>
        <v>26.604342270913232</v>
      </c>
      <c r="G46">
        <v>34093536</v>
      </c>
      <c r="H46">
        <v>23.843701633060295</v>
      </c>
      <c r="I46">
        <v>17.543941467379621</v>
      </c>
      <c r="J46">
        <v>28.200671235743926</v>
      </c>
      <c r="K46">
        <v>30.411685663816158</v>
      </c>
    </row>
    <row r="47" spans="1:23" x14ac:dyDescent="0.25">
      <c r="G47">
        <v>34092917</v>
      </c>
      <c r="H47">
        <v>24.308755980017786</v>
      </c>
      <c r="I47">
        <v>18.257642782516967</v>
      </c>
      <c r="J47">
        <v>27.57920068851838</v>
      </c>
      <c r="K47">
        <v>29.85440054894687</v>
      </c>
    </row>
    <row r="48" spans="1:23" x14ac:dyDescent="0.25">
      <c r="A48" t="s">
        <v>2417</v>
      </c>
      <c r="B48">
        <v>30.783393177503001</v>
      </c>
      <c r="C48">
        <f>B48/30.783393177503/4*100</f>
        <v>25</v>
      </c>
      <c r="G48">
        <v>34094228</v>
      </c>
      <c r="H48">
        <v>23.586998362303436</v>
      </c>
      <c r="I48">
        <v>18.136653512142875</v>
      </c>
      <c r="J48">
        <v>28.45734767773595</v>
      </c>
      <c r="K48">
        <v>29.819000447817736</v>
      </c>
    </row>
    <row r="49" spans="1:21" x14ac:dyDescent="0.25">
      <c r="A49" t="s">
        <v>2418</v>
      </c>
      <c r="B49">
        <v>28.307167540390772</v>
      </c>
      <c r="C49">
        <f t="shared" ref="C49:C56" si="8">B49/30.783393177503/4*100</f>
        <v>22.988992292992336</v>
      </c>
      <c r="G49">
        <v>34093715</v>
      </c>
      <c r="H49">
        <v>22.131955992475447</v>
      </c>
      <c r="I49">
        <v>17.810649264827845</v>
      </c>
      <c r="J49">
        <v>29.78548098967801</v>
      </c>
      <c r="K49">
        <v>30.271913753018705</v>
      </c>
    </row>
    <row r="50" spans="1:21" x14ac:dyDescent="0.25">
      <c r="A50" t="s">
        <v>2419</v>
      </c>
      <c r="B50">
        <v>28.354642326346703</v>
      </c>
      <c r="C50">
        <f t="shared" si="8"/>
        <v>23.027547810314761</v>
      </c>
    </row>
    <row r="51" spans="1:21" x14ac:dyDescent="0.25">
      <c r="A51" t="s">
        <v>2420</v>
      </c>
      <c r="B51">
        <v>28.103028657754241</v>
      </c>
      <c r="C51">
        <f t="shared" si="8"/>
        <v>22.823205758789115</v>
      </c>
      <c r="G51" t="s">
        <v>1979</v>
      </c>
      <c r="H51" t="s">
        <v>1980</v>
      </c>
      <c r="I51" t="s">
        <v>1981</v>
      </c>
      <c r="J51" t="s">
        <v>1982</v>
      </c>
      <c r="K51" t="s">
        <v>1983</v>
      </c>
      <c r="L51">
        <v>540</v>
      </c>
    </row>
    <row r="52" spans="1:21" x14ac:dyDescent="0.25">
      <c r="A52" t="s">
        <v>2421</v>
      </c>
      <c r="B52">
        <v>28.065214459175863</v>
      </c>
      <c r="C52">
        <f t="shared" si="8"/>
        <v>22.792495857544363</v>
      </c>
      <c r="G52">
        <v>68418459</v>
      </c>
      <c r="H52">
        <v>25.035084464559482</v>
      </c>
      <c r="I52">
        <v>17.178504415014668</v>
      </c>
      <c r="J52">
        <v>29.625624862436613</v>
      </c>
      <c r="K52">
        <v>28.160786257989233</v>
      </c>
    </row>
    <row r="53" spans="1:21" x14ac:dyDescent="0.25">
      <c r="A53" t="s">
        <v>2422</v>
      </c>
      <c r="B53">
        <v>28.21526360160253</v>
      </c>
      <c r="C53">
        <f t="shared" si="8"/>
        <v>22.914354696790458</v>
      </c>
      <c r="G53">
        <v>68416968</v>
      </c>
      <c r="H53">
        <v>23.672756150199465</v>
      </c>
      <c r="I53">
        <v>17.576303585975921</v>
      </c>
      <c r="J53">
        <v>28.307422217248796</v>
      </c>
      <c r="K53">
        <v>30.443518046575811</v>
      </c>
    </row>
    <row r="54" spans="1:21" x14ac:dyDescent="0.25">
      <c r="A54" t="s">
        <v>2423</v>
      </c>
      <c r="B54">
        <v>28.160786257989233</v>
      </c>
      <c r="C54">
        <f t="shared" si="8"/>
        <v>22.870112218955761</v>
      </c>
      <c r="G54">
        <v>68415797</v>
      </c>
      <c r="H54">
        <v>24.136951879695271</v>
      </c>
      <c r="I54">
        <v>18.293992833263349</v>
      </c>
      <c r="J54">
        <v>27.654110351151793</v>
      </c>
      <c r="K54">
        <v>29.914944935889586</v>
      </c>
    </row>
    <row r="55" spans="1:21" x14ac:dyDescent="0.25">
      <c r="A55" t="s">
        <v>2424</v>
      </c>
      <c r="B55">
        <v>28.065214459175863</v>
      </c>
      <c r="C55">
        <f t="shared" si="8"/>
        <v>22.792495857544363</v>
      </c>
      <c r="G55">
        <v>68418447</v>
      </c>
      <c r="H55">
        <v>23.41001689208175</v>
      </c>
      <c r="I55">
        <v>18.195676087181575</v>
      </c>
      <c r="J55">
        <v>28.510400126445429</v>
      </c>
      <c r="K55">
        <v>29.883906894291247</v>
      </c>
      <c r="T55" s="4" t="s">
        <v>1929</v>
      </c>
      <c r="U55" s="4" t="s">
        <v>1989</v>
      </c>
    </row>
    <row r="56" spans="1:21" x14ac:dyDescent="0.25">
      <c r="A56" t="s">
        <v>2425</v>
      </c>
      <c r="B56">
        <v>29.020350718652505</v>
      </c>
      <c r="C56">
        <f t="shared" si="8"/>
        <v>23.568187034577008</v>
      </c>
      <c r="G56">
        <v>68417340</v>
      </c>
      <c r="H56">
        <v>22.019717516056602</v>
      </c>
      <c r="I56">
        <v>17.842007596319881</v>
      </c>
      <c r="J56">
        <v>29.766221545590639</v>
      </c>
      <c r="K56">
        <v>30.372053342032885</v>
      </c>
      <c r="T56" t="s">
        <v>2390</v>
      </c>
      <c r="U56">
        <v>25</v>
      </c>
    </row>
    <row r="57" spans="1:21" x14ac:dyDescent="0.25">
      <c r="T57" t="s">
        <v>2391</v>
      </c>
      <c r="U57">
        <v>25.07038642914322</v>
      </c>
    </row>
    <row r="58" spans="1:21" x14ac:dyDescent="0.25">
      <c r="A58" t="s">
        <v>2426</v>
      </c>
      <c r="B58">
        <v>24.5979218969199</v>
      </c>
      <c r="C58">
        <f>B58/24.5979218969199/4*100</f>
        <v>25</v>
      </c>
      <c r="G58" t="s">
        <v>1979</v>
      </c>
      <c r="H58" t="s">
        <v>1980</v>
      </c>
      <c r="I58" t="s">
        <v>1981</v>
      </c>
      <c r="J58" t="s">
        <v>1982</v>
      </c>
      <c r="K58" t="s">
        <v>1983</v>
      </c>
      <c r="L58">
        <v>900</v>
      </c>
      <c r="T58" t="s">
        <v>2392</v>
      </c>
      <c r="U58">
        <v>25.144871075821129</v>
      </c>
    </row>
    <row r="59" spans="1:21" x14ac:dyDescent="0.25">
      <c r="A59" t="s">
        <v>2427</v>
      </c>
      <c r="B59">
        <v>23.584635622478249</v>
      </c>
      <c r="C59">
        <f t="shared" ref="C59:C66" si="9">B59/24.5979218969199/4*100</f>
        <v>23.970150528682939</v>
      </c>
      <c r="G59">
        <v>93571029</v>
      </c>
      <c r="H59">
        <v>24.885560465515454</v>
      </c>
      <c r="I59">
        <v>17.16082870051584</v>
      </c>
      <c r="J59">
        <v>29.605258482302254</v>
      </c>
      <c r="K59">
        <v>28.348352351666456</v>
      </c>
      <c r="T59" t="s">
        <v>2393</v>
      </c>
      <c r="U59">
        <v>25.158697726918916</v>
      </c>
    </row>
    <row r="60" spans="1:21" x14ac:dyDescent="0.25">
      <c r="A60" t="s">
        <v>2428</v>
      </c>
      <c r="B60">
        <v>23.684321772797542</v>
      </c>
      <c r="C60">
        <f t="shared" si="9"/>
        <v>24.07146615072719</v>
      </c>
      <c r="G60">
        <v>93569035</v>
      </c>
      <c r="H60">
        <v>23.57369721724714</v>
      </c>
      <c r="I60">
        <v>17.517494970424778</v>
      </c>
      <c r="J60">
        <v>28.369776390234225</v>
      </c>
      <c r="K60">
        <v>30.53903142209386</v>
      </c>
      <c r="T60" t="s">
        <v>2394</v>
      </c>
      <c r="U60">
        <v>25.184160956141593</v>
      </c>
    </row>
    <row r="61" spans="1:21" x14ac:dyDescent="0.25">
      <c r="A61" t="s">
        <v>2429</v>
      </c>
      <c r="B61">
        <v>23.627179908271902</v>
      </c>
      <c r="C61">
        <f t="shared" si="9"/>
        <v>24.013390244188116</v>
      </c>
      <c r="G61">
        <v>93567428</v>
      </c>
      <c r="H61">
        <v>24.05574940031482</v>
      </c>
      <c r="I61">
        <v>18.225032326420258</v>
      </c>
      <c r="J61">
        <v>27.737851253109149</v>
      </c>
      <c r="K61">
        <v>29.981367020155776</v>
      </c>
      <c r="T61" t="s">
        <v>2395</v>
      </c>
      <c r="U61">
        <v>25.352772432361011</v>
      </c>
    </row>
    <row r="62" spans="1:21" x14ac:dyDescent="0.25">
      <c r="A62" t="s">
        <v>2430</v>
      </c>
      <c r="B62">
        <v>23.563811733982888</v>
      </c>
      <c r="C62">
        <f t="shared" si="9"/>
        <v>23.948986252506863</v>
      </c>
      <c r="G62">
        <v>93570992</v>
      </c>
      <c r="H62">
        <v>23.307289506987381</v>
      </c>
      <c r="I62">
        <v>18.164735284627525</v>
      </c>
      <c r="J62">
        <v>28.644649829083786</v>
      </c>
      <c r="K62">
        <v>29.883325379301311</v>
      </c>
      <c r="T62" t="s">
        <v>2396</v>
      </c>
      <c r="U62">
        <v>25.230132467103022</v>
      </c>
    </row>
    <row r="63" spans="1:21" x14ac:dyDescent="0.25">
      <c r="A63" t="s">
        <v>2431</v>
      </c>
      <c r="B63">
        <v>23.843701633060295</v>
      </c>
      <c r="C63">
        <f t="shared" si="9"/>
        <v>24.23345123724248</v>
      </c>
      <c r="G63">
        <v>93569472</v>
      </c>
      <c r="H63">
        <v>21.938544229468345</v>
      </c>
      <c r="I63">
        <v>17.787261853951684</v>
      </c>
      <c r="J63">
        <v>29.923599440638078</v>
      </c>
      <c r="K63">
        <v>30.350594475941893</v>
      </c>
      <c r="T63" t="s">
        <v>2397</v>
      </c>
      <c r="U63">
        <v>25.158697726918916</v>
      </c>
    </row>
    <row r="64" spans="1:21" x14ac:dyDescent="0.25">
      <c r="A64" t="s">
        <v>2432</v>
      </c>
      <c r="B64">
        <v>23.672756150199465</v>
      </c>
      <c r="C64">
        <f t="shared" si="9"/>
        <v>24.059711476240313</v>
      </c>
      <c r="T64" t="s">
        <v>2398</v>
      </c>
      <c r="U64">
        <v>25.193716861042404</v>
      </c>
    </row>
    <row r="65" spans="1:21" x14ac:dyDescent="0.25">
      <c r="A65" t="s">
        <v>2433</v>
      </c>
      <c r="B65">
        <v>23.627179908271902</v>
      </c>
      <c r="C65">
        <f t="shared" si="9"/>
        <v>24.013390244188116</v>
      </c>
      <c r="G65" t="s">
        <v>1979</v>
      </c>
      <c r="H65" t="s">
        <v>1980</v>
      </c>
      <c r="I65" t="s">
        <v>1981</v>
      </c>
      <c r="J65" t="s">
        <v>1982</v>
      </c>
      <c r="K65" t="s">
        <v>1983</v>
      </c>
      <c r="L65">
        <v>1800</v>
      </c>
    </row>
    <row r="66" spans="1:21" x14ac:dyDescent="0.25">
      <c r="A66" t="s">
        <v>2434</v>
      </c>
      <c r="B66">
        <v>24.071678299021972</v>
      </c>
      <c r="C66">
        <f t="shared" si="9"/>
        <v>24.465154414158231</v>
      </c>
      <c r="G66">
        <v>28319737</v>
      </c>
      <c r="H66">
        <v>24.998950378670536</v>
      </c>
      <c r="I66">
        <v>17.142136595406942</v>
      </c>
      <c r="J66">
        <v>28.838562307270017</v>
      </c>
      <c r="K66">
        <v>29.020350718652505</v>
      </c>
      <c r="T66" t="s">
        <v>2399</v>
      </c>
      <c r="U66">
        <v>25</v>
      </c>
    </row>
    <row r="67" spans="1:21" x14ac:dyDescent="0.25">
      <c r="G67">
        <v>28319143</v>
      </c>
      <c r="H67">
        <v>24.071678299021972</v>
      </c>
      <c r="I67">
        <v>17.401525886570791</v>
      </c>
      <c r="J67">
        <v>27.969624645774061</v>
      </c>
      <c r="K67">
        <v>30.557171168633175</v>
      </c>
      <c r="T67" t="s">
        <v>2400</v>
      </c>
      <c r="U67">
        <v>24.869483329631166</v>
      </c>
    </row>
    <row r="68" spans="1:21" x14ac:dyDescent="0.25">
      <c r="A68" t="s">
        <v>2435</v>
      </c>
      <c r="B68">
        <v>17.271359165932999</v>
      </c>
      <c r="C68">
        <f>B68/17.271359165933/4*100</f>
        <v>25</v>
      </c>
      <c r="G68">
        <v>28318625</v>
      </c>
      <c r="H68">
        <v>24.463253424204034</v>
      </c>
      <c r="I68">
        <v>18.073529346852116</v>
      </c>
      <c r="J68">
        <v>27.427624046012124</v>
      </c>
      <c r="K68">
        <v>30.035593182931731</v>
      </c>
      <c r="T68" t="s">
        <v>2401</v>
      </c>
      <c r="U68">
        <v>24.867664790099756</v>
      </c>
    </row>
    <row r="69" spans="1:21" x14ac:dyDescent="0.25">
      <c r="A69" t="s">
        <v>2436</v>
      </c>
      <c r="B69">
        <v>17.565526563579088</v>
      </c>
      <c r="C69">
        <f t="shared" ref="C69:C76" si="10">B69/17.271359165933/4*100</f>
        <v>25.425802328033221</v>
      </c>
      <c r="G69">
        <v>28319709</v>
      </c>
      <c r="H69">
        <v>23.739827270117782</v>
      </c>
      <c r="I69">
        <v>17.930318422410345</v>
      </c>
      <c r="J69">
        <v>28.3680951665146</v>
      </c>
      <c r="K69">
        <v>29.961759140957273</v>
      </c>
      <c r="T69" t="s">
        <v>2402</v>
      </c>
      <c r="U69">
        <v>24.814434903514655</v>
      </c>
    </row>
    <row r="70" spans="1:21" x14ac:dyDescent="0.25">
      <c r="A70" t="s">
        <v>2437</v>
      </c>
      <c r="B70">
        <v>17.546910175756754</v>
      </c>
      <c r="C70">
        <f t="shared" si="10"/>
        <v>25.39885542182353</v>
      </c>
      <c r="G70">
        <v>28319295</v>
      </c>
      <c r="H70">
        <v>22.302264233625873</v>
      </c>
      <c r="I70">
        <v>17.657731239425274</v>
      </c>
      <c r="J70">
        <v>29.803785722773114</v>
      </c>
      <c r="K70">
        <v>30.236218804175742</v>
      </c>
      <c r="T70" t="s">
        <v>2403</v>
      </c>
      <c r="U70">
        <v>24.783912435572883</v>
      </c>
    </row>
    <row r="71" spans="1:21" x14ac:dyDescent="0.25">
      <c r="A71" t="s">
        <v>2438</v>
      </c>
      <c r="B71">
        <v>17.566782765784421</v>
      </c>
      <c r="C71">
        <f t="shared" si="10"/>
        <v>25.427620659458771</v>
      </c>
      <c r="T71" t="s">
        <v>2404</v>
      </c>
      <c r="U71">
        <v>24.659484769979169</v>
      </c>
    </row>
    <row r="72" spans="1:21" x14ac:dyDescent="0.25">
      <c r="A72" t="s">
        <v>2439</v>
      </c>
      <c r="B72">
        <v>17.551820893764951</v>
      </c>
      <c r="C72">
        <f t="shared" si="10"/>
        <v>25.405963603005187</v>
      </c>
      <c r="T72" t="s">
        <v>2405</v>
      </c>
      <c r="U72">
        <v>24.809531737245877</v>
      </c>
    </row>
    <row r="73" spans="1:21" x14ac:dyDescent="0.25">
      <c r="A73" t="s">
        <v>2440</v>
      </c>
      <c r="B73">
        <v>17.543941467379621</v>
      </c>
      <c r="C73">
        <f t="shared" si="10"/>
        <v>25.394558266705896</v>
      </c>
      <c r="T73" t="s">
        <v>2406</v>
      </c>
      <c r="U73">
        <v>24.783912435572883</v>
      </c>
    </row>
    <row r="74" spans="1:21" x14ac:dyDescent="0.25">
      <c r="A74" t="s">
        <v>2441</v>
      </c>
      <c r="B74">
        <v>17.576303585975921</v>
      </c>
      <c r="C74">
        <f t="shared" si="10"/>
        <v>25.441401885504778</v>
      </c>
      <c r="T74" t="s">
        <v>2407</v>
      </c>
      <c r="U74">
        <v>24.757008621555801</v>
      </c>
    </row>
    <row r="75" spans="1:21" x14ac:dyDescent="0.25">
      <c r="A75" t="s">
        <v>2442</v>
      </c>
      <c r="B75">
        <v>17.551820893764951</v>
      </c>
      <c r="C75">
        <f t="shared" si="10"/>
        <v>25.405963603005187</v>
      </c>
    </row>
    <row r="76" spans="1:21" x14ac:dyDescent="0.25">
      <c r="A76" t="s">
        <v>2443</v>
      </c>
      <c r="B76">
        <v>17.401525886570791</v>
      </c>
      <c r="C76">
        <f t="shared" si="10"/>
        <v>25.188414124486712</v>
      </c>
      <c r="T76" t="s">
        <v>2408</v>
      </c>
      <c r="U76">
        <v>25</v>
      </c>
    </row>
    <row r="77" spans="1:21" x14ac:dyDescent="0.25">
      <c r="T77" t="s">
        <v>2409</v>
      </c>
      <c r="U77">
        <v>27.303323131058164</v>
      </c>
    </row>
    <row r="78" spans="1:21" x14ac:dyDescent="0.25">
      <c r="A78" t="s">
        <v>2444</v>
      </c>
      <c r="B78">
        <v>27.000033578280298</v>
      </c>
      <c r="C78">
        <f>B78/27.0000335782803/4*100</f>
        <v>25</v>
      </c>
      <c r="T78" t="s">
        <v>2410</v>
      </c>
      <c r="U78">
        <v>27.192505147678105</v>
      </c>
    </row>
    <row r="79" spans="1:21" x14ac:dyDescent="0.25">
      <c r="A79" t="s">
        <v>2445</v>
      </c>
      <c r="B79">
        <v>28.354485661477558</v>
      </c>
      <c r="C79">
        <f t="shared" ref="C79:C86" si="11">B79/27.0000335782803/4*100</f>
        <v>26.254120739581992</v>
      </c>
      <c r="T79" t="s">
        <v>2411</v>
      </c>
      <c r="U79">
        <v>27.445970365672473</v>
      </c>
    </row>
    <row r="80" spans="1:21" x14ac:dyDescent="0.25">
      <c r="A80" t="s">
        <v>2446</v>
      </c>
      <c r="B80">
        <v>28.280786402692264</v>
      </c>
      <c r="C80">
        <f t="shared" si="11"/>
        <v>26.185880770017121</v>
      </c>
      <c r="T80" t="s">
        <v>2412</v>
      </c>
      <c r="U80">
        <v>27.477042953852717</v>
      </c>
    </row>
    <row r="81" spans="1:21" x14ac:dyDescent="0.25">
      <c r="A81" t="s">
        <v>2447</v>
      </c>
      <c r="B81">
        <v>28.389653518789515</v>
      </c>
      <c r="C81">
        <f t="shared" si="11"/>
        <v>26.286683529930006</v>
      </c>
      <c r="T81" t="s">
        <v>2413</v>
      </c>
      <c r="U81">
        <v>27.263753427366161</v>
      </c>
    </row>
    <row r="82" spans="1:21" x14ac:dyDescent="0.25">
      <c r="A82" t="s">
        <v>2448</v>
      </c>
      <c r="B82">
        <v>28.422651403961652</v>
      </c>
      <c r="C82">
        <f t="shared" si="11"/>
        <v>26.317237089313988</v>
      </c>
      <c r="T82" t="s">
        <v>2414</v>
      </c>
      <c r="U82">
        <v>27.330428453128807</v>
      </c>
    </row>
    <row r="83" spans="1:21" x14ac:dyDescent="0.25">
      <c r="A83" t="s">
        <v>2449</v>
      </c>
      <c r="B83">
        <v>28.200671235743926</v>
      </c>
      <c r="C83">
        <f t="shared" si="11"/>
        <v>26.111700152133754</v>
      </c>
      <c r="T83" t="s">
        <v>2415</v>
      </c>
      <c r="U83">
        <v>27.477042953852717</v>
      </c>
    </row>
    <row r="84" spans="1:21" x14ac:dyDescent="0.25">
      <c r="A84" t="s">
        <v>2450</v>
      </c>
      <c r="B84">
        <v>28.307422217248796</v>
      </c>
      <c r="C84">
        <f t="shared" si="11"/>
        <v>26.210543530601569</v>
      </c>
      <c r="T84" t="s">
        <v>2416</v>
      </c>
      <c r="U84">
        <v>26.604342270913232</v>
      </c>
    </row>
    <row r="85" spans="1:21" x14ac:dyDescent="0.25">
      <c r="A85" t="s">
        <v>2451</v>
      </c>
      <c r="B85">
        <v>28.422651403961652</v>
      </c>
      <c r="C85">
        <f t="shared" si="11"/>
        <v>26.317237089313988</v>
      </c>
    </row>
    <row r="86" spans="1:21" x14ac:dyDescent="0.25">
      <c r="A86" t="s">
        <v>2452</v>
      </c>
      <c r="B86">
        <v>27.969624645774061</v>
      </c>
      <c r="C86">
        <f t="shared" si="11"/>
        <v>25.897768390437982</v>
      </c>
      <c r="T86" t="s">
        <v>2417</v>
      </c>
      <c r="U86">
        <v>25</v>
      </c>
    </row>
    <row r="87" spans="1:21" x14ac:dyDescent="0.25">
      <c r="T87" t="s">
        <v>2418</v>
      </c>
      <c r="U87">
        <v>22.988992292992336</v>
      </c>
    </row>
    <row r="88" spans="1:21" x14ac:dyDescent="0.25">
      <c r="A88" t="s">
        <v>2453</v>
      </c>
      <c r="B88">
        <v>31.130685358866799</v>
      </c>
      <c r="C88">
        <f>B88/31.1306853588668/4*100</f>
        <v>25</v>
      </c>
      <c r="T88" t="s">
        <v>2419</v>
      </c>
      <c r="U88">
        <v>23.027547810314761</v>
      </c>
    </row>
    <row r="89" spans="1:21" x14ac:dyDescent="0.25">
      <c r="A89" t="s">
        <v>2454</v>
      </c>
      <c r="B89">
        <v>30.495352152465106</v>
      </c>
      <c r="C89">
        <f t="shared" ref="C89:C96" si="12">B89/31.1306853588668/4*100</f>
        <v>24.489785400580065</v>
      </c>
      <c r="T89" t="s">
        <v>2420</v>
      </c>
      <c r="U89">
        <v>22.823205758789115</v>
      </c>
    </row>
    <row r="90" spans="1:21" x14ac:dyDescent="0.25">
      <c r="A90" t="s">
        <v>2455</v>
      </c>
      <c r="B90">
        <v>30.487981648753443</v>
      </c>
      <c r="C90">
        <f t="shared" si="12"/>
        <v>24.483866398455071</v>
      </c>
      <c r="T90" t="s">
        <v>2421</v>
      </c>
      <c r="U90">
        <v>22.792495857544363</v>
      </c>
    </row>
    <row r="91" spans="1:21" x14ac:dyDescent="0.25">
      <c r="A91" t="s">
        <v>2456</v>
      </c>
      <c r="B91">
        <v>30.416383807154158</v>
      </c>
      <c r="C91">
        <f t="shared" si="12"/>
        <v>24.426368594621071</v>
      </c>
      <c r="T91" t="s">
        <v>2422</v>
      </c>
      <c r="U91">
        <v>22.914354696790458</v>
      </c>
    </row>
    <row r="92" spans="1:21" x14ac:dyDescent="0.25">
      <c r="A92" t="s">
        <v>2457</v>
      </c>
      <c r="B92">
        <v>30.461715968290509</v>
      </c>
      <c r="C92">
        <f t="shared" si="12"/>
        <v>24.46277331926315</v>
      </c>
      <c r="T92" t="s">
        <v>2423</v>
      </c>
      <c r="U92">
        <v>22.870112218955761</v>
      </c>
    </row>
    <row r="93" spans="1:21" x14ac:dyDescent="0.25">
      <c r="A93" t="s">
        <v>2458</v>
      </c>
      <c r="B93">
        <v>30.411685663816158</v>
      </c>
      <c r="C93">
        <f t="shared" si="12"/>
        <v>24.422595674683844</v>
      </c>
      <c r="T93" t="s">
        <v>2424</v>
      </c>
      <c r="U93">
        <v>22.792495857544363</v>
      </c>
    </row>
    <row r="94" spans="1:21" x14ac:dyDescent="0.25">
      <c r="A94" t="s">
        <v>2459</v>
      </c>
      <c r="B94">
        <v>30.443518046575811</v>
      </c>
      <c r="C94">
        <f t="shared" si="12"/>
        <v>24.448159184122119</v>
      </c>
      <c r="T94" t="s">
        <v>2425</v>
      </c>
      <c r="U94">
        <v>23.568187034577008</v>
      </c>
    </row>
    <row r="95" spans="1:21" x14ac:dyDescent="0.25">
      <c r="A95" t="s">
        <v>2460</v>
      </c>
      <c r="B95">
        <v>30.461715968290509</v>
      </c>
      <c r="C95">
        <f t="shared" si="12"/>
        <v>24.46277331926315</v>
      </c>
    </row>
    <row r="96" spans="1:21" x14ac:dyDescent="0.25">
      <c r="A96" t="s">
        <v>2461</v>
      </c>
      <c r="B96">
        <v>30.557171168633175</v>
      </c>
      <c r="C96">
        <f t="shared" si="12"/>
        <v>24.539430160609786</v>
      </c>
      <c r="T96" t="s">
        <v>2426</v>
      </c>
      <c r="U96">
        <v>25</v>
      </c>
    </row>
    <row r="97" spans="1:21" x14ac:dyDescent="0.25">
      <c r="T97" t="s">
        <v>2427</v>
      </c>
      <c r="U97">
        <v>23.970150528682939</v>
      </c>
    </row>
    <row r="98" spans="1:21" x14ac:dyDescent="0.25">
      <c r="A98" t="s">
        <v>2462</v>
      </c>
      <c r="B98">
        <v>24.725795032509101</v>
      </c>
      <c r="C98">
        <f>B98/24.7257950325091/4*100</f>
        <v>25</v>
      </c>
      <c r="T98" t="s">
        <v>2428</v>
      </c>
      <c r="U98">
        <v>24.07146615072719</v>
      </c>
    </row>
    <row r="99" spans="1:21" x14ac:dyDescent="0.25">
      <c r="A99" t="s">
        <v>2463</v>
      </c>
      <c r="B99">
        <v>24.048953117439865</v>
      </c>
      <c r="C99">
        <f t="shared" ref="C99:C106" si="13">B99/24.7257950325091/4*100</f>
        <v>24.315652020309827</v>
      </c>
      <c r="T99" t="s">
        <v>2429</v>
      </c>
      <c r="U99">
        <v>24.013390244188116</v>
      </c>
    </row>
    <row r="100" spans="1:21" x14ac:dyDescent="0.25">
      <c r="A100" t="s">
        <v>2464</v>
      </c>
      <c r="B100">
        <v>24.135758929281646</v>
      </c>
      <c r="C100">
        <f t="shared" si="13"/>
        <v>24.403420494212945</v>
      </c>
      <c r="T100" t="s">
        <v>2430</v>
      </c>
      <c r="U100">
        <v>23.948986252506863</v>
      </c>
    </row>
    <row r="101" spans="1:21" x14ac:dyDescent="0.25">
      <c r="A101" t="s">
        <v>2465</v>
      </c>
      <c r="B101">
        <v>24.078655118725621</v>
      </c>
      <c r="C101">
        <f t="shared" si="13"/>
        <v>24.345683411865391</v>
      </c>
      <c r="T101" t="s">
        <v>2431</v>
      </c>
      <c r="U101">
        <v>24.23345123724248</v>
      </c>
    </row>
    <row r="102" spans="1:21" x14ac:dyDescent="0.25">
      <c r="A102" t="s">
        <v>2466</v>
      </c>
      <c r="B102">
        <v>24.043060379953737</v>
      </c>
      <c r="C102">
        <f t="shared" si="13"/>
        <v>24.309693933341965</v>
      </c>
      <c r="T102" t="s">
        <v>2432</v>
      </c>
      <c r="U102">
        <v>24.059711476240313</v>
      </c>
    </row>
    <row r="103" spans="1:21" x14ac:dyDescent="0.25">
      <c r="A103" t="s">
        <v>2467</v>
      </c>
      <c r="B103">
        <v>24.308755980017786</v>
      </c>
      <c r="C103">
        <f t="shared" si="13"/>
        <v>24.578336053559653</v>
      </c>
      <c r="T103" t="s">
        <v>2433</v>
      </c>
      <c r="U103">
        <v>24.013390244188116</v>
      </c>
    </row>
    <row r="104" spans="1:21" x14ac:dyDescent="0.25">
      <c r="A104" t="s">
        <v>2468</v>
      </c>
      <c r="B104">
        <v>24.136951879695271</v>
      </c>
      <c r="C104">
        <f t="shared" si="13"/>
        <v>24.40462667424887</v>
      </c>
      <c r="T104" t="s">
        <v>2434</v>
      </c>
      <c r="U104">
        <v>24.465154414158231</v>
      </c>
    </row>
    <row r="105" spans="1:21" x14ac:dyDescent="0.25">
      <c r="A105" t="s">
        <v>2469</v>
      </c>
      <c r="B105">
        <v>24.078655118725621</v>
      </c>
      <c r="C105">
        <f t="shared" si="13"/>
        <v>24.345683411865391</v>
      </c>
    </row>
    <row r="106" spans="1:21" x14ac:dyDescent="0.25">
      <c r="A106" t="s">
        <v>2470</v>
      </c>
      <c r="B106">
        <v>24.463253424204034</v>
      </c>
      <c r="C106">
        <f t="shared" si="13"/>
        <v>24.734546848786984</v>
      </c>
      <c r="T106" t="s">
        <v>2435</v>
      </c>
      <c r="U106">
        <v>25</v>
      </c>
    </row>
    <row r="107" spans="1:21" x14ac:dyDescent="0.25">
      <c r="T107" t="s">
        <v>2436</v>
      </c>
      <c r="U107">
        <v>25.425802328033221</v>
      </c>
    </row>
    <row r="108" spans="1:21" x14ac:dyDescent="0.25">
      <c r="A108" t="s">
        <v>2471</v>
      </c>
      <c r="B108">
        <v>17.8552061713043</v>
      </c>
      <c r="C108">
        <f>B108/17.8552061713043/4*100</f>
        <v>25</v>
      </c>
      <c r="T108" t="s">
        <v>2437</v>
      </c>
      <c r="U108">
        <v>25.39885542182353</v>
      </c>
    </row>
    <row r="109" spans="1:21" x14ac:dyDescent="0.25">
      <c r="A109" t="s">
        <v>2472</v>
      </c>
      <c r="B109">
        <v>18.273186846171487</v>
      </c>
      <c r="C109">
        <f t="shared" ref="C109:C116" si="14">B109/17.8552061713043/4*100</f>
        <v>25.58523641628252</v>
      </c>
      <c r="T109" t="s">
        <v>2438</v>
      </c>
      <c r="U109">
        <v>25.427620659458771</v>
      </c>
    </row>
    <row r="110" spans="1:21" x14ac:dyDescent="0.25">
      <c r="A110" t="s">
        <v>2473</v>
      </c>
      <c r="B110">
        <v>18.255222879388295</v>
      </c>
      <c r="C110">
        <f t="shared" si="14"/>
        <v>25.560084134910294</v>
      </c>
      <c r="T110" t="s">
        <v>2439</v>
      </c>
      <c r="U110">
        <v>25.405963603005187</v>
      </c>
    </row>
    <row r="111" spans="1:21" x14ac:dyDescent="0.25">
      <c r="A111" t="s">
        <v>2474</v>
      </c>
      <c r="B111">
        <v>18.268280928210196</v>
      </c>
      <c r="C111">
        <f t="shared" si="14"/>
        <v>25.578367386160121</v>
      </c>
      <c r="T111" t="s">
        <v>2440</v>
      </c>
      <c r="U111">
        <v>25.394558266705896</v>
      </c>
    </row>
    <row r="112" spans="1:21" x14ac:dyDescent="0.25">
      <c r="A112" t="s">
        <v>2475</v>
      </c>
      <c r="B112">
        <v>18.275557056078988</v>
      </c>
      <c r="C112">
        <f t="shared" si="14"/>
        <v>25.588555070075653</v>
      </c>
      <c r="T112" t="s">
        <v>2441</v>
      </c>
      <c r="U112">
        <v>25.441401885504778</v>
      </c>
    </row>
    <row r="113" spans="1:21" x14ac:dyDescent="0.25">
      <c r="A113" t="s">
        <v>2476</v>
      </c>
      <c r="B113">
        <v>18.257642782516967</v>
      </c>
      <c r="C113">
        <f t="shared" si="14"/>
        <v>25.563472366759111</v>
      </c>
      <c r="T113" t="s">
        <v>2442</v>
      </c>
      <c r="U113">
        <v>25.405963603005187</v>
      </c>
    </row>
    <row r="114" spans="1:21" x14ac:dyDescent="0.25">
      <c r="A114" t="s">
        <v>2477</v>
      </c>
      <c r="B114">
        <v>18.293992833263349</v>
      </c>
      <c r="C114">
        <f t="shared" si="14"/>
        <v>25.614367957655169</v>
      </c>
      <c r="T114" t="s">
        <v>2443</v>
      </c>
      <c r="U114">
        <v>25.188414124486712</v>
      </c>
    </row>
    <row r="115" spans="1:21" x14ac:dyDescent="0.25">
      <c r="A115" t="s">
        <v>2478</v>
      </c>
      <c r="B115">
        <v>18.275557056078988</v>
      </c>
      <c r="C115">
        <f t="shared" si="14"/>
        <v>25.588555070075653</v>
      </c>
    </row>
    <row r="116" spans="1:21" x14ac:dyDescent="0.25">
      <c r="A116" t="s">
        <v>2479</v>
      </c>
      <c r="B116">
        <v>18.073529346852116</v>
      </c>
      <c r="C116">
        <f t="shared" si="14"/>
        <v>25.305685598717265</v>
      </c>
      <c r="T116" t="s">
        <v>2444</v>
      </c>
      <c r="U116">
        <v>25</v>
      </c>
    </row>
    <row r="117" spans="1:21" x14ac:dyDescent="0.25">
      <c r="T117" t="s">
        <v>2445</v>
      </c>
      <c r="U117">
        <v>26.254120739581992</v>
      </c>
    </row>
    <row r="118" spans="1:21" x14ac:dyDescent="0.25">
      <c r="A118" t="s">
        <v>2480</v>
      </c>
      <c r="B118">
        <v>26.7591516309916</v>
      </c>
      <c r="C118">
        <f>B118/26.7591516309916/4*100</f>
        <v>25</v>
      </c>
      <c r="T118" t="s">
        <v>2446</v>
      </c>
      <c r="U118">
        <v>26.185880770017121</v>
      </c>
    </row>
    <row r="119" spans="1:21" x14ac:dyDescent="0.25">
      <c r="A119" t="s">
        <v>2481</v>
      </c>
      <c r="B119">
        <v>27.713785003318907</v>
      </c>
      <c r="C119">
        <f t="shared" ref="C119:C126" si="15">B119/26.7591516309916/4*100</f>
        <v>25.891875595956567</v>
      </c>
      <c r="T119" t="s">
        <v>2447</v>
      </c>
      <c r="U119">
        <v>26.286683529930006</v>
      </c>
    </row>
    <row r="120" spans="1:21" x14ac:dyDescent="0.25">
      <c r="A120" t="s">
        <v>2482</v>
      </c>
      <c r="B120">
        <v>27.646055432668355</v>
      </c>
      <c r="C120">
        <f t="shared" si="15"/>
        <v>25.828598579942998</v>
      </c>
      <c r="T120" t="s">
        <v>2448</v>
      </c>
      <c r="U120">
        <v>26.317237089313988</v>
      </c>
    </row>
    <row r="121" spans="1:21" x14ac:dyDescent="0.25">
      <c r="A121" t="s">
        <v>2483</v>
      </c>
      <c r="B121">
        <v>27.757563342027673</v>
      </c>
      <c r="C121">
        <f t="shared" si="15"/>
        <v>25.932775938494011</v>
      </c>
      <c r="T121" t="s">
        <v>2449</v>
      </c>
      <c r="U121">
        <v>26.111700152133754</v>
      </c>
    </row>
    <row r="122" spans="1:21" x14ac:dyDescent="0.25">
      <c r="A122" t="s">
        <v>2484</v>
      </c>
      <c r="B122">
        <v>27.76508140415687</v>
      </c>
      <c r="C122">
        <f t="shared" si="15"/>
        <v>25.939799761813298</v>
      </c>
      <c r="T122" t="s">
        <v>2450</v>
      </c>
      <c r="U122">
        <v>26.210543530601569</v>
      </c>
    </row>
    <row r="123" spans="1:21" x14ac:dyDescent="0.25">
      <c r="A123" t="s">
        <v>2485</v>
      </c>
      <c r="B123">
        <v>27.57920068851838</v>
      </c>
      <c r="C123">
        <f t="shared" si="15"/>
        <v>25.766138879172303</v>
      </c>
      <c r="T123" t="s">
        <v>2451</v>
      </c>
      <c r="U123">
        <v>26.317237089313988</v>
      </c>
    </row>
    <row r="124" spans="1:21" x14ac:dyDescent="0.25">
      <c r="A124" t="s">
        <v>2486</v>
      </c>
      <c r="B124">
        <v>27.654110351151793</v>
      </c>
      <c r="C124">
        <f t="shared" si="15"/>
        <v>25.836123966579422</v>
      </c>
      <c r="T124" t="s">
        <v>2452</v>
      </c>
      <c r="U124">
        <v>25.897768390437982</v>
      </c>
    </row>
    <row r="125" spans="1:21" x14ac:dyDescent="0.25">
      <c r="A125" t="s">
        <v>2487</v>
      </c>
      <c r="B125">
        <v>27.76508140415687</v>
      </c>
      <c r="C125">
        <f t="shared" si="15"/>
        <v>25.939799761813298</v>
      </c>
    </row>
    <row r="126" spans="1:21" x14ac:dyDescent="0.25">
      <c r="A126" t="s">
        <v>2488</v>
      </c>
      <c r="B126">
        <v>27.427624046012124</v>
      </c>
      <c r="C126">
        <f t="shared" si="15"/>
        <v>25.624526913482487</v>
      </c>
      <c r="T126" t="s">
        <v>2453</v>
      </c>
      <c r="U126">
        <v>25</v>
      </c>
    </row>
    <row r="127" spans="1:21" x14ac:dyDescent="0.25">
      <c r="T127" t="s">
        <v>2454</v>
      </c>
      <c r="U127">
        <v>24.489785400580065</v>
      </c>
    </row>
    <row r="128" spans="1:21" x14ac:dyDescent="0.25">
      <c r="A128" t="s">
        <v>2489</v>
      </c>
      <c r="B128">
        <v>30.659847165195</v>
      </c>
      <c r="C128">
        <f>B128/30.659847165195/4*100</f>
        <v>25</v>
      </c>
      <c r="T128" t="s">
        <v>2455</v>
      </c>
      <c r="U128">
        <v>24.483866398455071</v>
      </c>
    </row>
    <row r="129" spans="1:21" x14ac:dyDescent="0.25">
      <c r="A129" t="s">
        <v>2490</v>
      </c>
      <c r="B129">
        <v>29.964075033069737</v>
      </c>
      <c r="C129">
        <f t="shared" ref="C129:C136" si="16">B129/30.659847165195/4*100</f>
        <v>24.432668297091919</v>
      </c>
      <c r="T129" t="s">
        <v>2456</v>
      </c>
      <c r="U129">
        <v>24.426368594621071</v>
      </c>
    </row>
    <row r="130" spans="1:21" x14ac:dyDescent="0.25">
      <c r="A130" t="s">
        <v>2491</v>
      </c>
      <c r="B130">
        <v>29.96296275866171</v>
      </c>
      <c r="C130">
        <f t="shared" si="16"/>
        <v>24.431761349968184</v>
      </c>
      <c r="T130" t="s">
        <v>2457</v>
      </c>
      <c r="U130">
        <v>24.46277331926315</v>
      </c>
    </row>
    <row r="131" spans="1:21" x14ac:dyDescent="0.25">
      <c r="A131" t="s">
        <v>2492</v>
      </c>
      <c r="B131">
        <v>29.895500611036507</v>
      </c>
      <c r="C131">
        <f t="shared" si="16"/>
        <v>24.376752801440755</v>
      </c>
      <c r="T131" t="s">
        <v>2458</v>
      </c>
      <c r="U131">
        <v>24.422595674683844</v>
      </c>
    </row>
    <row r="132" spans="1:21" x14ac:dyDescent="0.25">
      <c r="A132" t="s">
        <v>2493</v>
      </c>
      <c r="B132">
        <v>29.916301159810406</v>
      </c>
      <c r="C132">
        <f t="shared" si="16"/>
        <v>24.393713542195453</v>
      </c>
      <c r="T132" t="s">
        <v>2459</v>
      </c>
      <c r="U132">
        <v>24.448159184122119</v>
      </c>
    </row>
    <row r="133" spans="1:21" x14ac:dyDescent="0.25">
      <c r="A133" t="s">
        <v>2494</v>
      </c>
      <c r="B133">
        <v>29.85440054894687</v>
      </c>
      <c r="C133">
        <f t="shared" si="16"/>
        <v>24.343239863600434</v>
      </c>
      <c r="T133" t="s">
        <v>2460</v>
      </c>
      <c r="U133">
        <v>24.46277331926315</v>
      </c>
    </row>
    <row r="134" spans="1:21" x14ac:dyDescent="0.25">
      <c r="A134" t="s">
        <v>2495</v>
      </c>
      <c r="B134">
        <v>29.914944935889586</v>
      </c>
      <c r="C134">
        <f t="shared" si="16"/>
        <v>24.392607678952309</v>
      </c>
      <c r="T134" t="s">
        <v>2461</v>
      </c>
      <c r="U134">
        <v>24.539430160609786</v>
      </c>
    </row>
    <row r="135" spans="1:21" x14ac:dyDescent="0.25">
      <c r="A135" t="s">
        <v>2496</v>
      </c>
      <c r="B135">
        <v>29.916301159810406</v>
      </c>
      <c r="C135">
        <f t="shared" si="16"/>
        <v>24.393713542195453</v>
      </c>
    </row>
    <row r="136" spans="1:21" x14ac:dyDescent="0.25">
      <c r="A136" t="s">
        <v>2497</v>
      </c>
      <c r="B136">
        <v>30.035593182931731</v>
      </c>
      <c r="C136">
        <f t="shared" si="16"/>
        <v>24.490984104633828</v>
      </c>
      <c r="T136" t="s">
        <v>2462</v>
      </c>
      <c r="U136">
        <v>25</v>
      </c>
    </row>
    <row r="137" spans="1:21" x14ac:dyDescent="0.25">
      <c r="T137" t="s">
        <v>2463</v>
      </c>
      <c r="U137">
        <v>24.315652020309827</v>
      </c>
    </row>
    <row r="138" spans="1:21" x14ac:dyDescent="0.25">
      <c r="T138" t="s">
        <v>2464</v>
      </c>
      <c r="U138">
        <v>24.403420494212945</v>
      </c>
    </row>
    <row r="139" spans="1:21" x14ac:dyDescent="0.25">
      <c r="T139" t="s">
        <v>2465</v>
      </c>
      <c r="U139">
        <v>24.345683411865391</v>
      </c>
    </row>
    <row r="140" spans="1:21" x14ac:dyDescent="0.25">
      <c r="T140" t="s">
        <v>2466</v>
      </c>
      <c r="U140">
        <v>24.309693933341965</v>
      </c>
    </row>
    <row r="141" spans="1:21" x14ac:dyDescent="0.25">
      <c r="T141" t="s">
        <v>2467</v>
      </c>
      <c r="U141">
        <v>24.578336053559653</v>
      </c>
    </row>
    <row r="142" spans="1:21" x14ac:dyDescent="0.25">
      <c r="T142" t="s">
        <v>2468</v>
      </c>
      <c r="U142">
        <v>24.40462667424887</v>
      </c>
    </row>
    <row r="143" spans="1:21" x14ac:dyDescent="0.25">
      <c r="T143" t="s">
        <v>2469</v>
      </c>
      <c r="U143">
        <v>24.345683411865391</v>
      </c>
    </row>
    <row r="144" spans="1:21" x14ac:dyDescent="0.25">
      <c r="T144" t="s">
        <v>2470</v>
      </c>
      <c r="U144">
        <v>24.734546848786984</v>
      </c>
    </row>
    <row r="146" spans="20:21" x14ac:dyDescent="0.25">
      <c r="T146" t="s">
        <v>2471</v>
      </c>
      <c r="U146">
        <v>25</v>
      </c>
    </row>
    <row r="147" spans="20:21" x14ac:dyDescent="0.25">
      <c r="T147" t="s">
        <v>2472</v>
      </c>
      <c r="U147">
        <v>25.58523641628252</v>
      </c>
    </row>
    <row r="148" spans="20:21" x14ac:dyDescent="0.25">
      <c r="T148" t="s">
        <v>2473</v>
      </c>
      <c r="U148">
        <v>25.560084134910294</v>
      </c>
    </row>
    <row r="149" spans="20:21" x14ac:dyDescent="0.25">
      <c r="T149" t="s">
        <v>2474</v>
      </c>
      <c r="U149">
        <v>25.578367386160121</v>
      </c>
    </row>
    <row r="150" spans="20:21" x14ac:dyDescent="0.25">
      <c r="T150" t="s">
        <v>2475</v>
      </c>
      <c r="U150">
        <v>25.588555070075653</v>
      </c>
    </row>
    <row r="151" spans="20:21" x14ac:dyDescent="0.25">
      <c r="T151" t="s">
        <v>2476</v>
      </c>
      <c r="U151">
        <v>25.563472366759111</v>
      </c>
    </row>
    <row r="152" spans="20:21" x14ac:dyDescent="0.25">
      <c r="T152" t="s">
        <v>2477</v>
      </c>
      <c r="U152">
        <v>25.614367957655169</v>
      </c>
    </row>
    <row r="153" spans="20:21" x14ac:dyDescent="0.25">
      <c r="T153" t="s">
        <v>2478</v>
      </c>
      <c r="U153">
        <v>25.588555070075653</v>
      </c>
    </row>
    <row r="154" spans="20:21" x14ac:dyDescent="0.25">
      <c r="T154" t="s">
        <v>2479</v>
      </c>
      <c r="U154">
        <v>25.305685598717265</v>
      </c>
    </row>
    <row r="156" spans="20:21" x14ac:dyDescent="0.25">
      <c r="T156" t="s">
        <v>2480</v>
      </c>
      <c r="U156">
        <v>25</v>
      </c>
    </row>
    <row r="157" spans="20:21" x14ac:dyDescent="0.25">
      <c r="T157" t="s">
        <v>2481</v>
      </c>
      <c r="U157">
        <v>25.891875595956567</v>
      </c>
    </row>
    <row r="158" spans="20:21" x14ac:dyDescent="0.25">
      <c r="T158" t="s">
        <v>2482</v>
      </c>
      <c r="U158">
        <v>25.828598579942998</v>
      </c>
    </row>
    <row r="159" spans="20:21" x14ac:dyDescent="0.25">
      <c r="T159" t="s">
        <v>2483</v>
      </c>
      <c r="U159">
        <v>25.932775938494011</v>
      </c>
    </row>
    <row r="160" spans="20:21" x14ac:dyDescent="0.25">
      <c r="T160" t="s">
        <v>2484</v>
      </c>
      <c r="U160">
        <v>25.939799761813298</v>
      </c>
    </row>
    <row r="161" spans="20:21" x14ac:dyDescent="0.25">
      <c r="T161" t="s">
        <v>2485</v>
      </c>
      <c r="U161">
        <v>25.766138879172303</v>
      </c>
    </row>
    <row r="162" spans="20:21" x14ac:dyDescent="0.25">
      <c r="T162" t="s">
        <v>2486</v>
      </c>
      <c r="U162">
        <v>25.836123966579422</v>
      </c>
    </row>
    <row r="163" spans="20:21" x14ac:dyDescent="0.25">
      <c r="T163" t="s">
        <v>2487</v>
      </c>
      <c r="U163">
        <v>25.939799761813298</v>
      </c>
    </row>
    <row r="164" spans="20:21" x14ac:dyDescent="0.25">
      <c r="T164" t="s">
        <v>2488</v>
      </c>
      <c r="U164">
        <v>25.624526913482487</v>
      </c>
    </row>
    <row r="166" spans="20:21" x14ac:dyDescent="0.25">
      <c r="T166" t="s">
        <v>2489</v>
      </c>
      <c r="U166">
        <v>25</v>
      </c>
    </row>
    <row r="167" spans="20:21" x14ac:dyDescent="0.25">
      <c r="T167" t="s">
        <v>2490</v>
      </c>
      <c r="U167">
        <v>24.432668297091919</v>
      </c>
    </row>
    <row r="168" spans="20:21" x14ac:dyDescent="0.25">
      <c r="T168" t="s">
        <v>2491</v>
      </c>
      <c r="U168">
        <v>24.431761349968184</v>
      </c>
    </row>
    <row r="169" spans="20:21" x14ac:dyDescent="0.25">
      <c r="T169" t="s">
        <v>2492</v>
      </c>
      <c r="U169">
        <v>24.376752801440755</v>
      </c>
    </row>
    <row r="170" spans="20:21" x14ac:dyDescent="0.25">
      <c r="T170" t="s">
        <v>2493</v>
      </c>
      <c r="U170">
        <v>24.393713542195453</v>
      </c>
    </row>
    <row r="171" spans="20:21" x14ac:dyDescent="0.25">
      <c r="T171" t="s">
        <v>2494</v>
      </c>
      <c r="U171">
        <v>24.343239863600434</v>
      </c>
    </row>
    <row r="172" spans="20:21" x14ac:dyDescent="0.25">
      <c r="T172" t="s">
        <v>2495</v>
      </c>
      <c r="U172">
        <v>24.392607678952309</v>
      </c>
    </row>
    <row r="173" spans="20:21" x14ac:dyDescent="0.25">
      <c r="T173" t="s">
        <v>2496</v>
      </c>
      <c r="U173">
        <v>24.393713542195453</v>
      </c>
    </row>
    <row r="174" spans="20:21" x14ac:dyDescent="0.25">
      <c r="T174" t="s">
        <v>2497</v>
      </c>
      <c r="U174">
        <v>24.490984104633828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89"/>
  <sheetViews>
    <sheetView topLeftCell="A28" workbookViewId="0">
      <selection activeCell="T37" sqref="T37"/>
    </sheetView>
  </sheetViews>
  <sheetFormatPr defaultRowHeight="15" x14ac:dyDescent="0.25"/>
  <sheetData>
    <row r="1" spans="1:28" x14ac:dyDescent="0.25">
      <c r="B1" s="1" t="s">
        <v>1673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1674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</row>
    <row r="2" spans="1:28" x14ac:dyDescent="0.25">
      <c r="A2" s="1">
        <v>0</v>
      </c>
      <c r="C2">
        <v>288925</v>
      </c>
      <c r="D2">
        <v>190973</v>
      </c>
      <c r="E2">
        <v>293643</v>
      </c>
      <c r="F2">
        <v>8</v>
      </c>
      <c r="G2">
        <v>364176</v>
      </c>
      <c r="H2">
        <v>198964</v>
      </c>
      <c r="I2">
        <v>140288</v>
      </c>
      <c r="J2">
        <v>214730</v>
      </c>
      <c r="K2">
        <v>11</v>
      </c>
      <c r="L2">
        <v>239923</v>
      </c>
      <c r="N2">
        <v>285393</v>
      </c>
      <c r="O2">
        <v>212977</v>
      </c>
      <c r="P2">
        <v>374650</v>
      </c>
      <c r="Q2">
        <v>24</v>
      </c>
      <c r="R2">
        <v>369835</v>
      </c>
      <c r="S2">
        <v>3</v>
      </c>
      <c r="T2">
        <v>1</v>
      </c>
      <c r="U2">
        <v>3</v>
      </c>
      <c r="V2">
        <v>54</v>
      </c>
      <c r="W2">
        <v>5</v>
      </c>
      <c r="X2">
        <v>354849</v>
      </c>
      <c r="Y2">
        <v>247877</v>
      </c>
      <c r="Z2">
        <v>355276</v>
      </c>
      <c r="AA2">
        <v>27</v>
      </c>
      <c r="AB2">
        <v>453807</v>
      </c>
    </row>
    <row r="3" spans="1:28" x14ac:dyDescent="0.25">
      <c r="A3" s="1">
        <v>1</v>
      </c>
      <c r="B3">
        <v>2</v>
      </c>
      <c r="C3">
        <v>290851</v>
      </c>
      <c r="D3">
        <v>196354</v>
      </c>
      <c r="E3">
        <v>292381</v>
      </c>
      <c r="F3">
        <v>8</v>
      </c>
      <c r="G3">
        <v>348538</v>
      </c>
      <c r="H3">
        <v>197986</v>
      </c>
      <c r="I3">
        <v>144861</v>
      </c>
      <c r="J3">
        <v>212638</v>
      </c>
      <c r="K3">
        <v>11</v>
      </c>
      <c r="L3">
        <v>236620</v>
      </c>
      <c r="N3">
        <v>278970</v>
      </c>
      <c r="O3">
        <v>224029</v>
      </c>
      <c r="P3">
        <v>364216</v>
      </c>
      <c r="Q3">
        <v>23</v>
      </c>
      <c r="R3">
        <v>371064</v>
      </c>
      <c r="S3">
        <v>7</v>
      </c>
      <c r="T3">
        <v>3</v>
      </c>
      <c r="U3">
        <v>10</v>
      </c>
      <c r="V3">
        <v>100</v>
      </c>
      <c r="W3">
        <v>4</v>
      </c>
      <c r="X3">
        <v>366175</v>
      </c>
      <c r="Y3">
        <v>253639</v>
      </c>
      <c r="Z3">
        <v>357999</v>
      </c>
      <c r="AA3">
        <v>19</v>
      </c>
      <c r="AB3">
        <v>449914</v>
      </c>
    </row>
    <row r="4" spans="1:28" x14ac:dyDescent="0.25">
      <c r="A4" s="1">
        <v>2</v>
      </c>
      <c r="C4">
        <v>283721</v>
      </c>
      <c r="D4">
        <v>199933</v>
      </c>
      <c r="E4">
        <v>299329</v>
      </c>
      <c r="F4">
        <v>5</v>
      </c>
      <c r="G4">
        <v>351001</v>
      </c>
      <c r="H4">
        <v>201812</v>
      </c>
      <c r="I4">
        <v>145306</v>
      </c>
      <c r="J4">
        <v>228729</v>
      </c>
      <c r="K4">
        <v>7</v>
      </c>
      <c r="L4">
        <v>243032</v>
      </c>
      <c r="N4">
        <v>270998</v>
      </c>
      <c r="O4">
        <v>219133</v>
      </c>
      <c r="P4">
        <v>375364</v>
      </c>
      <c r="Q4">
        <v>11</v>
      </c>
      <c r="R4">
        <v>361738</v>
      </c>
      <c r="S4">
        <v>27</v>
      </c>
      <c r="T4">
        <v>16</v>
      </c>
      <c r="U4">
        <v>31</v>
      </c>
      <c r="V4">
        <v>43</v>
      </c>
      <c r="W4">
        <v>44</v>
      </c>
      <c r="X4">
        <v>344216</v>
      </c>
      <c r="Y4">
        <v>244166</v>
      </c>
      <c r="Z4">
        <v>371780</v>
      </c>
      <c r="AA4">
        <v>11</v>
      </c>
      <c r="AB4">
        <v>445967</v>
      </c>
    </row>
    <row r="5" spans="1:28" x14ac:dyDescent="0.25">
      <c r="A5" s="1">
        <v>3</v>
      </c>
      <c r="C5">
        <v>259063</v>
      </c>
      <c r="D5">
        <v>187008</v>
      </c>
      <c r="E5">
        <v>315109</v>
      </c>
      <c r="F5">
        <v>14</v>
      </c>
      <c r="G5">
        <v>339580</v>
      </c>
      <c r="H5">
        <v>186757</v>
      </c>
      <c r="I5">
        <v>141277</v>
      </c>
      <c r="J5">
        <v>244252</v>
      </c>
      <c r="K5">
        <v>20</v>
      </c>
      <c r="L5">
        <v>236248</v>
      </c>
      <c r="M5">
        <v>1</v>
      </c>
      <c r="N5">
        <v>261908</v>
      </c>
      <c r="O5">
        <v>228147</v>
      </c>
      <c r="P5">
        <v>404270</v>
      </c>
      <c r="Q5">
        <v>21</v>
      </c>
      <c r="R5">
        <v>380886</v>
      </c>
      <c r="S5">
        <v>11</v>
      </c>
      <c r="T5">
        <v>10</v>
      </c>
      <c r="U5">
        <v>15</v>
      </c>
      <c r="V5">
        <v>28</v>
      </c>
      <c r="W5">
        <v>13</v>
      </c>
      <c r="X5">
        <v>326189</v>
      </c>
      <c r="Y5">
        <v>241307</v>
      </c>
      <c r="Z5">
        <v>390378</v>
      </c>
      <c r="AA5">
        <v>20</v>
      </c>
      <c r="AB5">
        <v>443888</v>
      </c>
    </row>
    <row r="7" spans="1:28" x14ac:dyDescent="0.25">
      <c r="A7" s="4" t="s">
        <v>1984</v>
      </c>
      <c r="B7" s="4">
        <v>0</v>
      </c>
      <c r="C7" s="5">
        <v>0</v>
      </c>
      <c r="E7" s="5">
        <v>0</v>
      </c>
      <c r="F7" s="5">
        <v>0.03</v>
      </c>
      <c r="G7" s="5">
        <v>0.1</v>
      </c>
      <c r="H7" s="5">
        <v>0.3</v>
      </c>
      <c r="I7" s="5">
        <v>0.9</v>
      </c>
      <c r="J7" s="5">
        <v>2.7</v>
      </c>
      <c r="K7" s="5">
        <v>5.4</v>
      </c>
      <c r="L7" s="5">
        <v>9</v>
      </c>
      <c r="M7" s="5">
        <v>18</v>
      </c>
      <c r="P7" s="4" t="s">
        <v>1988</v>
      </c>
      <c r="Q7" s="4" t="s">
        <v>1989</v>
      </c>
    </row>
    <row r="8" spans="1:28" x14ac:dyDescent="0.25">
      <c r="A8" s="1" t="s">
        <v>5</v>
      </c>
      <c r="B8">
        <v>288925</v>
      </c>
      <c r="C8">
        <f>B8/4586286*100</f>
        <v>6.2997597620383896</v>
      </c>
      <c r="E8">
        <v>6.2997597620383896</v>
      </c>
      <c r="F8">
        <v>5.827297875021749</v>
      </c>
      <c r="G8">
        <v>5.7705707112307572</v>
      </c>
      <c r="H8">
        <v>5.8059442410950739</v>
      </c>
      <c r="I8">
        <v>5.7926019070732835</v>
      </c>
      <c r="J8">
        <v>5.9710919237427298</v>
      </c>
      <c r="K8">
        <v>5.8334874503667757</v>
      </c>
      <c r="L8">
        <v>5.7798091296844518</v>
      </c>
      <c r="M8">
        <v>6.0503496450158147</v>
      </c>
      <c r="P8" t="s">
        <v>2099</v>
      </c>
      <c r="Q8">
        <v>6.2997597620383896</v>
      </c>
      <c r="R8">
        <f>Q8/6.29975976203839/16*100</f>
        <v>6.25</v>
      </c>
    </row>
    <row r="9" spans="1:28" x14ac:dyDescent="0.25">
      <c r="A9" s="1" t="s">
        <v>6</v>
      </c>
      <c r="B9">
        <v>190973</v>
      </c>
      <c r="C9">
        <f t="shared" ref="C9:C23" si="0">B9/4586286*100</f>
        <v>4.1640011111387301</v>
      </c>
      <c r="E9">
        <v>4.1640011111387301</v>
      </c>
      <c r="F9">
        <v>4.3409092776850597</v>
      </c>
      <c r="G9">
        <v>4.3386457396599489</v>
      </c>
      <c r="H9">
        <v>4.3512080726651376</v>
      </c>
      <c r="I9">
        <v>4.3506050127269829</v>
      </c>
      <c r="J9">
        <v>4.3530886158277244</v>
      </c>
      <c r="K9">
        <v>4.3615103411786444</v>
      </c>
      <c r="L9">
        <v>4.3207217569893697</v>
      </c>
      <c r="M9">
        <v>4.2822439260584266</v>
      </c>
      <c r="P9" t="s">
        <v>2100</v>
      </c>
      <c r="Q9">
        <v>5.827297875021749</v>
      </c>
      <c r="R9">
        <f t="shared" ref="R9:R15" si="1">Q9/6.29975976203839/16*100</f>
        <v>5.7812699364112659</v>
      </c>
    </row>
    <row r="10" spans="1:28" x14ac:dyDescent="0.25">
      <c r="A10" s="1" t="s">
        <v>7</v>
      </c>
      <c r="B10">
        <v>293643</v>
      </c>
      <c r="C10">
        <f t="shared" si="0"/>
        <v>6.4026316719018403</v>
      </c>
      <c r="E10">
        <v>6.4026316719018403</v>
      </c>
      <c r="F10">
        <v>6.6727033241235771</v>
      </c>
      <c r="G10">
        <v>6.6723073381439884</v>
      </c>
      <c r="H10">
        <v>6.7250960905510526</v>
      </c>
      <c r="I10">
        <v>6.731975688539019</v>
      </c>
      <c r="J10">
        <v>6.7345510106229138</v>
      </c>
      <c r="K10">
        <v>6.7133014359186198</v>
      </c>
      <c r="L10">
        <v>6.69113236404832</v>
      </c>
      <c r="M10">
        <v>6.6086601621073733</v>
      </c>
      <c r="P10" t="s">
        <v>2101</v>
      </c>
      <c r="Q10">
        <v>5.7705707112307572</v>
      </c>
      <c r="R10">
        <f t="shared" si="1"/>
        <v>5.7249908421146634</v>
      </c>
    </row>
    <row r="11" spans="1:28" x14ac:dyDescent="0.25">
      <c r="A11" s="1" t="s">
        <v>9</v>
      </c>
      <c r="B11">
        <v>364176</v>
      </c>
      <c r="C11">
        <f t="shared" si="0"/>
        <v>7.9405427398116899</v>
      </c>
      <c r="E11">
        <v>7.9405427398116899</v>
      </c>
      <c r="F11">
        <v>8.109597597846502</v>
      </c>
      <c r="G11">
        <v>8.0950760448272661</v>
      </c>
      <c r="H11">
        <v>8.0819628200513538</v>
      </c>
      <c r="I11">
        <v>8.1143184429549784</v>
      </c>
      <c r="J11">
        <v>8.0980826218486577</v>
      </c>
      <c r="K11">
        <v>8.126804450047306</v>
      </c>
      <c r="L11">
        <v>8.0939262534528567</v>
      </c>
      <c r="M11">
        <v>8.0577151572540959</v>
      </c>
      <c r="P11" t="s">
        <v>2102</v>
      </c>
      <c r="Q11">
        <v>5.8059442410950739</v>
      </c>
      <c r="R11">
        <f t="shared" si="1"/>
        <v>5.7600849679231123</v>
      </c>
    </row>
    <row r="12" spans="1:28" x14ac:dyDescent="0.25">
      <c r="A12" s="1" t="s">
        <v>10</v>
      </c>
      <c r="B12">
        <v>198964</v>
      </c>
      <c r="C12">
        <f t="shared" si="0"/>
        <v>4.3382379555047379</v>
      </c>
      <c r="E12">
        <v>4.3382379555047379</v>
      </c>
      <c r="F12">
        <v>4.2934135296145568</v>
      </c>
      <c r="G12">
        <v>4.283906941017972</v>
      </c>
      <c r="H12">
        <v>4.284165531052853</v>
      </c>
      <c r="I12">
        <v>4.2689434130304518</v>
      </c>
      <c r="J12">
        <v>4.2685912710500178</v>
      </c>
      <c r="K12">
        <v>4.2860389144327957</v>
      </c>
      <c r="L12">
        <v>4.265156082293756</v>
      </c>
      <c r="M12">
        <v>4.2969831429123504</v>
      </c>
      <c r="P12" t="s">
        <v>2103</v>
      </c>
      <c r="Q12">
        <v>5.7926019070732835</v>
      </c>
      <c r="R12">
        <f t="shared" si="1"/>
        <v>5.7468480206765387</v>
      </c>
    </row>
    <row r="13" spans="1:28" x14ac:dyDescent="0.25">
      <c r="A13" s="1" t="s">
        <v>11</v>
      </c>
      <c r="B13">
        <v>140288</v>
      </c>
      <c r="C13">
        <f t="shared" si="0"/>
        <v>3.0588585186357764</v>
      </c>
      <c r="E13">
        <v>3.0588585186357764</v>
      </c>
      <c r="F13">
        <v>3.0310988267466197</v>
      </c>
      <c r="G13">
        <v>3.0325195901846813</v>
      </c>
      <c r="H13">
        <v>3.0255204742423802</v>
      </c>
      <c r="I13">
        <v>3.0219619794818948</v>
      </c>
      <c r="J13">
        <v>3.0211379165438546</v>
      </c>
      <c r="K13">
        <v>3.0262982441065014</v>
      </c>
      <c r="L13">
        <v>3.0201566536929709</v>
      </c>
      <c r="M13">
        <v>3.025843984365554</v>
      </c>
      <c r="P13" t="s">
        <v>2104</v>
      </c>
      <c r="Q13">
        <v>5.9710919237427298</v>
      </c>
      <c r="R13">
        <f t="shared" si="1"/>
        <v>5.923928202512406</v>
      </c>
    </row>
    <row r="14" spans="1:28" x14ac:dyDescent="0.25">
      <c r="A14" s="1" t="s">
        <v>12</v>
      </c>
      <c r="B14">
        <v>214730</v>
      </c>
      <c r="C14">
        <f t="shared" si="0"/>
        <v>4.6820019510340174</v>
      </c>
      <c r="E14">
        <v>4.6820019510340174</v>
      </c>
      <c r="F14">
        <v>4.8674172165227647</v>
      </c>
      <c r="G14">
        <v>4.8767041564940063</v>
      </c>
      <c r="H14">
        <v>4.8596188457003286</v>
      </c>
      <c r="I14">
        <v>4.8611786790426352</v>
      </c>
      <c r="J14">
        <v>4.7929628799773702</v>
      </c>
      <c r="K14">
        <v>4.8523603643038733</v>
      </c>
      <c r="L14">
        <v>4.8562029229541288</v>
      </c>
      <c r="M14">
        <v>4.7938649545916299</v>
      </c>
      <c r="P14" t="s">
        <v>2105</v>
      </c>
      <c r="Q14">
        <v>5.8334874503667757</v>
      </c>
      <c r="R14">
        <f t="shared" si="1"/>
        <v>5.7874106223052788</v>
      </c>
    </row>
    <row r="15" spans="1:28" x14ac:dyDescent="0.25">
      <c r="A15" s="1" t="s">
        <v>14</v>
      </c>
      <c r="B15">
        <v>239923</v>
      </c>
      <c r="C15">
        <f t="shared" si="0"/>
        <v>5.2313135290734154</v>
      </c>
      <c r="E15">
        <v>5.2313135290734154</v>
      </c>
      <c r="F15">
        <v>5.0268427881785245</v>
      </c>
      <c r="G15">
        <v>5.0268981634578314</v>
      </c>
      <c r="H15">
        <v>5.0126150158669498</v>
      </c>
      <c r="I15">
        <v>5.008672740367051</v>
      </c>
      <c r="J15">
        <v>4.9919223318991053</v>
      </c>
      <c r="K15">
        <v>5.0138255147093567</v>
      </c>
      <c r="L15">
        <v>5.0193068596750932</v>
      </c>
      <c r="M15">
        <v>5.0254514564916963</v>
      </c>
      <c r="P15" t="s">
        <v>2106</v>
      </c>
      <c r="Q15">
        <v>5.7798091296844518</v>
      </c>
      <c r="R15">
        <f t="shared" si="1"/>
        <v>5.7341562892930664</v>
      </c>
    </row>
    <row r="16" spans="1:28" x14ac:dyDescent="0.25">
      <c r="A16" s="1" t="s">
        <v>15</v>
      </c>
      <c r="B16">
        <v>285393</v>
      </c>
      <c r="C16">
        <f t="shared" si="0"/>
        <v>6.2227475565195887</v>
      </c>
      <c r="E16">
        <v>6.2227475565195887</v>
      </c>
      <c r="F16">
        <v>6.5388387342359158</v>
      </c>
      <c r="G16">
        <v>6.5439955979247415</v>
      </c>
      <c r="H16">
        <v>6.5770032720583336</v>
      </c>
      <c r="I16">
        <v>6.5663464887971061</v>
      </c>
      <c r="J16">
        <v>6.5517970512691033</v>
      </c>
      <c r="K16">
        <v>6.5584487138001162</v>
      </c>
      <c r="L16">
        <v>6.5397417638919029</v>
      </c>
      <c r="M16">
        <v>6.4734011869342316</v>
      </c>
      <c r="P16" t="s">
        <v>2107</v>
      </c>
      <c r="Q16">
        <v>6.0503496450158147</v>
      </c>
      <c r="R16">
        <f t="shared" ref="R16" si="2">Q16/6.33480586897043/16*100</f>
        <v>5.9693518733660431</v>
      </c>
    </row>
    <row r="17" spans="1:18" x14ac:dyDescent="0.25">
      <c r="A17" s="1" t="s">
        <v>16</v>
      </c>
      <c r="B17">
        <v>212977</v>
      </c>
      <c r="C17">
        <f t="shared" si="0"/>
        <v>4.6437793020321889</v>
      </c>
      <c r="E17">
        <v>4.6437793020321889</v>
      </c>
      <c r="F17">
        <v>5.1957320147467376</v>
      </c>
      <c r="G17">
        <v>5.2199629953691797</v>
      </c>
      <c r="H17">
        <v>5.2558152451453548</v>
      </c>
      <c r="I17">
        <v>5.2565113023504315</v>
      </c>
      <c r="J17">
        <v>5.2191336036243285</v>
      </c>
      <c r="K17">
        <v>5.2413272499967514</v>
      </c>
      <c r="L17">
        <v>5.2059560991199207</v>
      </c>
      <c r="M17">
        <v>5.0177605091251785</v>
      </c>
    </row>
    <row r="18" spans="1:18" x14ac:dyDescent="0.25">
      <c r="A18" s="1" t="s">
        <v>17</v>
      </c>
      <c r="B18">
        <v>374650</v>
      </c>
      <c r="C18">
        <f t="shared" si="0"/>
        <v>8.1689192518739553</v>
      </c>
      <c r="E18">
        <v>8.1689192518739553</v>
      </c>
      <c r="F18">
        <v>9.1200438164504369</v>
      </c>
      <c r="G18">
        <v>9.17435823783579</v>
      </c>
      <c r="H18">
        <v>9.2110889459187799</v>
      </c>
      <c r="I18">
        <v>9.2353204885682061</v>
      </c>
      <c r="J18">
        <v>9.1461922856047799</v>
      </c>
      <c r="K18">
        <v>9.1667242671923255</v>
      </c>
      <c r="L18">
        <v>9.1814165735183888</v>
      </c>
      <c r="M18">
        <v>8.9033768414486829</v>
      </c>
      <c r="P18" t="s">
        <v>2108</v>
      </c>
      <c r="Q18">
        <v>4.1640011111387301</v>
      </c>
      <c r="R18">
        <f>Q18/4.16400111113873/16*100</f>
        <v>6.25</v>
      </c>
    </row>
    <row r="19" spans="1:18" x14ac:dyDescent="0.25">
      <c r="A19" s="1" t="s">
        <v>19</v>
      </c>
      <c r="B19">
        <v>369835</v>
      </c>
      <c r="C19">
        <f t="shared" si="0"/>
        <v>8.0639323408963151</v>
      </c>
      <c r="E19">
        <v>8.0639323408963151</v>
      </c>
      <c r="F19">
        <v>8.6214663705449244</v>
      </c>
      <c r="G19">
        <v>8.6578983437796708</v>
      </c>
      <c r="H19">
        <v>8.7069629677103233</v>
      </c>
      <c r="I19">
        <v>8.7263871111873001</v>
      </c>
      <c r="J19">
        <v>8.6362428317826758</v>
      </c>
      <c r="K19">
        <v>8.6591005422498135</v>
      </c>
      <c r="L19">
        <v>8.6781385332254288</v>
      </c>
      <c r="M19">
        <v>8.4440104681632917</v>
      </c>
      <c r="P19" t="s">
        <v>2109</v>
      </c>
      <c r="Q19">
        <v>4.3409092776850597</v>
      </c>
      <c r="R19">
        <f t="shared" ref="R19:R26" si="3">Q19/4.16400111113873/16*100</f>
        <v>6.515532119565691</v>
      </c>
    </row>
    <row r="20" spans="1:18" x14ac:dyDescent="0.25">
      <c r="A20" s="1" t="s">
        <v>25</v>
      </c>
      <c r="B20">
        <v>354849</v>
      </c>
      <c r="C20">
        <f t="shared" si="0"/>
        <v>7.737175570821357</v>
      </c>
      <c r="E20">
        <v>7.737175570821357</v>
      </c>
      <c r="F20">
        <v>7.0247611998014978</v>
      </c>
      <c r="G20">
        <v>6.986150253100468</v>
      </c>
      <c r="H20">
        <v>6.9600445996668938</v>
      </c>
      <c r="I20">
        <v>6.9359142811591186</v>
      </c>
      <c r="J20">
        <v>7.0522138624041926</v>
      </c>
      <c r="K20">
        <v>6.9947754362203893</v>
      </c>
      <c r="L20">
        <v>6.9889824206650966</v>
      </c>
      <c r="M20">
        <v>7.2509390159429312</v>
      </c>
      <c r="P20" t="s">
        <v>2110</v>
      </c>
      <c r="Q20">
        <v>4.3386457396599489</v>
      </c>
      <c r="R20">
        <f t="shared" si="3"/>
        <v>6.5121346390465105</v>
      </c>
    </row>
    <row r="21" spans="1:18" x14ac:dyDescent="0.25">
      <c r="A21" s="1" t="s">
        <v>26</v>
      </c>
      <c r="B21">
        <v>247877</v>
      </c>
      <c r="C21">
        <f t="shared" si="0"/>
        <v>5.4047436204371033</v>
      </c>
      <c r="E21">
        <v>5.4047436204371033</v>
      </c>
      <c r="F21">
        <v>4.9791871540645607</v>
      </c>
      <c r="G21">
        <v>4.9744157240236184</v>
      </c>
      <c r="H21">
        <v>4.9342601863587205</v>
      </c>
      <c r="I21">
        <v>4.9227409917800635</v>
      </c>
      <c r="J21">
        <v>4.9506034588123402</v>
      </c>
      <c r="K21">
        <v>4.9471852753441299</v>
      </c>
      <c r="L21">
        <v>4.9706644508795836</v>
      </c>
      <c r="M21">
        <v>5.0757003917651353</v>
      </c>
      <c r="P21" t="s">
        <v>2111</v>
      </c>
      <c r="Q21">
        <v>4.3512080726651376</v>
      </c>
      <c r="R21">
        <f t="shared" si="3"/>
        <v>6.5309902010857233</v>
      </c>
    </row>
    <row r="22" spans="1:18" x14ac:dyDescent="0.25">
      <c r="A22" s="1" t="s">
        <v>27</v>
      </c>
      <c r="B22">
        <v>355276</v>
      </c>
      <c r="C22">
        <f t="shared" si="0"/>
        <v>7.7464859365508385</v>
      </c>
      <c r="E22">
        <v>7.7464859365508385</v>
      </c>
      <c r="F22">
        <v>7.6206261054321187</v>
      </c>
      <c r="G22">
        <v>7.631120678059049</v>
      </c>
      <c r="H22">
        <v>7.5938634779316629</v>
      </c>
      <c r="I22">
        <v>7.5941919178036317</v>
      </c>
      <c r="J22">
        <v>7.5269658663050087</v>
      </c>
      <c r="K22">
        <v>7.575043789432395</v>
      </c>
      <c r="L22">
        <v>7.6410401412944733</v>
      </c>
      <c r="M22">
        <v>7.6637218365841058</v>
      </c>
      <c r="P22" t="s">
        <v>2112</v>
      </c>
      <c r="Q22">
        <v>4.3506050127269829</v>
      </c>
      <c r="R22">
        <f t="shared" si="3"/>
        <v>6.5300850321117316</v>
      </c>
    </row>
    <row r="23" spans="1:18" x14ac:dyDescent="0.25">
      <c r="A23" s="1" t="s">
        <v>29</v>
      </c>
      <c r="B23">
        <v>453807</v>
      </c>
      <c r="C23">
        <f t="shared" si="0"/>
        <v>9.8948691817300531</v>
      </c>
      <c r="E23">
        <v>9.8948691817300531</v>
      </c>
      <c r="F23">
        <v>8.7300641689844536</v>
      </c>
      <c r="G23">
        <v>8.7154694848910328</v>
      </c>
      <c r="H23">
        <v>8.614830213984801</v>
      </c>
      <c r="I23">
        <v>8.6123295551378476</v>
      </c>
      <c r="J23">
        <v>8.6854224686851964</v>
      </c>
      <c r="K23">
        <v>8.6437680107002066</v>
      </c>
      <c r="L23">
        <v>8.7476479946142582</v>
      </c>
      <c r="M23">
        <v>9.0299773212394996</v>
      </c>
      <c r="P23" t="s">
        <v>2113</v>
      </c>
      <c r="Q23">
        <v>4.3530886158277244</v>
      </c>
      <c r="R23">
        <f t="shared" si="3"/>
        <v>6.5338128215539859</v>
      </c>
    </row>
    <row r="24" spans="1:18" x14ac:dyDescent="0.25">
      <c r="B24">
        <f>SUM(B8:B23)</f>
        <v>4586286</v>
      </c>
      <c r="P24" t="s">
        <v>2114</v>
      </c>
      <c r="Q24">
        <v>4.3615103411786444</v>
      </c>
      <c r="R24">
        <f t="shared" si="3"/>
        <v>6.5464534962412353</v>
      </c>
    </row>
    <row r="25" spans="1:18" x14ac:dyDescent="0.25">
      <c r="P25" t="s">
        <v>2115</v>
      </c>
      <c r="Q25">
        <v>4.3207217569893697</v>
      </c>
      <c r="R25">
        <f t="shared" si="3"/>
        <v>6.4852314541766845</v>
      </c>
    </row>
    <row r="26" spans="1:18" x14ac:dyDescent="0.25">
      <c r="P26" t="s">
        <v>2116</v>
      </c>
      <c r="Q26">
        <v>4.2822439260584266</v>
      </c>
      <c r="R26">
        <f t="shared" si="3"/>
        <v>6.4274777608178884</v>
      </c>
    </row>
    <row r="28" spans="1:18" x14ac:dyDescent="0.25">
      <c r="P28" t="s">
        <v>2117</v>
      </c>
      <c r="Q28">
        <v>6.4026316719018403</v>
      </c>
      <c r="R28">
        <f>Q28/6.40263167190184/16*100</f>
        <v>6.25</v>
      </c>
    </row>
    <row r="29" spans="1:18" x14ac:dyDescent="0.25">
      <c r="P29" t="s">
        <v>2118</v>
      </c>
      <c r="Q29">
        <v>6.6727033241235771</v>
      </c>
      <c r="R29">
        <f t="shared" ref="R29:R36" si="4">Q29/6.40263167190184/16*100</f>
        <v>6.5136334421349691</v>
      </c>
    </row>
    <row r="30" spans="1:18" x14ac:dyDescent="0.25">
      <c r="A30" s="4" t="s">
        <v>1988</v>
      </c>
      <c r="B30" s="4" t="s">
        <v>1989</v>
      </c>
      <c r="P30" t="s">
        <v>2119</v>
      </c>
      <c r="Q30">
        <v>6.6723073381439884</v>
      </c>
      <c r="R30">
        <f t="shared" si="4"/>
        <v>6.5132468960240484</v>
      </c>
    </row>
    <row r="31" spans="1:18" x14ac:dyDescent="0.25">
      <c r="A31" t="s">
        <v>2099</v>
      </c>
      <c r="B31">
        <v>6.25</v>
      </c>
      <c r="P31" t="s">
        <v>2120</v>
      </c>
      <c r="Q31">
        <v>6.7250960905510526</v>
      </c>
      <c r="R31">
        <f t="shared" si="4"/>
        <v>6.5647772228413874</v>
      </c>
    </row>
    <row r="32" spans="1:18" x14ac:dyDescent="0.25">
      <c r="A32" t="s">
        <v>2100</v>
      </c>
      <c r="B32">
        <v>5.7812699364112659</v>
      </c>
      <c r="P32" t="s">
        <v>2121</v>
      </c>
      <c r="Q32">
        <v>6.731975688539019</v>
      </c>
      <c r="R32">
        <f t="shared" si="4"/>
        <v>6.5714928188069486</v>
      </c>
    </row>
    <row r="33" spans="1:18" x14ac:dyDescent="0.25">
      <c r="A33" t="s">
        <v>2101</v>
      </c>
      <c r="B33">
        <v>5.7249908421146634</v>
      </c>
      <c r="P33" t="s">
        <v>2122</v>
      </c>
      <c r="Q33">
        <v>6.7345510106229138</v>
      </c>
      <c r="R33">
        <f t="shared" si="4"/>
        <v>6.5740067480549769</v>
      </c>
    </row>
    <row r="34" spans="1:18" x14ac:dyDescent="0.25">
      <c r="A34" t="s">
        <v>2102</v>
      </c>
      <c r="B34">
        <v>5.7600849679231123</v>
      </c>
      <c r="P34" t="s">
        <v>2123</v>
      </c>
      <c r="Q34">
        <v>6.7133014359186198</v>
      </c>
      <c r="R34">
        <f t="shared" si="4"/>
        <v>6.5532637397565789</v>
      </c>
    </row>
    <row r="35" spans="1:18" x14ac:dyDescent="0.25">
      <c r="A35" t="s">
        <v>2103</v>
      </c>
      <c r="B35">
        <v>5.7468480206765387</v>
      </c>
      <c r="P35" t="s">
        <v>2124</v>
      </c>
      <c r="Q35">
        <v>6.69113236404832</v>
      </c>
      <c r="R35">
        <f t="shared" si="4"/>
        <v>6.531623154089683</v>
      </c>
    </row>
    <row r="36" spans="1:18" x14ac:dyDescent="0.25">
      <c r="A36" t="s">
        <v>2104</v>
      </c>
      <c r="B36">
        <v>5.923928202512406</v>
      </c>
      <c r="P36" t="s">
        <v>2125</v>
      </c>
      <c r="Q36">
        <v>6.6086601621073733</v>
      </c>
      <c r="R36">
        <f t="shared" si="4"/>
        <v>6.4511169984110746</v>
      </c>
    </row>
    <row r="37" spans="1:18" x14ac:dyDescent="0.25">
      <c r="A37" t="s">
        <v>2105</v>
      </c>
      <c r="B37">
        <v>5.7874106223052788</v>
      </c>
    </row>
    <row r="38" spans="1:18" x14ac:dyDescent="0.25">
      <c r="A38" t="s">
        <v>2106</v>
      </c>
      <c r="B38">
        <v>5.7341562892930664</v>
      </c>
      <c r="P38" t="s">
        <v>2126</v>
      </c>
      <c r="Q38">
        <v>7.9405427398116899</v>
      </c>
      <c r="R38">
        <f>Q38/7.94054273981169/16*100</f>
        <v>6.25</v>
      </c>
    </row>
    <row r="39" spans="1:18" x14ac:dyDescent="0.25">
      <c r="A39" t="s">
        <v>2107</v>
      </c>
      <c r="B39">
        <v>5.9693518733660431</v>
      </c>
      <c r="P39" t="s">
        <v>2127</v>
      </c>
      <c r="Q39">
        <v>8.109597597846502</v>
      </c>
      <c r="R39">
        <f t="shared" ref="R39:R46" si="5">Q39/7.94054273981169/16*100</f>
        <v>6.3830630534132267</v>
      </c>
    </row>
    <row r="40" spans="1:18" x14ac:dyDescent="0.25">
      <c r="P40" t="s">
        <v>2128</v>
      </c>
      <c r="Q40">
        <v>8.0950760448272661</v>
      </c>
      <c r="R40">
        <f t="shared" si="5"/>
        <v>6.3716331412089673</v>
      </c>
    </row>
    <row r="41" spans="1:18" x14ac:dyDescent="0.25">
      <c r="A41" t="s">
        <v>2108</v>
      </c>
      <c r="B41">
        <v>6.25</v>
      </c>
      <c r="P41" t="s">
        <v>2129</v>
      </c>
      <c r="Q41">
        <v>8.0819628200513538</v>
      </c>
      <c r="R41">
        <f t="shared" si="5"/>
        <v>6.3613117239538788</v>
      </c>
    </row>
    <row r="42" spans="1:18" x14ac:dyDescent="0.25">
      <c r="A42" t="s">
        <v>2109</v>
      </c>
      <c r="B42">
        <v>6.515532119565691</v>
      </c>
      <c r="P42" t="s">
        <v>2130</v>
      </c>
      <c r="Q42">
        <v>8.1143184429549784</v>
      </c>
      <c r="R42">
        <f t="shared" si="5"/>
        <v>6.3867788298903241</v>
      </c>
    </row>
    <row r="43" spans="1:18" x14ac:dyDescent="0.25">
      <c r="A43" t="s">
        <v>2110</v>
      </c>
      <c r="B43">
        <v>6.5121346390465105</v>
      </c>
      <c r="P43" t="s">
        <v>2131</v>
      </c>
      <c r="Q43">
        <v>8.0980826218486577</v>
      </c>
      <c r="R43">
        <f t="shared" si="5"/>
        <v>6.3739996175317355</v>
      </c>
    </row>
    <row r="44" spans="1:18" x14ac:dyDescent="0.25">
      <c r="A44" t="s">
        <v>2111</v>
      </c>
      <c r="B44">
        <v>6.5309902010857233</v>
      </c>
      <c r="P44" t="s">
        <v>2132</v>
      </c>
      <c r="Q44">
        <v>8.126804450047306</v>
      </c>
      <c r="R44">
        <f t="shared" si="5"/>
        <v>6.3966065642006988</v>
      </c>
    </row>
    <row r="45" spans="1:18" x14ac:dyDescent="0.25">
      <c r="A45" t="s">
        <v>2112</v>
      </c>
      <c r="B45">
        <v>6.5300850321117316</v>
      </c>
      <c r="P45" t="s">
        <v>2133</v>
      </c>
      <c r="Q45">
        <v>8.0939262534528567</v>
      </c>
      <c r="R45">
        <f t="shared" si="5"/>
        <v>6.3707281405905549</v>
      </c>
    </row>
    <row r="46" spans="1:18" x14ac:dyDescent="0.25">
      <c r="A46" t="s">
        <v>2113</v>
      </c>
      <c r="B46">
        <v>6.5338128215539859</v>
      </c>
      <c r="P46" t="s">
        <v>2134</v>
      </c>
      <c r="Q46">
        <v>8.0577151572540959</v>
      </c>
      <c r="R46">
        <f t="shared" si="5"/>
        <v>6.3422263922015496</v>
      </c>
    </row>
    <row r="47" spans="1:18" x14ac:dyDescent="0.25">
      <c r="A47" t="s">
        <v>2114</v>
      </c>
      <c r="B47">
        <v>6.5464534962412353</v>
      </c>
    </row>
    <row r="48" spans="1:18" x14ac:dyDescent="0.25">
      <c r="A48" t="s">
        <v>2115</v>
      </c>
      <c r="B48">
        <v>6.4852314541766845</v>
      </c>
      <c r="P48" t="s">
        <v>2135</v>
      </c>
      <c r="Q48">
        <v>4.3382379555047397</v>
      </c>
      <c r="R48">
        <f>Q48/4.33823795550474/16*100</f>
        <v>6.25</v>
      </c>
    </row>
    <row r="49" spans="1:18" x14ac:dyDescent="0.25">
      <c r="A49" t="s">
        <v>2116</v>
      </c>
      <c r="B49">
        <v>6.4274777608178884</v>
      </c>
      <c r="P49" t="s">
        <v>2136</v>
      </c>
      <c r="Q49">
        <v>4.2934135296145568</v>
      </c>
      <c r="R49">
        <f t="shared" ref="R49:R56" si="6">Q49/4.33823795550474/16*100</f>
        <v>6.1854224768933754</v>
      </c>
    </row>
    <row r="50" spans="1:18" x14ac:dyDescent="0.25">
      <c r="P50" t="s">
        <v>2137</v>
      </c>
      <c r="Q50">
        <v>4.283906941017972</v>
      </c>
      <c r="R50">
        <f t="shared" si="6"/>
        <v>6.1717265525715517</v>
      </c>
    </row>
    <row r="51" spans="1:18" x14ac:dyDescent="0.25">
      <c r="A51" t="s">
        <v>2117</v>
      </c>
      <c r="B51">
        <v>6.25</v>
      </c>
      <c r="P51" t="s">
        <v>2138</v>
      </c>
      <c r="Q51">
        <v>4.284165531052853</v>
      </c>
      <c r="R51">
        <f t="shared" si="6"/>
        <v>6.1720990973085126</v>
      </c>
    </row>
    <row r="52" spans="1:18" x14ac:dyDescent="0.25">
      <c r="A52" t="s">
        <v>2118</v>
      </c>
      <c r="B52">
        <v>6.5136334421349691</v>
      </c>
      <c r="P52" t="s">
        <v>2139</v>
      </c>
      <c r="Q52">
        <v>4.2689434130304518</v>
      </c>
      <c r="R52">
        <f t="shared" si="6"/>
        <v>6.1501689407297828</v>
      </c>
    </row>
    <row r="53" spans="1:18" x14ac:dyDescent="0.25">
      <c r="A53" t="s">
        <v>2119</v>
      </c>
      <c r="B53">
        <v>6.5132468960240484</v>
      </c>
      <c r="P53" t="s">
        <v>2140</v>
      </c>
      <c r="Q53">
        <v>4.2685912710500178</v>
      </c>
      <c r="R53">
        <f t="shared" si="6"/>
        <v>6.149661617848861</v>
      </c>
    </row>
    <row r="54" spans="1:18" x14ac:dyDescent="0.25">
      <c r="A54" t="s">
        <v>2120</v>
      </c>
      <c r="B54">
        <v>6.5647772228413874</v>
      </c>
      <c r="P54" t="s">
        <v>2141</v>
      </c>
      <c r="Q54">
        <v>4.2860389144327957</v>
      </c>
      <c r="R54">
        <f t="shared" si="6"/>
        <v>6.1747980378103318</v>
      </c>
    </row>
    <row r="55" spans="1:18" x14ac:dyDescent="0.25">
      <c r="A55" t="s">
        <v>2121</v>
      </c>
      <c r="B55">
        <v>6.5714928188069486</v>
      </c>
      <c r="P55" t="s">
        <v>2142</v>
      </c>
      <c r="Q55">
        <v>4.265156082293756</v>
      </c>
      <c r="R55">
        <f t="shared" si="6"/>
        <v>6.1447126201343867</v>
      </c>
    </row>
    <row r="56" spans="1:18" x14ac:dyDescent="0.25">
      <c r="A56" t="s">
        <v>2122</v>
      </c>
      <c r="B56">
        <v>6.5740067480549769</v>
      </c>
      <c r="P56" t="s">
        <v>2143</v>
      </c>
      <c r="Q56">
        <v>4.2969831429123504</v>
      </c>
      <c r="R56">
        <f t="shared" si="6"/>
        <v>6.190565136964131</v>
      </c>
    </row>
    <row r="57" spans="1:18" x14ac:dyDescent="0.25">
      <c r="A57" t="s">
        <v>2123</v>
      </c>
      <c r="B57">
        <v>6.5532637397565789</v>
      </c>
    </row>
    <row r="58" spans="1:18" x14ac:dyDescent="0.25">
      <c r="A58" t="s">
        <v>2124</v>
      </c>
      <c r="B58">
        <v>6.531623154089683</v>
      </c>
      <c r="P58" t="s">
        <v>2144</v>
      </c>
      <c r="Q58">
        <v>3.05885851863578</v>
      </c>
      <c r="R58">
        <f>Q58/3.05885851863578/16*100</f>
        <v>6.25</v>
      </c>
    </row>
    <row r="59" spans="1:18" x14ac:dyDescent="0.25">
      <c r="A59" t="s">
        <v>2125</v>
      </c>
      <c r="B59">
        <v>6.4511169984110746</v>
      </c>
      <c r="P59" t="s">
        <v>2145</v>
      </c>
      <c r="Q59">
        <v>3.0310988267466197</v>
      </c>
      <c r="R59">
        <f t="shared" ref="R59:R66" si="7">Q59/3.05885851863578/16*100</f>
        <v>6.1932801245136924</v>
      </c>
    </row>
    <row r="60" spans="1:18" x14ac:dyDescent="0.25">
      <c r="P60" t="s">
        <v>2146</v>
      </c>
      <c r="Q60">
        <v>3.0325195901846813</v>
      </c>
      <c r="R60">
        <f t="shared" si="7"/>
        <v>6.1961830935244482</v>
      </c>
    </row>
    <row r="61" spans="1:18" x14ac:dyDescent="0.25">
      <c r="A61" t="s">
        <v>2126</v>
      </c>
      <c r="B61">
        <v>6.25</v>
      </c>
      <c r="P61" t="s">
        <v>2147</v>
      </c>
      <c r="Q61">
        <v>3.0255204742423802</v>
      </c>
      <c r="R61">
        <f t="shared" si="7"/>
        <v>6.1818821788620433</v>
      </c>
    </row>
    <row r="62" spans="1:18" x14ac:dyDescent="0.25">
      <c r="A62" t="s">
        <v>2127</v>
      </c>
      <c r="B62">
        <v>6.3830630534132267</v>
      </c>
      <c r="P62" t="s">
        <v>2148</v>
      </c>
      <c r="Q62">
        <v>3.0219619794818948</v>
      </c>
      <c r="R62">
        <f t="shared" si="7"/>
        <v>6.1746112991801176</v>
      </c>
    </row>
    <row r="63" spans="1:18" x14ac:dyDescent="0.25">
      <c r="A63" t="s">
        <v>2128</v>
      </c>
      <c r="B63">
        <v>6.3716331412089673</v>
      </c>
      <c r="P63" t="s">
        <v>2149</v>
      </c>
      <c r="Q63">
        <v>3.0211379165438546</v>
      </c>
      <c r="R63">
        <f t="shared" si="7"/>
        <v>6.1729275359948073</v>
      </c>
    </row>
    <row r="64" spans="1:18" x14ac:dyDescent="0.25">
      <c r="A64" t="s">
        <v>2129</v>
      </c>
      <c r="B64">
        <v>6.3613117239538788</v>
      </c>
      <c r="P64" t="s">
        <v>2150</v>
      </c>
      <c r="Q64">
        <v>3.0262982441065014</v>
      </c>
      <c r="R64">
        <f t="shared" si="7"/>
        <v>6.1834713539157899</v>
      </c>
    </row>
    <row r="65" spans="1:18" x14ac:dyDescent="0.25">
      <c r="A65" t="s">
        <v>2130</v>
      </c>
      <c r="B65">
        <v>6.3867788298903241</v>
      </c>
      <c r="P65" t="s">
        <v>2151</v>
      </c>
      <c r="Q65">
        <v>3.0201566536929709</v>
      </c>
      <c r="R65">
        <f t="shared" si="7"/>
        <v>6.1709225747386203</v>
      </c>
    </row>
    <row r="66" spans="1:18" x14ac:dyDescent="0.25">
      <c r="A66" t="s">
        <v>2131</v>
      </c>
      <c r="B66">
        <v>6.3739996175317355</v>
      </c>
      <c r="P66" t="s">
        <v>2152</v>
      </c>
      <c r="Q66">
        <v>3.025843984365554</v>
      </c>
      <c r="R66">
        <f t="shared" si="7"/>
        <v>6.1825431895814065</v>
      </c>
    </row>
    <row r="67" spans="1:18" x14ac:dyDescent="0.25">
      <c r="A67" t="s">
        <v>2132</v>
      </c>
      <c r="B67">
        <v>6.3966065642006988</v>
      </c>
    </row>
    <row r="68" spans="1:18" x14ac:dyDescent="0.25">
      <c r="A68" t="s">
        <v>2133</v>
      </c>
      <c r="B68">
        <v>6.3707281405905549</v>
      </c>
      <c r="P68" t="s">
        <v>2153</v>
      </c>
      <c r="Q68">
        <v>4.6820019510340201</v>
      </c>
      <c r="R68">
        <f>Q68/4.68200195103402/16*100</f>
        <v>6.25</v>
      </c>
    </row>
    <row r="69" spans="1:18" x14ac:dyDescent="0.25">
      <c r="A69" t="s">
        <v>2134</v>
      </c>
      <c r="B69">
        <v>6.3422263922015496</v>
      </c>
      <c r="P69" t="s">
        <v>2154</v>
      </c>
      <c r="Q69">
        <v>4.8674172165227647</v>
      </c>
      <c r="R69">
        <f t="shared" ref="R69:R76" si="8">Q69/4.68200195103402/16*100</f>
        <v>6.4975106634777724</v>
      </c>
    </row>
    <row r="70" spans="1:18" x14ac:dyDescent="0.25">
      <c r="P70" t="s">
        <v>2155</v>
      </c>
      <c r="Q70">
        <v>4.8767041564940063</v>
      </c>
      <c r="R70">
        <f t="shared" si="8"/>
        <v>6.5099077909090068</v>
      </c>
    </row>
    <row r="71" spans="1:18" x14ac:dyDescent="0.25">
      <c r="A71" t="s">
        <v>2135</v>
      </c>
      <c r="B71">
        <v>6.25</v>
      </c>
      <c r="P71" t="s">
        <v>2156</v>
      </c>
      <c r="Q71">
        <v>4.8596188457003286</v>
      </c>
      <c r="R71">
        <f t="shared" si="8"/>
        <v>6.4871006256029569</v>
      </c>
    </row>
    <row r="72" spans="1:18" x14ac:dyDescent="0.25">
      <c r="A72" t="s">
        <v>2136</v>
      </c>
      <c r="B72">
        <v>6.1854224768933754</v>
      </c>
      <c r="P72" t="s">
        <v>2157</v>
      </c>
      <c r="Q72">
        <v>4.8611786790426352</v>
      </c>
      <c r="R72">
        <f t="shared" si="8"/>
        <v>6.4891828456642404</v>
      </c>
    </row>
    <row r="73" spans="1:18" x14ac:dyDescent="0.25">
      <c r="A73" t="s">
        <v>2137</v>
      </c>
      <c r="B73">
        <v>6.1717265525715517</v>
      </c>
      <c r="P73" t="s">
        <v>2158</v>
      </c>
      <c r="Q73">
        <v>4.7929628799773702</v>
      </c>
      <c r="R73">
        <f t="shared" si="8"/>
        <v>6.3981216396637297</v>
      </c>
    </row>
    <row r="74" spans="1:18" x14ac:dyDescent="0.25">
      <c r="A74" t="s">
        <v>2138</v>
      </c>
      <c r="B74">
        <v>6.1720990973085126</v>
      </c>
      <c r="P74" t="s">
        <v>2159</v>
      </c>
      <c r="Q74">
        <v>4.8523603643038733</v>
      </c>
      <c r="R74">
        <f t="shared" si="8"/>
        <v>6.4774112856149992</v>
      </c>
    </row>
    <row r="75" spans="1:18" x14ac:dyDescent="0.25">
      <c r="A75" t="s">
        <v>2139</v>
      </c>
      <c r="B75">
        <v>6.1501689407297828</v>
      </c>
      <c r="P75" t="s">
        <v>2160</v>
      </c>
      <c r="Q75">
        <v>4.8562029229541288</v>
      </c>
      <c r="R75">
        <f t="shared" si="8"/>
        <v>6.4825407135424689</v>
      </c>
    </row>
    <row r="76" spans="1:18" x14ac:dyDescent="0.25">
      <c r="A76" t="s">
        <v>2140</v>
      </c>
      <c r="B76">
        <v>6.149661617848861</v>
      </c>
      <c r="P76" t="s">
        <v>2161</v>
      </c>
      <c r="Q76">
        <v>4.7938649545916299</v>
      </c>
      <c r="R76">
        <f t="shared" si="8"/>
        <v>6.399325818217708</v>
      </c>
    </row>
    <row r="77" spans="1:18" x14ac:dyDescent="0.25">
      <c r="A77" t="s">
        <v>2141</v>
      </c>
      <c r="B77">
        <v>6.1747980378103318</v>
      </c>
    </row>
    <row r="78" spans="1:18" x14ac:dyDescent="0.25">
      <c r="A78" t="s">
        <v>2142</v>
      </c>
      <c r="B78">
        <v>6.1447126201343867</v>
      </c>
      <c r="P78" t="s">
        <v>2162</v>
      </c>
      <c r="Q78">
        <v>5.2313135290734198</v>
      </c>
      <c r="R78">
        <f>Q78/5.23131352907342/16*100</f>
        <v>6.25</v>
      </c>
    </row>
    <row r="79" spans="1:18" x14ac:dyDescent="0.25">
      <c r="A79" t="s">
        <v>2143</v>
      </c>
      <c r="B79">
        <v>6.190565136964131</v>
      </c>
      <c r="P79" t="s">
        <v>2163</v>
      </c>
      <c r="Q79">
        <v>5.0268427881785245</v>
      </c>
      <c r="R79">
        <f t="shared" ref="R79:R86" si="9">Q79/5.23131352907342/16*100</f>
        <v>6.0057129536414067</v>
      </c>
    </row>
    <row r="80" spans="1:18" x14ac:dyDescent="0.25">
      <c r="P80" t="s">
        <v>2164</v>
      </c>
      <c r="Q80">
        <v>5.0268981634578314</v>
      </c>
      <c r="R80">
        <f t="shared" si="9"/>
        <v>6.0057791120725046</v>
      </c>
    </row>
    <row r="81" spans="1:18" x14ac:dyDescent="0.25">
      <c r="A81" t="s">
        <v>2144</v>
      </c>
      <c r="B81">
        <v>6.25</v>
      </c>
      <c r="P81" t="s">
        <v>2165</v>
      </c>
      <c r="Q81">
        <v>5.0126150158669498</v>
      </c>
      <c r="R81">
        <f t="shared" si="9"/>
        <v>5.9887146268439126</v>
      </c>
    </row>
    <row r="82" spans="1:18" x14ac:dyDescent="0.25">
      <c r="A82" t="s">
        <v>2145</v>
      </c>
      <c r="B82">
        <v>6.1932801245136924</v>
      </c>
      <c r="P82" t="s">
        <v>2166</v>
      </c>
      <c r="Q82">
        <v>5.008672740367051</v>
      </c>
      <c r="R82">
        <f t="shared" si="9"/>
        <v>5.9840046774712681</v>
      </c>
    </row>
    <row r="83" spans="1:18" x14ac:dyDescent="0.25">
      <c r="A83" t="s">
        <v>2146</v>
      </c>
      <c r="B83">
        <v>6.1961830935244482</v>
      </c>
      <c r="P83" t="s">
        <v>2167</v>
      </c>
      <c r="Q83">
        <v>4.9919223318991053</v>
      </c>
      <c r="R83">
        <f t="shared" si="9"/>
        <v>5.9639924850567168</v>
      </c>
    </row>
    <row r="84" spans="1:18" x14ac:dyDescent="0.25">
      <c r="A84" t="s">
        <v>2147</v>
      </c>
      <c r="B84">
        <v>6.1818821788620433</v>
      </c>
      <c r="P84" t="s">
        <v>2168</v>
      </c>
      <c r="Q84">
        <v>5.0138255147093567</v>
      </c>
      <c r="R84">
        <f t="shared" si="9"/>
        <v>5.9901608444569456</v>
      </c>
    </row>
    <row r="85" spans="1:18" x14ac:dyDescent="0.25">
      <c r="A85" t="s">
        <v>2148</v>
      </c>
      <c r="B85">
        <v>6.1746112991801176</v>
      </c>
      <c r="P85" t="s">
        <v>2169</v>
      </c>
      <c r="Q85">
        <v>5.0193068596750932</v>
      </c>
      <c r="R85">
        <f t="shared" si="9"/>
        <v>5.9967095641705432</v>
      </c>
    </row>
    <row r="86" spans="1:18" x14ac:dyDescent="0.25">
      <c r="A86" t="s">
        <v>2149</v>
      </c>
      <c r="B86">
        <v>6.1729275359948073</v>
      </c>
      <c r="P86" t="s">
        <v>2170</v>
      </c>
      <c r="Q86">
        <v>5.0254514564916963</v>
      </c>
      <c r="R86">
        <f t="shared" si="9"/>
        <v>6.0040506898534787</v>
      </c>
    </row>
    <row r="87" spans="1:18" x14ac:dyDescent="0.25">
      <c r="A87" t="s">
        <v>2150</v>
      </c>
      <c r="B87">
        <v>6.1834713539157899</v>
      </c>
    </row>
    <row r="88" spans="1:18" x14ac:dyDescent="0.25">
      <c r="A88" t="s">
        <v>2151</v>
      </c>
      <c r="B88">
        <v>6.1709225747386203</v>
      </c>
      <c r="P88" t="s">
        <v>2171</v>
      </c>
      <c r="Q88">
        <v>6.2227475565195904</v>
      </c>
      <c r="R88">
        <f>Q88/6.22274755651959/16*100</f>
        <v>6.25</v>
      </c>
    </row>
    <row r="89" spans="1:18" x14ac:dyDescent="0.25">
      <c r="A89" t="s">
        <v>2152</v>
      </c>
      <c r="B89">
        <v>6.1825431895814065</v>
      </c>
      <c r="P89" t="s">
        <v>2172</v>
      </c>
      <c r="Q89">
        <v>6.5388387342359158</v>
      </c>
      <c r="R89">
        <f t="shared" ref="R89:R96" si="10">Q89/6.22274755651959/16*100</f>
        <v>6.5674754949937224</v>
      </c>
    </row>
    <row r="90" spans="1:18" x14ac:dyDescent="0.25">
      <c r="P90" t="s">
        <v>2173</v>
      </c>
      <c r="Q90">
        <v>6.5439955979247415</v>
      </c>
      <c r="R90">
        <f t="shared" si="10"/>
        <v>6.5726549431012371</v>
      </c>
    </row>
    <row r="91" spans="1:18" x14ac:dyDescent="0.25">
      <c r="A91" t="s">
        <v>2153</v>
      </c>
      <c r="B91">
        <v>6.25</v>
      </c>
      <c r="P91" t="s">
        <v>2174</v>
      </c>
      <c r="Q91">
        <v>6.5770032720583336</v>
      </c>
      <c r="R91">
        <f t="shared" si="10"/>
        <v>6.605807173922301</v>
      </c>
    </row>
    <row r="92" spans="1:18" x14ac:dyDescent="0.25">
      <c r="A92" t="s">
        <v>2154</v>
      </c>
      <c r="B92">
        <v>6.4975106634777724</v>
      </c>
      <c r="P92" t="s">
        <v>2175</v>
      </c>
      <c r="Q92">
        <v>6.5663464887971061</v>
      </c>
      <c r="R92">
        <f t="shared" si="10"/>
        <v>6.5951037194148325</v>
      </c>
    </row>
    <row r="93" spans="1:18" x14ac:dyDescent="0.25">
      <c r="A93" t="s">
        <v>2155</v>
      </c>
      <c r="B93">
        <v>6.5099077909090068</v>
      </c>
      <c r="P93" t="s">
        <v>2176</v>
      </c>
      <c r="Q93">
        <v>6.5517970512691033</v>
      </c>
      <c r="R93">
        <f t="shared" si="10"/>
        <v>6.5804905628109225</v>
      </c>
    </row>
    <row r="94" spans="1:18" x14ac:dyDescent="0.25">
      <c r="A94" t="s">
        <v>2156</v>
      </c>
      <c r="B94">
        <v>6.4871006256029569</v>
      </c>
      <c r="P94" t="s">
        <v>2177</v>
      </c>
      <c r="Q94">
        <v>6.5584487138001162</v>
      </c>
      <c r="R94">
        <f t="shared" si="10"/>
        <v>6.5871713562130711</v>
      </c>
    </row>
    <row r="95" spans="1:18" x14ac:dyDescent="0.25">
      <c r="A95" t="s">
        <v>2157</v>
      </c>
      <c r="B95">
        <v>6.4891828456642404</v>
      </c>
      <c r="P95" t="s">
        <v>2178</v>
      </c>
      <c r="Q95">
        <v>6.5397417638919029</v>
      </c>
      <c r="R95">
        <f t="shared" si="10"/>
        <v>6.5683824794565595</v>
      </c>
    </row>
    <row r="96" spans="1:18" x14ac:dyDescent="0.25">
      <c r="A96" t="s">
        <v>2158</v>
      </c>
      <c r="B96">
        <v>6.3981216396637297</v>
      </c>
      <c r="P96" t="s">
        <v>2179</v>
      </c>
      <c r="Q96">
        <v>6.4734011869342316</v>
      </c>
      <c r="R96">
        <f t="shared" si="10"/>
        <v>6.5017513647890466</v>
      </c>
    </row>
    <row r="97" spans="1:18" x14ac:dyDescent="0.25">
      <c r="A97" t="s">
        <v>2159</v>
      </c>
      <c r="B97">
        <v>6.4774112856149992</v>
      </c>
    </row>
    <row r="98" spans="1:18" x14ac:dyDescent="0.25">
      <c r="A98" t="s">
        <v>2160</v>
      </c>
      <c r="B98">
        <v>6.4825407135424689</v>
      </c>
      <c r="P98" t="s">
        <v>2180</v>
      </c>
      <c r="Q98">
        <v>4.6437793020321898</v>
      </c>
      <c r="R98">
        <f>Q98/4.64377930203219/16*100</f>
        <v>6.25</v>
      </c>
    </row>
    <row r="99" spans="1:18" x14ac:dyDescent="0.25">
      <c r="A99" t="s">
        <v>2161</v>
      </c>
      <c r="B99">
        <v>6.399325818217708</v>
      </c>
      <c r="P99" t="s">
        <v>2181</v>
      </c>
      <c r="Q99">
        <v>5.1957320147467376</v>
      </c>
      <c r="R99">
        <f t="shared" ref="R99:R106" si="11">Q99/4.64377930203219/16*100</f>
        <v>6.9928657199441577</v>
      </c>
    </row>
    <row r="100" spans="1:18" x14ac:dyDescent="0.25">
      <c r="P100" t="s">
        <v>2182</v>
      </c>
      <c r="Q100">
        <v>5.2199629953691797</v>
      </c>
      <c r="R100">
        <f t="shared" si="11"/>
        <v>7.0254778703157301</v>
      </c>
    </row>
    <row r="101" spans="1:18" x14ac:dyDescent="0.25">
      <c r="A101" t="s">
        <v>2162</v>
      </c>
      <c r="B101">
        <v>6.25</v>
      </c>
      <c r="P101" t="s">
        <v>2183</v>
      </c>
      <c r="Q101">
        <v>5.2558152451453548</v>
      </c>
      <c r="R101">
        <f t="shared" si="11"/>
        <v>7.0737309302755413</v>
      </c>
    </row>
    <row r="102" spans="1:18" x14ac:dyDescent="0.25">
      <c r="A102" t="s">
        <v>2163</v>
      </c>
      <c r="B102">
        <v>6.0057129536414067</v>
      </c>
      <c r="P102" t="s">
        <v>2184</v>
      </c>
      <c r="Q102">
        <v>5.2565113023504315</v>
      </c>
      <c r="R102">
        <f t="shared" si="11"/>
        <v>7.0746677442903305</v>
      </c>
    </row>
    <row r="103" spans="1:18" x14ac:dyDescent="0.25">
      <c r="A103" t="s">
        <v>2164</v>
      </c>
      <c r="B103">
        <v>6.0057791120725046</v>
      </c>
      <c r="P103" t="s">
        <v>2185</v>
      </c>
      <c r="Q103">
        <v>5.2191336036243285</v>
      </c>
      <c r="R103">
        <f t="shared" si="11"/>
        <v>7.0243616031401874</v>
      </c>
    </row>
    <row r="104" spans="1:18" x14ac:dyDescent="0.25">
      <c r="A104" t="s">
        <v>2165</v>
      </c>
      <c r="B104">
        <v>5.9887146268439126</v>
      </c>
      <c r="P104" t="s">
        <v>2186</v>
      </c>
      <c r="Q104">
        <v>5.2413272499967514</v>
      </c>
      <c r="R104">
        <f t="shared" si="11"/>
        <v>7.0542317327923305</v>
      </c>
    </row>
    <row r="105" spans="1:18" x14ac:dyDescent="0.25">
      <c r="A105" t="s">
        <v>2166</v>
      </c>
      <c r="B105">
        <v>5.9840046774712681</v>
      </c>
      <c r="P105" t="s">
        <v>2187</v>
      </c>
      <c r="Q105">
        <v>5.2059560991199207</v>
      </c>
      <c r="R105">
        <f t="shared" si="11"/>
        <v>7.0066261773596148</v>
      </c>
    </row>
    <row r="106" spans="1:18" x14ac:dyDescent="0.25">
      <c r="A106" t="s">
        <v>2167</v>
      </c>
      <c r="B106">
        <v>5.9639924850567168</v>
      </c>
      <c r="P106" t="s">
        <v>2188</v>
      </c>
      <c r="Q106">
        <v>5.0177605091251785</v>
      </c>
      <c r="R106">
        <f t="shared" si="11"/>
        <v>6.7533362682219416</v>
      </c>
    </row>
    <row r="107" spans="1:18" x14ac:dyDescent="0.25">
      <c r="A107" t="s">
        <v>2168</v>
      </c>
      <c r="B107">
        <v>5.9901608444569456</v>
      </c>
    </row>
    <row r="108" spans="1:18" x14ac:dyDescent="0.25">
      <c r="A108" t="s">
        <v>2169</v>
      </c>
      <c r="B108">
        <v>5.9967095641705432</v>
      </c>
      <c r="P108" t="s">
        <v>2189</v>
      </c>
      <c r="Q108">
        <v>8.1689192518739606</v>
      </c>
      <c r="R108">
        <f>Q108/8.16891925187396/16*100</f>
        <v>6.25</v>
      </c>
    </row>
    <row r="109" spans="1:18" x14ac:dyDescent="0.25">
      <c r="A109" t="s">
        <v>2170</v>
      </c>
      <c r="B109">
        <v>6.0040506898534787</v>
      </c>
      <c r="P109" t="s">
        <v>2190</v>
      </c>
      <c r="Q109">
        <v>9.1200438164504369</v>
      </c>
      <c r="R109">
        <f t="shared" ref="R109:R116" si="12">Q109/8.16891925187396/16*100</f>
        <v>6.9777007331464675</v>
      </c>
    </row>
    <row r="110" spans="1:18" x14ac:dyDescent="0.25">
      <c r="P110" t="s">
        <v>2191</v>
      </c>
      <c r="Q110">
        <v>9.17435823783579</v>
      </c>
      <c r="R110">
        <f t="shared" si="12"/>
        <v>7.0192564301966724</v>
      </c>
    </row>
    <row r="111" spans="1:18" x14ac:dyDescent="0.25">
      <c r="A111" t="s">
        <v>2171</v>
      </c>
      <c r="B111">
        <v>6.25</v>
      </c>
      <c r="P111" t="s">
        <v>2192</v>
      </c>
      <c r="Q111">
        <v>9.2110889459187799</v>
      </c>
      <c r="R111">
        <f t="shared" si="12"/>
        <v>7.0473589145572602</v>
      </c>
    </row>
    <row r="112" spans="1:18" x14ac:dyDescent="0.25">
      <c r="A112" t="s">
        <v>2172</v>
      </c>
      <c r="B112">
        <v>6.5674754949937224</v>
      </c>
      <c r="P112" t="s">
        <v>2193</v>
      </c>
      <c r="Q112">
        <v>9.2353204885682061</v>
      </c>
      <c r="R112">
        <f t="shared" si="12"/>
        <v>7.0658983488311593</v>
      </c>
    </row>
    <row r="113" spans="1:18" x14ac:dyDescent="0.25">
      <c r="A113" t="s">
        <v>2173</v>
      </c>
      <c r="B113">
        <v>6.5726549431012371</v>
      </c>
      <c r="P113" t="s">
        <v>2194</v>
      </c>
      <c r="Q113">
        <v>9.1461922856047799</v>
      </c>
      <c r="R113">
        <f t="shared" si="12"/>
        <v>6.9977067984747734</v>
      </c>
    </row>
    <row r="114" spans="1:18" x14ac:dyDescent="0.25">
      <c r="A114" t="s">
        <v>2174</v>
      </c>
      <c r="B114">
        <v>6.605807173922301</v>
      </c>
      <c r="P114" t="s">
        <v>2195</v>
      </c>
      <c r="Q114">
        <v>9.1667242671923255</v>
      </c>
      <c r="R114">
        <f t="shared" si="12"/>
        <v>7.0134157167496989</v>
      </c>
    </row>
    <row r="115" spans="1:18" x14ac:dyDescent="0.25">
      <c r="A115" t="s">
        <v>2175</v>
      </c>
      <c r="B115">
        <v>6.5951037194148325</v>
      </c>
      <c r="P115" t="s">
        <v>2196</v>
      </c>
      <c r="Q115">
        <v>9.1814165735183888</v>
      </c>
      <c r="R115">
        <f t="shared" si="12"/>
        <v>7.0246567281621735</v>
      </c>
    </row>
    <row r="116" spans="1:18" x14ac:dyDescent="0.25">
      <c r="A116" t="s">
        <v>2176</v>
      </c>
      <c r="B116">
        <v>6.5804905628109225</v>
      </c>
      <c r="P116" t="s">
        <v>2197</v>
      </c>
      <c r="Q116">
        <v>8.9033768414486829</v>
      </c>
      <c r="R116">
        <f t="shared" si="12"/>
        <v>6.8119298946784159</v>
      </c>
    </row>
    <row r="117" spans="1:18" x14ac:dyDescent="0.25">
      <c r="A117" t="s">
        <v>2177</v>
      </c>
      <c r="B117">
        <v>6.5871713562130711</v>
      </c>
    </row>
    <row r="118" spans="1:18" x14ac:dyDescent="0.25">
      <c r="A118" t="s">
        <v>2178</v>
      </c>
      <c r="B118">
        <v>6.5683824794565595</v>
      </c>
      <c r="P118" t="s">
        <v>2198</v>
      </c>
      <c r="Q118">
        <v>8.0639323408963204</v>
      </c>
      <c r="R118">
        <f>Q118/8.06393234089632/16*100</f>
        <v>6.25</v>
      </c>
    </row>
    <row r="119" spans="1:18" x14ac:dyDescent="0.25">
      <c r="A119" t="s">
        <v>2179</v>
      </c>
      <c r="B119">
        <v>6.5017513647890466</v>
      </c>
      <c r="P119" t="s">
        <v>2199</v>
      </c>
      <c r="Q119">
        <v>8.6214663705449244</v>
      </c>
      <c r="R119">
        <f t="shared" ref="R119:R126" si="13">Q119/8.06393234089632/16*100</f>
        <v>6.6821201540384525</v>
      </c>
    </row>
    <row r="120" spans="1:18" x14ac:dyDescent="0.25">
      <c r="P120" t="s">
        <v>2200</v>
      </c>
      <c r="Q120">
        <v>8.6578983437796708</v>
      </c>
      <c r="R120">
        <f t="shared" si="13"/>
        <v>6.7103569773513643</v>
      </c>
    </row>
    <row r="121" spans="1:18" x14ac:dyDescent="0.25">
      <c r="A121" t="s">
        <v>2180</v>
      </c>
      <c r="B121">
        <v>6.25</v>
      </c>
      <c r="P121" t="s">
        <v>2201</v>
      </c>
      <c r="Q121">
        <v>8.7069629677103233</v>
      </c>
      <c r="R121">
        <f t="shared" si="13"/>
        <v>6.7483848137223843</v>
      </c>
    </row>
    <row r="122" spans="1:18" x14ac:dyDescent="0.25">
      <c r="A122" t="s">
        <v>2181</v>
      </c>
      <c r="B122">
        <v>6.9928657199441577</v>
      </c>
      <c r="P122" t="s">
        <v>2202</v>
      </c>
      <c r="Q122">
        <v>8.7263871111873001</v>
      </c>
      <c r="R122">
        <f t="shared" si="13"/>
        <v>6.7634396147300029</v>
      </c>
    </row>
    <row r="123" spans="1:18" x14ac:dyDescent="0.25">
      <c r="A123" t="s">
        <v>2182</v>
      </c>
      <c r="B123">
        <v>7.0254778703157301</v>
      </c>
      <c r="P123" t="s">
        <v>2203</v>
      </c>
      <c r="Q123">
        <v>8.6362428317826758</v>
      </c>
      <c r="R123">
        <f t="shared" si="13"/>
        <v>6.6935727405473422</v>
      </c>
    </row>
    <row r="124" spans="1:18" x14ac:dyDescent="0.25">
      <c r="A124" t="s">
        <v>2183</v>
      </c>
      <c r="B124">
        <v>7.0737309302755413</v>
      </c>
      <c r="P124" t="s">
        <v>2204</v>
      </c>
      <c r="Q124">
        <v>8.6591005422498135</v>
      </c>
      <c r="R124">
        <f t="shared" si="13"/>
        <v>6.7112887486163935</v>
      </c>
    </row>
    <row r="125" spans="1:18" x14ac:dyDescent="0.25">
      <c r="A125" t="s">
        <v>2184</v>
      </c>
      <c r="B125">
        <v>7.0746677442903305</v>
      </c>
      <c r="P125" t="s">
        <v>2205</v>
      </c>
      <c r="Q125">
        <v>8.6781385332254288</v>
      </c>
      <c r="R125">
        <f t="shared" si="13"/>
        <v>6.7260442597699477</v>
      </c>
    </row>
    <row r="126" spans="1:18" x14ac:dyDescent="0.25">
      <c r="A126" t="s">
        <v>2185</v>
      </c>
      <c r="B126">
        <v>7.0243616031401874</v>
      </c>
      <c r="P126" t="s">
        <v>2206</v>
      </c>
      <c r="Q126">
        <v>8.4440104681632917</v>
      </c>
      <c r="R126">
        <f t="shared" si="13"/>
        <v>6.544581873333839</v>
      </c>
    </row>
    <row r="127" spans="1:18" x14ac:dyDescent="0.25">
      <c r="A127" t="s">
        <v>2186</v>
      </c>
      <c r="B127">
        <v>7.0542317327923305</v>
      </c>
    </row>
    <row r="128" spans="1:18" x14ac:dyDescent="0.25">
      <c r="A128" t="s">
        <v>2187</v>
      </c>
      <c r="B128">
        <v>7.0066261773596148</v>
      </c>
      <c r="P128" t="s">
        <v>2207</v>
      </c>
      <c r="Q128">
        <v>7.7371755708213596</v>
      </c>
      <c r="R128">
        <f>Q128/7.73717557082136/16*100</f>
        <v>6.25</v>
      </c>
    </row>
    <row r="129" spans="1:18" x14ac:dyDescent="0.25">
      <c r="A129" t="s">
        <v>2188</v>
      </c>
      <c r="B129">
        <v>6.7533362682219416</v>
      </c>
      <c r="P129" t="s">
        <v>2208</v>
      </c>
      <c r="Q129">
        <v>7.0247611998014978</v>
      </c>
      <c r="R129">
        <f t="shared" ref="R129:R136" si="14">Q129/7.73717557082136/16*100</f>
        <v>5.6745199972369944</v>
      </c>
    </row>
    <row r="130" spans="1:18" x14ac:dyDescent="0.25">
      <c r="P130" t="s">
        <v>2209</v>
      </c>
      <c r="Q130">
        <v>6.986150253100468</v>
      </c>
      <c r="R130">
        <f t="shared" si="14"/>
        <v>5.6433305257467126</v>
      </c>
    </row>
    <row r="131" spans="1:18" x14ac:dyDescent="0.25">
      <c r="A131" t="s">
        <v>2189</v>
      </c>
      <c r="B131">
        <v>6.25</v>
      </c>
      <c r="P131" t="s">
        <v>2210</v>
      </c>
      <c r="Q131">
        <v>6.9600445996668938</v>
      </c>
      <c r="R131">
        <f t="shared" si="14"/>
        <v>5.6222426840057089</v>
      </c>
    </row>
    <row r="132" spans="1:18" x14ac:dyDescent="0.25">
      <c r="A132" t="s">
        <v>2190</v>
      </c>
      <c r="B132">
        <v>6.9777007331464675</v>
      </c>
      <c r="P132" t="s">
        <v>2211</v>
      </c>
      <c r="Q132">
        <v>6.9359142811591186</v>
      </c>
      <c r="R132">
        <f t="shared" si="14"/>
        <v>5.6027504947315832</v>
      </c>
    </row>
    <row r="133" spans="1:18" x14ac:dyDescent="0.25">
      <c r="A133" t="s">
        <v>2191</v>
      </c>
      <c r="B133">
        <v>7.0192564301966724</v>
      </c>
      <c r="P133" t="s">
        <v>2212</v>
      </c>
      <c r="Q133">
        <v>7.0522138624041926</v>
      </c>
      <c r="R133">
        <f t="shared" si="14"/>
        <v>5.6966959372420147</v>
      </c>
    </row>
    <row r="134" spans="1:18" x14ac:dyDescent="0.25">
      <c r="A134" t="s">
        <v>2192</v>
      </c>
      <c r="B134">
        <v>7.0473589145572602</v>
      </c>
      <c r="P134" t="s">
        <v>2213</v>
      </c>
      <c r="Q134">
        <v>6.9947754362203893</v>
      </c>
      <c r="R134">
        <f t="shared" si="14"/>
        <v>5.6502978478665318</v>
      </c>
    </row>
    <row r="135" spans="1:18" x14ac:dyDescent="0.25">
      <c r="A135" t="s">
        <v>2193</v>
      </c>
      <c r="B135">
        <v>7.0658983488311593</v>
      </c>
      <c r="P135" t="s">
        <v>2214</v>
      </c>
      <c r="Q135">
        <v>6.9889824206650966</v>
      </c>
      <c r="R135">
        <f t="shared" si="14"/>
        <v>5.6456183176052406</v>
      </c>
    </row>
    <row r="136" spans="1:18" x14ac:dyDescent="0.25">
      <c r="A136" t="s">
        <v>2194</v>
      </c>
      <c r="B136">
        <v>6.9977067984747734</v>
      </c>
      <c r="P136" t="s">
        <v>2215</v>
      </c>
      <c r="Q136">
        <v>7.2509390159429312</v>
      </c>
      <c r="R136">
        <f t="shared" si="14"/>
        <v>5.8572237937250833</v>
      </c>
    </row>
    <row r="137" spans="1:18" x14ac:dyDescent="0.25">
      <c r="A137" t="s">
        <v>2195</v>
      </c>
      <c r="B137">
        <v>7.0134157167496989</v>
      </c>
    </row>
    <row r="138" spans="1:18" x14ac:dyDescent="0.25">
      <c r="A138" t="s">
        <v>2196</v>
      </c>
      <c r="B138">
        <v>7.0246567281621735</v>
      </c>
      <c r="P138" t="s">
        <v>2216</v>
      </c>
      <c r="Q138">
        <v>5.4047436204370998</v>
      </c>
      <c r="R138">
        <f>Q138/5.4047436204371/16*100</f>
        <v>6.25</v>
      </c>
    </row>
    <row r="139" spans="1:18" x14ac:dyDescent="0.25">
      <c r="A139" t="s">
        <v>2197</v>
      </c>
      <c r="B139">
        <v>6.8119298946784159</v>
      </c>
      <c r="P139" t="s">
        <v>2217</v>
      </c>
      <c r="Q139">
        <v>4.9791871540645607</v>
      </c>
      <c r="R139">
        <f t="shared" ref="R139:R146" si="15">Q139/5.4047436204371/16*100</f>
        <v>5.7578900866322194</v>
      </c>
    </row>
    <row r="140" spans="1:18" x14ac:dyDescent="0.25">
      <c r="P140" t="s">
        <v>2218</v>
      </c>
      <c r="Q140">
        <v>4.9744157240236184</v>
      </c>
      <c r="R140">
        <f t="shared" si="15"/>
        <v>5.7523724451213196</v>
      </c>
    </row>
    <row r="141" spans="1:18" x14ac:dyDescent="0.25">
      <c r="A141" t="s">
        <v>2198</v>
      </c>
      <c r="B141">
        <v>6.25</v>
      </c>
      <c r="P141" t="s">
        <v>2219</v>
      </c>
      <c r="Q141">
        <v>4.9342601863587205</v>
      </c>
      <c r="R141">
        <f t="shared" si="15"/>
        <v>5.7059369195847154</v>
      </c>
    </row>
    <row r="142" spans="1:18" x14ac:dyDescent="0.25">
      <c r="A142" t="s">
        <v>2199</v>
      </c>
      <c r="B142">
        <v>6.6821201540384525</v>
      </c>
      <c r="P142" t="s">
        <v>2220</v>
      </c>
      <c r="Q142">
        <v>4.9227409917800635</v>
      </c>
      <c r="R142">
        <f t="shared" si="15"/>
        <v>5.6926162199969728</v>
      </c>
    </row>
    <row r="143" spans="1:18" x14ac:dyDescent="0.25">
      <c r="A143" t="s">
        <v>2200</v>
      </c>
      <c r="B143">
        <v>6.7103569773513643</v>
      </c>
      <c r="P143" t="s">
        <v>2221</v>
      </c>
      <c r="Q143">
        <v>4.9506034588123402</v>
      </c>
      <c r="R143">
        <f t="shared" si="15"/>
        <v>5.7248361421951781</v>
      </c>
    </row>
    <row r="144" spans="1:18" x14ac:dyDescent="0.25">
      <c r="A144" t="s">
        <v>2201</v>
      </c>
      <c r="B144">
        <v>6.7483848137223843</v>
      </c>
      <c r="P144" t="s">
        <v>2222</v>
      </c>
      <c r="Q144">
        <v>4.9471852753441299</v>
      </c>
      <c r="R144">
        <f t="shared" si="15"/>
        <v>5.7208833836229624</v>
      </c>
    </row>
    <row r="145" spans="1:18" x14ac:dyDescent="0.25">
      <c r="A145" t="s">
        <v>2202</v>
      </c>
      <c r="B145">
        <v>6.7634396147300029</v>
      </c>
      <c r="P145" t="s">
        <v>2223</v>
      </c>
      <c r="Q145">
        <v>4.9706644508795836</v>
      </c>
      <c r="R145">
        <f t="shared" si="15"/>
        <v>5.7480345044535035</v>
      </c>
    </row>
    <row r="146" spans="1:18" x14ac:dyDescent="0.25">
      <c r="A146" t="s">
        <v>2203</v>
      </c>
      <c r="B146">
        <v>6.6935727405473422</v>
      </c>
      <c r="P146" t="s">
        <v>2224</v>
      </c>
      <c r="Q146">
        <v>5.0757003917651353</v>
      </c>
      <c r="R146">
        <f t="shared" si="15"/>
        <v>5.8694971818046273</v>
      </c>
    </row>
    <row r="147" spans="1:18" x14ac:dyDescent="0.25">
      <c r="A147" t="s">
        <v>2204</v>
      </c>
      <c r="B147">
        <v>6.7112887486163935</v>
      </c>
    </row>
    <row r="148" spans="1:18" x14ac:dyDescent="0.25">
      <c r="A148" t="s">
        <v>2205</v>
      </c>
      <c r="B148">
        <v>6.7260442597699477</v>
      </c>
      <c r="P148" t="s">
        <v>2225</v>
      </c>
      <c r="Q148">
        <v>7.7464859365508403</v>
      </c>
      <c r="R148">
        <f>Q148/7.74648593655084/16*100</f>
        <v>6.25</v>
      </c>
    </row>
    <row r="149" spans="1:18" x14ac:dyDescent="0.25">
      <c r="A149" t="s">
        <v>2206</v>
      </c>
      <c r="B149">
        <v>6.544581873333839</v>
      </c>
      <c r="P149" t="s">
        <v>2226</v>
      </c>
      <c r="Q149">
        <v>7.6206261054321187</v>
      </c>
      <c r="R149">
        <f t="shared" ref="R149:R156" si="16">Q149/7.74648593655084/16*100</f>
        <v>6.1484540924833508</v>
      </c>
    </row>
    <row r="150" spans="1:18" x14ac:dyDescent="0.25">
      <c r="P150" t="s">
        <v>2227</v>
      </c>
      <c r="Q150">
        <v>7.631120678059049</v>
      </c>
      <c r="R150">
        <f t="shared" si="16"/>
        <v>6.1569212967686946</v>
      </c>
    </row>
    <row r="151" spans="1:18" x14ac:dyDescent="0.25">
      <c r="A151" t="s">
        <v>2207</v>
      </c>
      <c r="B151">
        <v>6.25</v>
      </c>
      <c r="P151" t="s">
        <v>2228</v>
      </c>
      <c r="Q151">
        <v>7.5938634779316629</v>
      </c>
      <c r="R151">
        <f t="shared" si="16"/>
        <v>6.1268615377110489</v>
      </c>
    </row>
    <row r="152" spans="1:18" x14ac:dyDescent="0.25">
      <c r="A152" t="s">
        <v>2208</v>
      </c>
      <c r="B152">
        <v>5.6745199972369944</v>
      </c>
      <c r="P152" t="s">
        <v>2229</v>
      </c>
      <c r="Q152">
        <v>7.5941919178036317</v>
      </c>
      <c r="R152">
        <f t="shared" si="16"/>
        <v>6.1271265287297654</v>
      </c>
    </row>
    <row r="153" spans="1:18" x14ac:dyDescent="0.25">
      <c r="A153" t="s">
        <v>2209</v>
      </c>
      <c r="B153">
        <v>5.6433305257467126</v>
      </c>
      <c r="P153" t="s">
        <v>2230</v>
      </c>
      <c r="Q153">
        <v>7.5269658663050087</v>
      </c>
      <c r="R153">
        <f t="shared" si="16"/>
        <v>6.0728873775445935</v>
      </c>
    </row>
    <row r="154" spans="1:18" x14ac:dyDescent="0.25">
      <c r="A154" t="s">
        <v>2210</v>
      </c>
      <c r="B154">
        <v>5.6222426840057089</v>
      </c>
      <c r="P154" t="s">
        <v>2231</v>
      </c>
      <c r="Q154">
        <v>7.575043789432395</v>
      </c>
      <c r="R154">
        <f t="shared" si="16"/>
        <v>6.111677484698645</v>
      </c>
    </row>
    <row r="155" spans="1:18" x14ac:dyDescent="0.25">
      <c r="A155" t="s">
        <v>2211</v>
      </c>
      <c r="B155">
        <v>5.6027504947315832</v>
      </c>
      <c r="P155" t="s">
        <v>2232</v>
      </c>
      <c r="Q155">
        <v>7.6410401412944733</v>
      </c>
      <c r="R155">
        <f t="shared" si="16"/>
        <v>6.1649244927635234</v>
      </c>
    </row>
    <row r="156" spans="1:18" x14ac:dyDescent="0.25">
      <c r="A156" t="s">
        <v>2212</v>
      </c>
      <c r="B156">
        <v>5.6966959372420147</v>
      </c>
      <c r="P156" t="s">
        <v>2233</v>
      </c>
      <c r="Q156">
        <v>7.6637218365841058</v>
      </c>
      <c r="R156">
        <f t="shared" si="16"/>
        <v>6.1832244802315603</v>
      </c>
    </row>
    <row r="157" spans="1:18" x14ac:dyDescent="0.25">
      <c r="A157" t="s">
        <v>2213</v>
      </c>
      <c r="B157">
        <v>5.6502978478665318</v>
      </c>
    </row>
    <row r="158" spans="1:18" x14ac:dyDescent="0.25">
      <c r="A158" t="s">
        <v>2214</v>
      </c>
      <c r="B158">
        <v>5.6456183176052406</v>
      </c>
      <c r="P158" t="s">
        <v>2234</v>
      </c>
      <c r="Q158">
        <v>9.8948691817300496</v>
      </c>
      <c r="R158">
        <f>Q158/9.89486918173005/16*100</f>
        <v>6.25</v>
      </c>
    </row>
    <row r="159" spans="1:18" x14ac:dyDescent="0.25">
      <c r="A159" t="s">
        <v>2215</v>
      </c>
      <c r="B159">
        <v>5.8572237937250833</v>
      </c>
      <c r="P159" t="s">
        <v>2235</v>
      </c>
      <c r="Q159">
        <v>8.7300641689844536</v>
      </c>
      <c r="R159">
        <f t="shared" ref="R159:R166" si="17">Q159/9.89486918173005/16*100</f>
        <v>5.5142619931649151</v>
      </c>
    </row>
    <row r="160" spans="1:18" x14ac:dyDescent="0.25">
      <c r="P160" t="s">
        <v>2236</v>
      </c>
      <c r="Q160">
        <v>8.7154694848910328</v>
      </c>
      <c r="R160">
        <f t="shared" si="17"/>
        <v>5.5050433997799413</v>
      </c>
    </row>
    <row r="161" spans="1:18" x14ac:dyDescent="0.25">
      <c r="A161" t="s">
        <v>2216</v>
      </c>
      <c r="B161">
        <v>6.25</v>
      </c>
      <c r="P161" t="s">
        <v>2237</v>
      </c>
      <c r="Q161">
        <v>8.614830213984801</v>
      </c>
      <c r="R161">
        <f t="shared" si="17"/>
        <v>5.4414755615789741</v>
      </c>
    </row>
    <row r="162" spans="1:18" x14ac:dyDescent="0.25">
      <c r="A162" t="s">
        <v>2217</v>
      </c>
      <c r="B162">
        <v>5.7578900866322194</v>
      </c>
      <c r="P162" t="s">
        <v>2238</v>
      </c>
      <c r="Q162">
        <v>8.6123295551378476</v>
      </c>
      <c r="R162">
        <f t="shared" si="17"/>
        <v>5.4398960442042208</v>
      </c>
    </row>
    <row r="163" spans="1:18" x14ac:dyDescent="0.25">
      <c r="A163" t="s">
        <v>2218</v>
      </c>
      <c r="B163">
        <v>5.7523724451213196</v>
      </c>
      <c r="P163" t="s">
        <v>2239</v>
      </c>
      <c r="Q163">
        <v>8.6854224686851964</v>
      </c>
      <c r="R163">
        <f t="shared" si="17"/>
        <v>5.4860644877966251</v>
      </c>
    </row>
    <row r="164" spans="1:18" x14ac:dyDescent="0.25">
      <c r="A164" t="s">
        <v>2219</v>
      </c>
      <c r="B164">
        <v>5.7059369195847154</v>
      </c>
      <c r="P164" t="s">
        <v>2240</v>
      </c>
      <c r="Q164">
        <v>8.6437680107002066</v>
      </c>
      <c r="R164">
        <f t="shared" si="17"/>
        <v>5.4597538456219032</v>
      </c>
    </row>
    <row r="165" spans="1:18" x14ac:dyDescent="0.25">
      <c r="A165" t="s">
        <v>2220</v>
      </c>
      <c r="B165">
        <v>5.6926162199969728</v>
      </c>
      <c r="P165" t="s">
        <v>2241</v>
      </c>
      <c r="Q165">
        <v>8.7476479946142582</v>
      </c>
      <c r="R165">
        <f t="shared" si="17"/>
        <v>5.5253686493690415</v>
      </c>
    </row>
    <row r="166" spans="1:18" x14ac:dyDescent="0.25">
      <c r="A166" t="s">
        <v>2221</v>
      </c>
      <c r="B166">
        <v>5.7248361421951781</v>
      </c>
      <c r="P166" t="s">
        <v>2242</v>
      </c>
      <c r="Q166">
        <v>9.0299773212394996</v>
      </c>
      <c r="R166">
        <f t="shared" si="17"/>
        <v>5.7036992830540072</v>
      </c>
    </row>
    <row r="167" spans="1:18" x14ac:dyDescent="0.25">
      <c r="A167" t="s">
        <v>2222</v>
      </c>
      <c r="B167">
        <v>5.7208833836229624</v>
      </c>
    </row>
    <row r="168" spans="1:18" x14ac:dyDescent="0.25">
      <c r="A168" t="s">
        <v>2223</v>
      </c>
      <c r="B168">
        <v>5.7480345044535035</v>
      </c>
    </row>
    <row r="169" spans="1:18" x14ac:dyDescent="0.25">
      <c r="A169" t="s">
        <v>2224</v>
      </c>
      <c r="B169">
        <v>5.8694971818046273</v>
      </c>
    </row>
    <row r="171" spans="1:18" x14ac:dyDescent="0.25">
      <c r="A171" t="s">
        <v>2225</v>
      </c>
      <c r="B171">
        <v>6.25</v>
      </c>
    </row>
    <row r="172" spans="1:18" x14ac:dyDescent="0.25">
      <c r="A172" t="s">
        <v>2226</v>
      </c>
      <c r="B172">
        <v>6.1484540924833508</v>
      </c>
    </row>
    <row r="173" spans="1:18" x14ac:dyDescent="0.25">
      <c r="A173" t="s">
        <v>2227</v>
      </c>
      <c r="B173">
        <v>6.1569212967686946</v>
      </c>
    </row>
    <row r="174" spans="1:18" x14ac:dyDescent="0.25">
      <c r="A174" t="s">
        <v>2228</v>
      </c>
      <c r="B174">
        <v>6.1268615377110489</v>
      </c>
    </row>
    <row r="175" spans="1:18" x14ac:dyDescent="0.25">
      <c r="A175" t="s">
        <v>2229</v>
      </c>
      <c r="B175">
        <v>6.1271265287297654</v>
      </c>
    </row>
    <row r="176" spans="1:18" x14ac:dyDescent="0.25">
      <c r="A176" t="s">
        <v>2230</v>
      </c>
      <c r="B176">
        <v>6.0728873775445935</v>
      </c>
    </row>
    <row r="177" spans="1:2" x14ac:dyDescent="0.25">
      <c r="A177" t="s">
        <v>2231</v>
      </c>
      <c r="B177">
        <v>6.111677484698645</v>
      </c>
    </row>
    <row r="178" spans="1:2" x14ac:dyDescent="0.25">
      <c r="A178" t="s">
        <v>2232</v>
      </c>
      <c r="B178">
        <v>6.1649244927635234</v>
      </c>
    </row>
    <row r="179" spans="1:2" x14ac:dyDescent="0.25">
      <c r="A179" t="s">
        <v>2233</v>
      </c>
      <c r="B179">
        <v>6.1832244802315603</v>
      </c>
    </row>
    <row r="181" spans="1:2" x14ac:dyDescent="0.25">
      <c r="A181" t="s">
        <v>2234</v>
      </c>
      <c r="B181">
        <v>6.25</v>
      </c>
    </row>
    <row r="182" spans="1:2" x14ac:dyDescent="0.25">
      <c r="A182" t="s">
        <v>2235</v>
      </c>
      <c r="B182">
        <v>5.5142619931649151</v>
      </c>
    </row>
    <row r="183" spans="1:2" x14ac:dyDescent="0.25">
      <c r="A183" t="s">
        <v>2236</v>
      </c>
      <c r="B183">
        <v>5.5050433997799413</v>
      </c>
    </row>
    <row r="184" spans="1:2" x14ac:dyDescent="0.25">
      <c r="A184" t="s">
        <v>2237</v>
      </c>
      <c r="B184">
        <v>5.4414755615789741</v>
      </c>
    </row>
    <row r="185" spans="1:2" x14ac:dyDescent="0.25">
      <c r="A185" t="s">
        <v>2238</v>
      </c>
      <c r="B185">
        <v>5.4398960442042208</v>
      </c>
    </row>
    <row r="186" spans="1:2" x14ac:dyDescent="0.25">
      <c r="A186" t="s">
        <v>2239</v>
      </c>
      <c r="B186">
        <v>5.4860644877966251</v>
      </c>
    </row>
    <row r="187" spans="1:2" x14ac:dyDescent="0.25">
      <c r="A187" t="s">
        <v>2240</v>
      </c>
      <c r="B187">
        <v>5.4597538456219032</v>
      </c>
    </row>
    <row r="188" spans="1:2" x14ac:dyDescent="0.25">
      <c r="A188" t="s">
        <v>2241</v>
      </c>
      <c r="B188">
        <v>5.5253686493690415</v>
      </c>
    </row>
    <row r="189" spans="1:2" x14ac:dyDescent="0.25">
      <c r="A189" t="s">
        <v>2242</v>
      </c>
      <c r="B189">
        <v>5.7036992830540072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n_1_left</vt:lpstr>
      <vt:lpstr>n_2_left</vt:lpstr>
      <vt:lpstr>n_3_left_Exp 4</vt:lpstr>
      <vt:lpstr>n_4_left</vt:lpstr>
      <vt:lpstr>n_5_left</vt:lpstr>
      <vt:lpstr>n_1_middle</vt:lpstr>
      <vt:lpstr>n_2_middle</vt:lpstr>
      <vt:lpstr>n_1_right</vt:lpstr>
      <vt:lpstr>n_2_right</vt:lpstr>
      <vt:lpstr>n_3_right_Exp4</vt:lpstr>
      <vt:lpstr>n_4_right</vt:lpstr>
      <vt:lpstr>n_5_right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Ben Zeglam</dc:creator>
  <cp:lastModifiedBy>HAOE</cp:lastModifiedBy>
  <dcterms:created xsi:type="dcterms:W3CDTF">2021-04-22T05:55:12Z</dcterms:created>
  <dcterms:modified xsi:type="dcterms:W3CDTF">2021-08-11T07:03:22Z</dcterms:modified>
</cp:coreProperties>
</file>