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OE\Documents\Joshua data analysis\Exp1_365 nm\"/>
    </mc:Choice>
  </mc:AlternateContent>
  <xr:revisionPtr revIDLastSave="0" documentId="13_ncr:1_{396A4A3A-2B81-4460-91BB-645CCF5A5DBC}" xr6:coauthVersionLast="47" xr6:coauthVersionMax="47" xr10:uidLastSave="{00000000-0000-0000-0000-000000000000}"/>
  <bookViews>
    <workbookView xWindow="-120" yWindow="-120" windowWidth="20730" windowHeight="11160" firstSheet="13" activeTab="18" xr2:uid="{00000000-000D-0000-FFFF-FFFF00000000}"/>
  </bookViews>
  <sheets>
    <sheet name="n_1_left" sheetId="1" r:id="rId1"/>
    <sheet name="n_2_left" sheetId="2" r:id="rId2"/>
    <sheet name="n_3_left" sheetId="3" r:id="rId3"/>
    <sheet name="n_4_left" sheetId="4" r:id="rId4"/>
    <sheet name="n_5_left" sheetId="5" r:id="rId5"/>
    <sheet name="n_1_middle" sheetId="6" r:id="rId6"/>
    <sheet name="n_2_middle" sheetId="7" r:id="rId7"/>
    <sheet name="n_1_right" sheetId="8" r:id="rId8"/>
    <sheet name="n_2_right" sheetId="9" r:id="rId9"/>
    <sheet name="n_3_right" sheetId="10" r:id="rId10"/>
    <sheet name="n_4_right" sheetId="11" r:id="rId11"/>
    <sheet name="n_5_right" sheetId="12" r:id="rId12"/>
    <sheet name="SD_n1_middle" sheetId="13" r:id="rId13"/>
    <sheet name="SD_1n-left" sheetId="14" r:id="rId14"/>
    <sheet name="SD_1n_right" sheetId="15" r:id="rId15"/>
    <sheet name="SD_2n_left" sheetId="16" r:id="rId16"/>
    <sheet name="SD_2n_right" sheetId="17" r:id="rId17"/>
    <sheet name="SD_3n_left" sheetId="18" r:id="rId18"/>
    <sheet name="SD_3n_right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7" i="20" l="1"/>
  <c r="E577" i="20"/>
  <c r="F576" i="20"/>
  <c r="E576" i="20"/>
  <c r="F575" i="20"/>
  <c r="E575" i="20"/>
  <c r="F574" i="20"/>
  <c r="E574" i="20"/>
  <c r="F573" i="20"/>
  <c r="E573" i="20"/>
  <c r="F572" i="20"/>
  <c r="E572" i="20"/>
  <c r="F571" i="20"/>
  <c r="E571" i="20"/>
  <c r="F570" i="20"/>
  <c r="E570" i="20"/>
  <c r="F568" i="20"/>
  <c r="E568" i="20"/>
  <c r="F567" i="20"/>
  <c r="E567" i="20"/>
  <c r="F566" i="20"/>
  <c r="E566" i="20"/>
  <c r="F565" i="20"/>
  <c r="E565" i="20"/>
  <c r="F564" i="20"/>
  <c r="E564" i="20"/>
  <c r="F563" i="20"/>
  <c r="E563" i="20"/>
  <c r="F562" i="20"/>
  <c r="E562" i="20"/>
  <c r="F561" i="20"/>
  <c r="E561" i="20"/>
  <c r="F559" i="20"/>
  <c r="E559" i="20"/>
  <c r="F558" i="20"/>
  <c r="E558" i="20"/>
  <c r="F557" i="20"/>
  <c r="E557" i="20"/>
  <c r="F556" i="20"/>
  <c r="E556" i="20"/>
  <c r="F555" i="20"/>
  <c r="E555" i="20"/>
  <c r="F554" i="20"/>
  <c r="E554" i="20"/>
  <c r="F553" i="20"/>
  <c r="E553" i="20"/>
  <c r="F552" i="20"/>
  <c r="E552" i="20"/>
  <c r="F550" i="20"/>
  <c r="E550" i="20"/>
  <c r="F549" i="20"/>
  <c r="E549" i="20"/>
  <c r="F548" i="20"/>
  <c r="E548" i="20"/>
  <c r="F547" i="20"/>
  <c r="E547" i="20"/>
  <c r="F546" i="20"/>
  <c r="E546" i="20"/>
  <c r="F545" i="20"/>
  <c r="E545" i="20"/>
  <c r="F544" i="20"/>
  <c r="E544" i="20"/>
  <c r="F543" i="20"/>
  <c r="E543" i="20"/>
  <c r="F541" i="20"/>
  <c r="E541" i="20"/>
  <c r="F540" i="20"/>
  <c r="E540" i="20"/>
  <c r="F539" i="20"/>
  <c r="E539" i="20"/>
  <c r="F538" i="20"/>
  <c r="E538" i="20"/>
  <c r="F537" i="20"/>
  <c r="E537" i="20"/>
  <c r="F536" i="20"/>
  <c r="E536" i="20"/>
  <c r="F535" i="20"/>
  <c r="E535" i="20"/>
  <c r="F534" i="20"/>
  <c r="E534" i="20"/>
  <c r="F532" i="20"/>
  <c r="E532" i="20"/>
  <c r="F531" i="20"/>
  <c r="E531" i="20"/>
  <c r="F530" i="20"/>
  <c r="E530" i="20"/>
  <c r="F529" i="20"/>
  <c r="E529" i="20"/>
  <c r="F528" i="20"/>
  <c r="E528" i="20"/>
  <c r="F527" i="20"/>
  <c r="E527" i="20"/>
  <c r="F526" i="20"/>
  <c r="E526" i="20"/>
  <c r="F525" i="20"/>
  <c r="E525" i="20"/>
  <c r="F523" i="20"/>
  <c r="E523" i="20"/>
  <c r="F522" i="20"/>
  <c r="E522" i="20"/>
  <c r="F521" i="20"/>
  <c r="E521" i="20"/>
  <c r="F520" i="20"/>
  <c r="E520" i="20"/>
  <c r="F519" i="20"/>
  <c r="E519" i="20"/>
  <c r="F518" i="20"/>
  <c r="E518" i="20"/>
  <c r="F517" i="20"/>
  <c r="E517" i="20"/>
  <c r="F516" i="20"/>
  <c r="E516" i="20"/>
  <c r="F514" i="20"/>
  <c r="E514" i="20"/>
  <c r="F513" i="20"/>
  <c r="E513" i="20"/>
  <c r="F512" i="20"/>
  <c r="E512" i="20"/>
  <c r="F511" i="20"/>
  <c r="E511" i="20"/>
  <c r="F510" i="20"/>
  <c r="E510" i="20"/>
  <c r="F509" i="20"/>
  <c r="E509" i="20"/>
  <c r="F508" i="20"/>
  <c r="E508" i="20"/>
  <c r="F507" i="20"/>
  <c r="E507" i="20"/>
  <c r="F505" i="20"/>
  <c r="E505" i="20"/>
  <c r="F504" i="20"/>
  <c r="E504" i="20"/>
  <c r="F503" i="20"/>
  <c r="E503" i="20"/>
  <c r="F502" i="20"/>
  <c r="E502" i="20"/>
  <c r="F501" i="20"/>
  <c r="E501" i="20"/>
  <c r="F500" i="20"/>
  <c r="E500" i="20"/>
  <c r="F499" i="20"/>
  <c r="E499" i="20"/>
  <c r="F498" i="20"/>
  <c r="E498" i="20"/>
  <c r="F496" i="20"/>
  <c r="E496" i="20"/>
  <c r="F495" i="20"/>
  <c r="E495" i="20"/>
  <c r="F494" i="20"/>
  <c r="E494" i="20"/>
  <c r="F493" i="20"/>
  <c r="E493" i="20"/>
  <c r="F492" i="20"/>
  <c r="E492" i="20"/>
  <c r="F491" i="20"/>
  <c r="E491" i="20"/>
  <c r="F490" i="20"/>
  <c r="E490" i="20"/>
  <c r="F489" i="20"/>
  <c r="E489" i="20"/>
  <c r="F487" i="20"/>
  <c r="E487" i="20"/>
  <c r="F486" i="20"/>
  <c r="E486" i="20"/>
  <c r="F485" i="20"/>
  <c r="E485" i="20"/>
  <c r="F484" i="20"/>
  <c r="E484" i="20"/>
  <c r="F483" i="20"/>
  <c r="E483" i="20"/>
  <c r="F482" i="20"/>
  <c r="E482" i="20"/>
  <c r="F481" i="20"/>
  <c r="E481" i="20"/>
  <c r="F480" i="20"/>
  <c r="E480" i="20"/>
  <c r="F478" i="20"/>
  <c r="E478" i="20"/>
  <c r="F477" i="20"/>
  <c r="E477" i="20"/>
  <c r="F476" i="20"/>
  <c r="E476" i="20"/>
  <c r="F475" i="20"/>
  <c r="E475" i="20"/>
  <c r="F474" i="20"/>
  <c r="E474" i="20"/>
  <c r="F473" i="20"/>
  <c r="E473" i="20"/>
  <c r="F472" i="20"/>
  <c r="E472" i="20"/>
  <c r="F471" i="20"/>
  <c r="E471" i="20"/>
  <c r="F469" i="20"/>
  <c r="E469" i="20"/>
  <c r="F468" i="20"/>
  <c r="E468" i="20"/>
  <c r="F467" i="20"/>
  <c r="E467" i="20"/>
  <c r="F466" i="20"/>
  <c r="E466" i="20"/>
  <c r="F465" i="20"/>
  <c r="E465" i="20"/>
  <c r="F464" i="20"/>
  <c r="E464" i="20"/>
  <c r="F463" i="20"/>
  <c r="E463" i="20"/>
  <c r="F462" i="20"/>
  <c r="E462" i="20"/>
  <c r="F460" i="20"/>
  <c r="E460" i="20"/>
  <c r="F459" i="20"/>
  <c r="E459" i="20"/>
  <c r="F458" i="20"/>
  <c r="E458" i="20"/>
  <c r="F457" i="20"/>
  <c r="E457" i="20"/>
  <c r="F456" i="20"/>
  <c r="E456" i="20"/>
  <c r="F455" i="20"/>
  <c r="E455" i="20"/>
  <c r="F454" i="20"/>
  <c r="E454" i="20"/>
  <c r="F453" i="20"/>
  <c r="E453" i="20"/>
  <c r="F451" i="20"/>
  <c r="E451" i="20"/>
  <c r="F450" i="20"/>
  <c r="E450" i="20"/>
  <c r="F449" i="20"/>
  <c r="E449" i="20"/>
  <c r="F448" i="20"/>
  <c r="E448" i="20"/>
  <c r="F447" i="20"/>
  <c r="E447" i="20"/>
  <c r="F446" i="20"/>
  <c r="E446" i="20"/>
  <c r="F445" i="20"/>
  <c r="E445" i="20"/>
  <c r="F444" i="20"/>
  <c r="E444" i="20"/>
  <c r="F442" i="20"/>
  <c r="E442" i="20"/>
  <c r="F441" i="20"/>
  <c r="E441" i="20"/>
  <c r="F440" i="20"/>
  <c r="E440" i="20"/>
  <c r="F439" i="20"/>
  <c r="E439" i="20"/>
  <c r="F438" i="20"/>
  <c r="E438" i="20"/>
  <c r="F437" i="20"/>
  <c r="E437" i="20"/>
  <c r="F436" i="20"/>
  <c r="E436" i="20"/>
  <c r="F435" i="20"/>
  <c r="E435" i="20"/>
  <c r="F433" i="20"/>
  <c r="E433" i="20"/>
  <c r="F432" i="20"/>
  <c r="E432" i="20"/>
  <c r="F431" i="20"/>
  <c r="E431" i="20"/>
  <c r="F430" i="20"/>
  <c r="E430" i="20"/>
  <c r="F429" i="20"/>
  <c r="E429" i="20"/>
  <c r="F428" i="20"/>
  <c r="E428" i="20"/>
  <c r="F427" i="20"/>
  <c r="E427" i="20"/>
  <c r="F426" i="20"/>
  <c r="E426" i="20"/>
  <c r="F424" i="20"/>
  <c r="E424" i="20"/>
  <c r="F423" i="20"/>
  <c r="E423" i="20"/>
  <c r="F422" i="20"/>
  <c r="E422" i="20"/>
  <c r="F421" i="20"/>
  <c r="E421" i="20"/>
  <c r="F420" i="20"/>
  <c r="E420" i="20"/>
  <c r="F419" i="20"/>
  <c r="E419" i="20"/>
  <c r="F418" i="20"/>
  <c r="E418" i="20"/>
  <c r="F417" i="20"/>
  <c r="E417" i="20"/>
  <c r="F415" i="20"/>
  <c r="E415" i="20"/>
  <c r="F414" i="20"/>
  <c r="E414" i="20"/>
  <c r="F413" i="20"/>
  <c r="E413" i="20"/>
  <c r="F412" i="20"/>
  <c r="E412" i="20"/>
  <c r="F411" i="20"/>
  <c r="E411" i="20"/>
  <c r="F410" i="20"/>
  <c r="E410" i="20"/>
  <c r="F409" i="20"/>
  <c r="E409" i="20"/>
  <c r="F408" i="20"/>
  <c r="E408" i="20"/>
  <c r="F406" i="20"/>
  <c r="E406" i="20"/>
  <c r="F405" i="20"/>
  <c r="E405" i="20"/>
  <c r="F404" i="20"/>
  <c r="E404" i="20"/>
  <c r="F403" i="20"/>
  <c r="E403" i="20"/>
  <c r="F402" i="20"/>
  <c r="E402" i="20"/>
  <c r="F401" i="20"/>
  <c r="E401" i="20"/>
  <c r="F400" i="20"/>
  <c r="E400" i="20"/>
  <c r="F399" i="20"/>
  <c r="E399" i="20"/>
  <c r="F397" i="20"/>
  <c r="E397" i="20"/>
  <c r="F396" i="20"/>
  <c r="E396" i="20"/>
  <c r="F395" i="20"/>
  <c r="E395" i="20"/>
  <c r="F394" i="20"/>
  <c r="E394" i="20"/>
  <c r="F393" i="20"/>
  <c r="E393" i="20"/>
  <c r="F392" i="20"/>
  <c r="E392" i="20"/>
  <c r="F391" i="20"/>
  <c r="E391" i="20"/>
  <c r="F390" i="20"/>
  <c r="E390" i="20"/>
  <c r="F388" i="20"/>
  <c r="E388" i="20"/>
  <c r="F387" i="20"/>
  <c r="E387" i="20"/>
  <c r="F386" i="20"/>
  <c r="E386" i="20"/>
  <c r="F385" i="20"/>
  <c r="E385" i="20"/>
  <c r="F384" i="20"/>
  <c r="E384" i="20"/>
  <c r="F383" i="20"/>
  <c r="E383" i="20"/>
  <c r="F382" i="20"/>
  <c r="E382" i="20"/>
  <c r="F381" i="20"/>
  <c r="E381" i="20"/>
  <c r="F379" i="20"/>
  <c r="E379" i="20"/>
  <c r="F378" i="20"/>
  <c r="E378" i="20"/>
  <c r="F377" i="20"/>
  <c r="E377" i="20"/>
  <c r="F376" i="20"/>
  <c r="E376" i="20"/>
  <c r="F375" i="20"/>
  <c r="E375" i="20"/>
  <c r="F374" i="20"/>
  <c r="E374" i="20"/>
  <c r="F373" i="20"/>
  <c r="E373" i="20"/>
  <c r="F372" i="20"/>
  <c r="E372" i="20"/>
  <c r="F370" i="20"/>
  <c r="E370" i="20"/>
  <c r="F369" i="20"/>
  <c r="E369" i="20"/>
  <c r="F368" i="20"/>
  <c r="E368" i="20"/>
  <c r="F367" i="20"/>
  <c r="E367" i="20"/>
  <c r="F366" i="20"/>
  <c r="E366" i="20"/>
  <c r="F365" i="20"/>
  <c r="E365" i="20"/>
  <c r="F364" i="20"/>
  <c r="E364" i="20"/>
  <c r="F363" i="20"/>
  <c r="E363" i="20"/>
  <c r="F361" i="20"/>
  <c r="E361" i="20"/>
  <c r="F360" i="20"/>
  <c r="E360" i="20"/>
  <c r="F359" i="20"/>
  <c r="E359" i="20"/>
  <c r="F358" i="20"/>
  <c r="E358" i="20"/>
  <c r="F357" i="20"/>
  <c r="E357" i="20"/>
  <c r="F356" i="20"/>
  <c r="E356" i="20"/>
  <c r="F355" i="20"/>
  <c r="E355" i="20"/>
  <c r="F354" i="20"/>
  <c r="E354" i="20"/>
  <c r="F352" i="20"/>
  <c r="E352" i="20"/>
  <c r="F351" i="20"/>
  <c r="E351" i="20"/>
  <c r="F350" i="20"/>
  <c r="E350" i="20"/>
  <c r="F349" i="20"/>
  <c r="E349" i="20"/>
  <c r="F348" i="20"/>
  <c r="E348" i="20"/>
  <c r="F347" i="20"/>
  <c r="E347" i="20"/>
  <c r="F346" i="20"/>
  <c r="E346" i="20"/>
  <c r="F345" i="20"/>
  <c r="E345" i="20"/>
  <c r="F343" i="20"/>
  <c r="E343" i="20"/>
  <c r="F342" i="20"/>
  <c r="E342" i="20"/>
  <c r="F341" i="20"/>
  <c r="E341" i="20"/>
  <c r="F340" i="20"/>
  <c r="E340" i="20"/>
  <c r="F339" i="20"/>
  <c r="E339" i="20"/>
  <c r="F338" i="20"/>
  <c r="E338" i="20"/>
  <c r="F337" i="20"/>
  <c r="E337" i="20"/>
  <c r="F336" i="20"/>
  <c r="E336" i="20"/>
  <c r="F334" i="20"/>
  <c r="E334" i="20"/>
  <c r="F333" i="20"/>
  <c r="E333" i="20"/>
  <c r="F332" i="20"/>
  <c r="E332" i="20"/>
  <c r="F331" i="20"/>
  <c r="E331" i="20"/>
  <c r="F330" i="20"/>
  <c r="E330" i="20"/>
  <c r="F329" i="20"/>
  <c r="E329" i="20"/>
  <c r="F328" i="20"/>
  <c r="E328" i="20"/>
  <c r="F327" i="20"/>
  <c r="E327" i="20"/>
  <c r="F325" i="20"/>
  <c r="E325" i="20"/>
  <c r="F324" i="20"/>
  <c r="E324" i="20"/>
  <c r="F323" i="20"/>
  <c r="E323" i="20"/>
  <c r="F322" i="20"/>
  <c r="E322" i="20"/>
  <c r="F321" i="20"/>
  <c r="E321" i="20"/>
  <c r="F320" i="20"/>
  <c r="E320" i="20"/>
  <c r="F319" i="20"/>
  <c r="E319" i="20"/>
  <c r="F318" i="20"/>
  <c r="E318" i="20"/>
  <c r="F316" i="20"/>
  <c r="E316" i="20"/>
  <c r="F315" i="20"/>
  <c r="E315" i="20"/>
  <c r="F314" i="20"/>
  <c r="E314" i="20"/>
  <c r="F313" i="20"/>
  <c r="E313" i="20"/>
  <c r="F312" i="20"/>
  <c r="E312" i="20"/>
  <c r="F311" i="20"/>
  <c r="E311" i="20"/>
  <c r="F310" i="20"/>
  <c r="E310" i="20"/>
  <c r="F309" i="20"/>
  <c r="E309" i="20"/>
  <c r="F307" i="20"/>
  <c r="E307" i="20"/>
  <c r="F306" i="20"/>
  <c r="E306" i="20"/>
  <c r="F305" i="20"/>
  <c r="E305" i="20"/>
  <c r="F304" i="20"/>
  <c r="E304" i="20"/>
  <c r="F303" i="20"/>
  <c r="E303" i="20"/>
  <c r="F302" i="20"/>
  <c r="E302" i="20"/>
  <c r="F301" i="20"/>
  <c r="E301" i="20"/>
  <c r="F300" i="20"/>
  <c r="E300" i="20"/>
  <c r="F298" i="20"/>
  <c r="E298" i="20"/>
  <c r="F297" i="20"/>
  <c r="E297" i="20"/>
  <c r="F296" i="20"/>
  <c r="E296" i="20"/>
  <c r="F295" i="20"/>
  <c r="E295" i="20"/>
  <c r="F294" i="20"/>
  <c r="E294" i="20"/>
  <c r="F293" i="20"/>
  <c r="E293" i="20"/>
  <c r="F292" i="20"/>
  <c r="E292" i="20"/>
  <c r="F291" i="20"/>
  <c r="E291" i="20"/>
  <c r="F289" i="20"/>
  <c r="E289" i="20"/>
  <c r="F288" i="20"/>
  <c r="E288" i="20"/>
  <c r="F287" i="20"/>
  <c r="E287" i="20"/>
  <c r="F286" i="20"/>
  <c r="E286" i="20"/>
  <c r="F285" i="20"/>
  <c r="E285" i="20"/>
  <c r="F284" i="20"/>
  <c r="E284" i="20"/>
  <c r="F283" i="20"/>
  <c r="E283" i="20"/>
  <c r="F282" i="20"/>
  <c r="E282" i="20"/>
  <c r="F280" i="20"/>
  <c r="E280" i="20"/>
  <c r="F279" i="20"/>
  <c r="E279" i="20"/>
  <c r="F278" i="20"/>
  <c r="E278" i="20"/>
  <c r="F277" i="20"/>
  <c r="E277" i="20"/>
  <c r="F276" i="20"/>
  <c r="E276" i="20"/>
  <c r="F275" i="20"/>
  <c r="E275" i="20"/>
  <c r="F274" i="20"/>
  <c r="E274" i="20"/>
  <c r="F273" i="20"/>
  <c r="E273" i="20"/>
  <c r="F271" i="20"/>
  <c r="E271" i="20"/>
  <c r="F270" i="20"/>
  <c r="E270" i="20"/>
  <c r="F269" i="20"/>
  <c r="E269" i="20"/>
  <c r="F268" i="20"/>
  <c r="E268" i="20"/>
  <c r="F267" i="20"/>
  <c r="E267" i="20"/>
  <c r="F266" i="20"/>
  <c r="E266" i="20"/>
  <c r="F265" i="20"/>
  <c r="E265" i="20"/>
  <c r="F264" i="20"/>
  <c r="E264" i="20"/>
  <c r="F262" i="20"/>
  <c r="E262" i="20"/>
  <c r="F261" i="20"/>
  <c r="E261" i="20"/>
  <c r="F260" i="20"/>
  <c r="E260" i="20"/>
  <c r="F259" i="20"/>
  <c r="E259" i="20"/>
  <c r="F258" i="20"/>
  <c r="E258" i="20"/>
  <c r="F257" i="20"/>
  <c r="E257" i="20"/>
  <c r="F256" i="20"/>
  <c r="E256" i="20"/>
  <c r="F255" i="20"/>
  <c r="E255" i="20"/>
  <c r="F253" i="20"/>
  <c r="E253" i="20"/>
  <c r="F252" i="20"/>
  <c r="E252" i="20"/>
  <c r="F251" i="20"/>
  <c r="E251" i="20"/>
  <c r="F250" i="20"/>
  <c r="E250" i="20"/>
  <c r="F249" i="20"/>
  <c r="E249" i="20"/>
  <c r="F248" i="20"/>
  <c r="E248" i="20"/>
  <c r="F247" i="20"/>
  <c r="E247" i="20"/>
  <c r="F246" i="20"/>
  <c r="E246" i="20"/>
  <c r="F244" i="20"/>
  <c r="E244" i="20"/>
  <c r="F243" i="20"/>
  <c r="E243" i="20"/>
  <c r="F242" i="20"/>
  <c r="E242" i="20"/>
  <c r="F241" i="20"/>
  <c r="E241" i="20"/>
  <c r="F240" i="20"/>
  <c r="E240" i="20"/>
  <c r="F239" i="20"/>
  <c r="E239" i="20"/>
  <c r="F238" i="20"/>
  <c r="E238" i="20"/>
  <c r="F237" i="20"/>
  <c r="E237" i="20"/>
  <c r="F235" i="20"/>
  <c r="E235" i="20"/>
  <c r="F234" i="20"/>
  <c r="E234" i="20"/>
  <c r="F233" i="20"/>
  <c r="E233" i="20"/>
  <c r="F232" i="20"/>
  <c r="E232" i="20"/>
  <c r="F231" i="20"/>
  <c r="E231" i="20"/>
  <c r="F230" i="20"/>
  <c r="E230" i="20"/>
  <c r="F229" i="20"/>
  <c r="E229" i="20"/>
  <c r="F228" i="20"/>
  <c r="E228" i="20"/>
  <c r="F226" i="20"/>
  <c r="E226" i="20"/>
  <c r="F225" i="20"/>
  <c r="E225" i="20"/>
  <c r="F224" i="20"/>
  <c r="E224" i="20"/>
  <c r="F223" i="20"/>
  <c r="E223" i="20"/>
  <c r="F222" i="20"/>
  <c r="E222" i="20"/>
  <c r="F221" i="20"/>
  <c r="E221" i="20"/>
  <c r="F220" i="20"/>
  <c r="E220" i="20"/>
  <c r="F219" i="20"/>
  <c r="E219" i="20"/>
  <c r="F217" i="20"/>
  <c r="E217" i="20"/>
  <c r="F216" i="20"/>
  <c r="E216" i="20"/>
  <c r="F215" i="20"/>
  <c r="E215" i="20"/>
  <c r="F214" i="20"/>
  <c r="E214" i="20"/>
  <c r="F213" i="20"/>
  <c r="E213" i="20"/>
  <c r="F212" i="20"/>
  <c r="E212" i="20"/>
  <c r="F211" i="20"/>
  <c r="E211" i="20"/>
  <c r="F210" i="20"/>
  <c r="E210" i="20"/>
  <c r="F208" i="20"/>
  <c r="E208" i="20"/>
  <c r="F207" i="20"/>
  <c r="E207" i="20"/>
  <c r="F206" i="20"/>
  <c r="E206" i="20"/>
  <c r="F205" i="20"/>
  <c r="E205" i="20"/>
  <c r="F204" i="20"/>
  <c r="E204" i="20"/>
  <c r="F203" i="20"/>
  <c r="E203" i="20"/>
  <c r="F202" i="20"/>
  <c r="E202" i="20"/>
  <c r="F201" i="20"/>
  <c r="E201" i="20"/>
  <c r="F199" i="20"/>
  <c r="E199" i="20"/>
  <c r="F198" i="20"/>
  <c r="E198" i="20"/>
  <c r="F197" i="20"/>
  <c r="E197" i="20"/>
  <c r="F196" i="20"/>
  <c r="E196" i="20"/>
  <c r="F195" i="20"/>
  <c r="E195" i="20"/>
  <c r="F194" i="20"/>
  <c r="E194" i="20"/>
  <c r="F193" i="20"/>
  <c r="E193" i="20"/>
  <c r="F192" i="20"/>
  <c r="E192" i="20"/>
  <c r="F190" i="20"/>
  <c r="E190" i="20"/>
  <c r="F189" i="20"/>
  <c r="E189" i="20"/>
  <c r="F188" i="20"/>
  <c r="E188" i="20"/>
  <c r="F187" i="20"/>
  <c r="E187" i="20"/>
  <c r="F186" i="20"/>
  <c r="E186" i="20"/>
  <c r="F185" i="20"/>
  <c r="E185" i="20"/>
  <c r="F184" i="20"/>
  <c r="E184" i="20"/>
  <c r="F183" i="20"/>
  <c r="E183" i="20"/>
  <c r="F181" i="20"/>
  <c r="E181" i="20"/>
  <c r="F180" i="20"/>
  <c r="E180" i="20"/>
  <c r="F179" i="20"/>
  <c r="E179" i="20"/>
  <c r="F178" i="20"/>
  <c r="E178" i="20"/>
  <c r="F177" i="20"/>
  <c r="E177" i="20"/>
  <c r="F176" i="20"/>
  <c r="E176" i="20"/>
  <c r="F175" i="20"/>
  <c r="E175" i="20"/>
  <c r="F174" i="20"/>
  <c r="E174" i="20"/>
  <c r="F172" i="20"/>
  <c r="E172" i="20"/>
  <c r="F171" i="20"/>
  <c r="E171" i="20"/>
  <c r="F170" i="20"/>
  <c r="E170" i="20"/>
  <c r="F169" i="20"/>
  <c r="E169" i="20"/>
  <c r="F168" i="20"/>
  <c r="E168" i="20"/>
  <c r="F167" i="20"/>
  <c r="E167" i="20"/>
  <c r="F166" i="20"/>
  <c r="E166" i="20"/>
  <c r="F165" i="20"/>
  <c r="E165" i="20"/>
  <c r="F163" i="20"/>
  <c r="E163" i="20"/>
  <c r="F162" i="20"/>
  <c r="E162" i="20"/>
  <c r="F161" i="20"/>
  <c r="E161" i="20"/>
  <c r="F160" i="20"/>
  <c r="E160" i="20"/>
  <c r="F159" i="20"/>
  <c r="E159" i="20"/>
  <c r="F158" i="20"/>
  <c r="E158" i="20"/>
  <c r="F157" i="20"/>
  <c r="E157" i="20"/>
  <c r="F156" i="20"/>
  <c r="E156" i="20"/>
  <c r="F154" i="20"/>
  <c r="E154" i="20"/>
  <c r="F153" i="20"/>
  <c r="E153" i="20"/>
  <c r="F152" i="20"/>
  <c r="E152" i="20"/>
  <c r="F151" i="20"/>
  <c r="E151" i="20"/>
  <c r="F150" i="20"/>
  <c r="E150" i="20"/>
  <c r="F149" i="20"/>
  <c r="E149" i="20"/>
  <c r="F148" i="20"/>
  <c r="E148" i="20"/>
  <c r="F147" i="20"/>
  <c r="E147" i="20"/>
  <c r="F145" i="20"/>
  <c r="E145" i="20"/>
  <c r="F144" i="20"/>
  <c r="E144" i="20"/>
  <c r="F143" i="20"/>
  <c r="E143" i="20"/>
  <c r="F142" i="20"/>
  <c r="E142" i="20"/>
  <c r="F141" i="20"/>
  <c r="E141" i="20"/>
  <c r="F140" i="20"/>
  <c r="E140" i="20"/>
  <c r="F139" i="20"/>
  <c r="E139" i="20"/>
  <c r="F138" i="20"/>
  <c r="E138" i="20"/>
  <c r="F136" i="20"/>
  <c r="E136" i="20"/>
  <c r="F135" i="20"/>
  <c r="E135" i="20"/>
  <c r="F134" i="20"/>
  <c r="E134" i="20"/>
  <c r="F133" i="20"/>
  <c r="E133" i="20"/>
  <c r="F132" i="20"/>
  <c r="E132" i="20"/>
  <c r="F131" i="20"/>
  <c r="E131" i="20"/>
  <c r="F130" i="20"/>
  <c r="E130" i="20"/>
  <c r="F129" i="20"/>
  <c r="E129" i="20"/>
  <c r="F127" i="20"/>
  <c r="E127" i="20"/>
  <c r="F126" i="20"/>
  <c r="E126" i="20"/>
  <c r="F125" i="20"/>
  <c r="E125" i="20"/>
  <c r="F124" i="20"/>
  <c r="E124" i="20"/>
  <c r="F123" i="20"/>
  <c r="E123" i="20"/>
  <c r="F122" i="20"/>
  <c r="E122" i="20"/>
  <c r="F121" i="20"/>
  <c r="E121" i="20"/>
  <c r="F120" i="20"/>
  <c r="E120" i="20"/>
  <c r="F118" i="20"/>
  <c r="E118" i="20"/>
  <c r="F117" i="20"/>
  <c r="E117" i="20"/>
  <c r="F116" i="20"/>
  <c r="E116" i="20"/>
  <c r="F115" i="20"/>
  <c r="E115" i="20"/>
  <c r="F114" i="20"/>
  <c r="E114" i="20"/>
  <c r="F113" i="20"/>
  <c r="E113" i="20"/>
  <c r="F112" i="20"/>
  <c r="E112" i="20"/>
  <c r="F111" i="20"/>
  <c r="E111" i="20"/>
  <c r="F109" i="20"/>
  <c r="E109" i="20"/>
  <c r="F108" i="20"/>
  <c r="E108" i="20"/>
  <c r="F107" i="20"/>
  <c r="E107" i="20"/>
  <c r="F106" i="20"/>
  <c r="E106" i="20"/>
  <c r="F105" i="20"/>
  <c r="E105" i="20"/>
  <c r="F104" i="20"/>
  <c r="E104" i="20"/>
  <c r="F103" i="20"/>
  <c r="E103" i="20"/>
  <c r="F102" i="20"/>
  <c r="E102" i="20"/>
  <c r="F100" i="20"/>
  <c r="E100" i="20"/>
  <c r="F99" i="20"/>
  <c r="E99" i="20"/>
  <c r="F98" i="20"/>
  <c r="E98" i="20"/>
  <c r="F97" i="20"/>
  <c r="E97" i="20"/>
  <c r="F96" i="20"/>
  <c r="E96" i="20"/>
  <c r="F95" i="20"/>
  <c r="E95" i="20"/>
  <c r="F94" i="20"/>
  <c r="E94" i="20"/>
  <c r="F93" i="20"/>
  <c r="E93" i="20"/>
  <c r="F91" i="20"/>
  <c r="E91" i="20"/>
  <c r="F90" i="20"/>
  <c r="E90" i="20"/>
  <c r="F89" i="20"/>
  <c r="E89" i="20"/>
  <c r="F88" i="20"/>
  <c r="E88" i="20"/>
  <c r="F87" i="20"/>
  <c r="E87" i="20"/>
  <c r="F86" i="20"/>
  <c r="E86" i="20"/>
  <c r="F85" i="20"/>
  <c r="E85" i="20"/>
  <c r="F84" i="20"/>
  <c r="E84" i="20"/>
  <c r="F82" i="20"/>
  <c r="E82" i="20"/>
  <c r="F81" i="20"/>
  <c r="E81" i="20"/>
  <c r="F80" i="20"/>
  <c r="E80" i="20"/>
  <c r="F79" i="20"/>
  <c r="E79" i="20"/>
  <c r="F78" i="20"/>
  <c r="E78" i="20"/>
  <c r="F77" i="20"/>
  <c r="E77" i="20"/>
  <c r="F76" i="20"/>
  <c r="E76" i="20"/>
  <c r="F75" i="20"/>
  <c r="E75" i="20"/>
  <c r="F73" i="20"/>
  <c r="E73" i="20"/>
  <c r="F72" i="20"/>
  <c r="E72" i="20"/>
  <c r="F71" i="20"/>
  <c r="E71" i="20"/>
  <c r="F70" i="20"/>
  <c r="E70" i="20"/>
  <c r="F69" i="20"/>
  <c r="E69" i="20"/>
  <c r="F68" i="20"/>
  <c r="E68" i="20"/>
  <c r="F67" i="20"/>
  <c r="E67" i="20"/>
  <c r="F66" i="20"/>
  <c r="E66" i="20"/>
  <c r="F64" i="20"/>
  <c r="E64" i="20"/>
  <c r="F63" i="20"/>
  <c r="E63" i="20"/>
  <c r="F62" i="20"/>
  <c r="E62" i="20"/>
  <c r="F61" i="20"/>
  <c r="E61" i="20"/>
  <c r="F60" i="20"/>
  <c r="E60" i="20"/>
  <c r="F59" i="20"/>
  <c r="E59" i="20"/>
  <c r="F58" i="20"/>
  <c r="E58" i="20"/>
  <c r="F57" i="20"/>
  <c r="E57" i="20"/>
  <c r="F55" i="20"/>
  <c r="E55" i="20"/>
  <c r="F54" i="20"/>
  <c r="E54" i="20"/>
  <c r="F53" i="20"/>
  <c r="E53" i="20"/>
  <c r="F52" i="20"/>
  <c r="E52" i="20"/>
  <c r="F51" i="20"/>
  <c r="E51" i="20"/>
  <c r="F50" i="20"/>
  <c r="E50" i="20"/>
  <c r="F49" i="20"/>
  <c r="E49" i="20"/>
  <c r="F48" i="20"/>
  <c r="E48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4" i="18"/>
  <c r="F5" i="18"/>
  <c r="F6" i="18"/>
  <c r="F7" i="18"/>
  <c r="F8" i="18"/>
  <c r="F9" i="18"/>
  <c r="F10" i="18"/>
  <c r="F12" i="18"/>
  <c r="F13" i="18"/>
  <c r="F14" i="18"/>
  <c r="F15" i="18"/>
  <c r="F16" i="18"/>
  <c r="F17" i="18"/>
  <c r="F18" i="18"/>
  <c r="F19" i="18"/>
  <c r="F21" i="18"/>
  <c r="F22" i="18"/>
  <c r="F23" i="18"/>
  <c r="F24" i="18"/>
  <c r="F25" i="18"/>
  <c r="F26" i="18"/>
  <c r="F27" i="18"/>
  <c r="F28" i="18"/>
  <c r="F30" i="18"/>
  <c r="F31" i="18"/>
  <c r="F32" i="18"/>
  <c r="F33" i="18"/>
  <c r="F34" i="18"/>
  <c r="F35" i="18"/>
  <c r="F36" i="18"/>
  <c r="F37" i="18"/>
  <c r="F39" i="18"/>
  <c r="F40" i="18"/>
  <c r="F41" i="18"/>
  <c r="F42" i="18"/>
  <c r="F43" i="18"/>
  <c r="F44" i="18"/>
  <c r="F45" i="18"/>
  <c r="F46" i="18"/>
  <c r="F48" i="18"/>
  <c r="F49" i="18"/>
  <c r="F50" i="18"/>
  <c r="F51" i="18"/>
  <c r="F52" i="18"/>
  <c r="F53" i="18"/>
  <c r="F54" i="18"/>
  <c r="F55" i="18"/>
  <c r="F57" i="18"/>
  <c r="F58" i="18"/>
  <c r="F59" i="18"/>
  <c r="F60" i="18"/>
  <c r="F61" i="18"/>
  <c r="F62" i="18"/>
  <c r="F63" i="18"/>
  <c r="F64" i="18"/>
  <c r="F66" i="18"/>
  <c r="F67" i="18"/>
  <c r="F68" i="18"/>
  <c r="F69" i="18"/>
  <c r="F70" i="18"/>
  <c r="F71" i="18"/>
  <c r="F72" i="18"/>
  <c r="F73" i="18"/>
  <c r="F75" i="18"/>
  <c r="F76" i="18"/>
  <c r="F77" i="18"/>
  <c r="F78" i="18"/>
  <c r="F79" i="18"/>
  <c r="F80" i="18"/>
  <c r="F81" i="18"/>
  <c r="F82" i="18"/>
  <c r="F84" i="18"/>
  <c r="F85" i="18"/>
  <c r="F86" i="18"/>
  <c r="F87" i="18"/>
  <c r="F88" i="18"/>
  <c r="F89" i="18"/>
  <c r="F90" i="18"/>
  <c r="F91" i="18"/>
  <c r="F93" i="18"/>
  <c r="F94" i="18"/>
  <c r="F95" i="18"/>
  <c r="F96" i="18"/>
  <c r="F97" i="18"/>
  <c r="F98" i="18"/>
  <c r="F99" i="18"/>
  <c r="F100" i="18"/>
  <c r="F102" i="18"/>
  <c r="F103" i="18"/>
  <c r="F104" i="18"/>
  <c r="F105" i="18"/>
  <c r="F106" i="18"/>
  <c r="F107" i="18"/>
  <c r="F108" i="18"/>
  <c r="F109" i="18"/>
  <c r="F111" i="18"/>
  <c r="F112" i="18"/>
  <c r="F113" i="18"/>
  <c r="F114" i="18"/>
  <c r="F115" i="18"/>
  <c r="F116" i="18"/>
  <c r="F117" i="18"/>
  <c r="F118" i="18"/>
  <c r="F120" i="18"/>
  <c r="F121" i="18"/>
  <c r="F122" i="18"/>
  <c r="F123" i="18"/>
  <c r="F124" i="18"/>
  <c r="F125" i="18"/>
  <c r="F126" i="18"/>
  <c r="F127" i="18"/>
  <c r="F129" i="18"/>
  <c r="F130" i="18"/>
  <c r="F131" i="18"/>
  <c r="F132" i="18"/>
  <c r="F133" i="18"/>
  <c r="F134" i="18"/>
  <c r="F135" i="18"/>
  <c r="F136" i="18"/>
  <c r="F138" i="18"/>
  <c r="F139" i="18"/>
  <c r="F140" i="18"/>
  <c r="F141" i="18"/>
  <c r="F142" i="18"/>
  <c r="F143" i="18"/>
  <c r="F144" i="18"/>
  <c r="F145" i="18"/>
  <c r="F147" i="18"/>
  <c r="F148" i="18"/>
  <c r="F149" i="18"/>
  <c r="F150" i="18"/>
  <c r="F151" i="18"/>
  <c r="F152" i="18"/>
  <c r="F153" i="18"/>
  <c r="F154" i="18"/>
  <c r="F156" i="18"/>
  <c r="F157" i="18"/>
  <c r="F158" i="18"/>
  <c r="F159" i="18"/>
  <c r="F160" i="18"/>
  <c r="F161" i="18"/>
  <c r="F162" i="18"/>
  <c r="F163" i="18"/>
  <c r="F165" i="18"/>
  <c r="F166" i="18"/>
  <c r="F167" i="18"/>
  <c r="F168" i="18"/>
  <c r="F169" i="18"/>
  <c r="F170" i="18"/>
  <c r="F171" i="18"/>
  <c r="F172" i="18"/>
  <c r="F174" i="18"/>
  <c r="F175" i="18"/>
  <c r="F176" i="18"/>
  <c r="F177" i="18"/>
  <c r="F178" i="18"/>
  <c r="F179" i="18"/>
  <c r="F180" i="18"/>
  <c r="F181" i="18"/>
  <c r="F183" i="18"/>
  <c r="F184" i="18"/>
  <c r="F185" i="18"/>
  <c r="F186" i="18"/>
  <c r="F187" i="18"/>
  <c r="F188" i="18"/>
  <c r="F189" i="18"/>
  <c r="F190" i="18"/>
  <c r="F192" i="18"/>
  <c r="F193" i="18"/>
  <c r="F194" i="18"/>
  <c r="F195" i="18"/>
  <c r="F196" i="18"/>
  <c r="F197" i="18"/>
  <c r="F198" i="18"/>
  <c r="F199" i="18"/>
  <c r="F201" i="18"/>
  <c r="F202" i="18"/>
  <c r="F203" i="18"/>
  <c r="F204" i="18"/>
  <c r="F205" i="18"/>
  <c r="F206" i="18"/>
  <c r="F207" i="18"/>
  <c r="F208" i="18"/>
  <c r="F210" i="18"/>
  <c r="F211" i="18"/>
  <c r="F212" i="18"/>
  <c r="F213" i="18"/>
  <c r="F214" i="18"/>
  <c r="F215" i="18"/>
  <c r="F216" i="18"/>
  <c r="F217" i="18"/>
  <c r="F219" i="18"/>
  <c r="F220" i="18"/>
  <c r="F221" i="18"/>
  <c r="F222" i="18"/>
  <c r="F223" i="18"/>
  <c r="F224" i="18"/>
  <c r="F225" i="18"/>
  <c r="F226" i="18"/>
  <c r="F228" i="18"/>
  <c r="F229" i="18"/>
  <c r="F230" i="18"/>
  <c r="F231" i="18"/>
  <c r="F232" i="18"/>
  <c r="F233" i="18"/>
  <c r="F234" i="18"/>
  <c r="F235" i="18"/>
  <c r="F237" i="18"/>
  <c r="F238" i="18"/>
  <c r="F239" i="18"/>
  <c r="F240" i="18"/>
  <c r="F241" i="18"/>
  <c r="F242" i="18"/>
  <c r="F243" i="18"/>
  <c r="F244" i="18"/>
  <c r="F246" i="18"/>
  <c r="F247" i="18"/>
  <c r="F248" i="18"/>
  <c r="F249" i="18"/>
  <c r="F250" i="18"/>
  <c r="F251" i="18"/>
  <c r="F252" i="18"/>
  <c r="F253" i="18"/>
  <c r="F255" i="18"/>
  <c r="F256" i="18"/>
  <c r="F257" i="18"/>
  <c r="F258" i="18"/>
  <c r="F259" i="18"/>
  <c r="F260" i="18"/>
  <c r="F261" i="18"/>
  <c r="F262" i="18"/>
  <c r="F264" i="18"/>
  <c r="F265" i="18"/>
  <c r="F266" i="18"/>
  <c r="F267" i="18"/>
  <c r="F268" i="18"/>
  <c r="F269" i="18"/>
  <c r="F270" i="18"/>
  <c r="F271" i="18"/>
  <c r="F273" i="18"/>
  <c r="F274" i="18"/>
  <c r="F275" i="18"/>
  <c r="F276" i="18"/>
  <c r="F277" i="18"/>
  <c r="F278" i="18"/>
  <c r="F279" i="18"/>
  <c r="F280" i="18"/>
  <c r="F282" i="18"/>
  <c r="F283" i="18"/>
  <c r="F284" i="18"/>
  <c r="F285" i="18"/>
  <c r="F286" i="18"/>
  <c r="F287" i="18"/>
  <c r="F288" i="18"/>
  <c r="F289" i="18"/>
  <c r="F291" i="18"/>
  <c r="F292" i="18"/>
  <c r="F293" i="18"/>
  <c r="F294" i="18"/>
  <c r="F295" i="18"/>
  <c r="F296" i="18"/>
  <c r="F297" i="18"/>
  <c r="F298" i="18"/>
  <c r="F300" i="18"/>
  <c r="F301" i="18"/>
  <c r="F302" i="18"/>
  <c r="F303" i="18"/>
  <c r="F304" i="18"/>
  <c r="F305" i="18"/>
  <c r="F306" i="18"/>
  <c r="F307" i="18"/>
  <c r="F309" i="18"/>
  <c r="F310" i="18"/>
  <c r="F311" i="18"/>
  <c r="F312" i="18"/>
  <c r="F313" i="18"/>
  <c r="F314" i="18"/>
  <c r="F315" i="18"/>
  <c r="F316" i="18"/>
  <c r="F318" i="18"/>
  <c r="F319" i="18"/>
  <c r="F320" i="18"/>
  <c r="F321" i="18"/>
  <c r="F322" i="18"/>
  <c r="F323" i="18"/>
  <c r="F324" i="18"/>
  <c r="F325" i="18"/>
  <c r="F327" i="18"/>
  <c r="F328" i="18"/>
  <c r="F329" i="18"/>
  <c r="F330" i="18"/>
  <c r="F331" i="18"/>
  <c r="F332" i="18"/>
  <c r="F333" i="18"/>
  <c r="F334" i="18"/>
  <c r="F336" i="18"/>
  <c r="F337" i="18"/>
  <c r="F338" i="18"/>
  <c r="F339" i="18"/>
  <c r="F340" i="18"/>
  <c r="F341" i="18"/>
  <c r="F342" i="18"/>
  <c r="F343" i="18"/>
  <c r="F345" i="18"/>
  <c r="F346" i="18"/>
  <c r="F347" i="18"/>
  <c r="F348" i="18"/>
  <c r="F349" i="18"/>
  <c r="F350" i="18"/>
  <c r="F351" i="18"/>
  <c r="F352" i="18"/>
  <c r="F354" i="18"/>
  <c r="F355" i="18"/>
  <c r="F356" i="18"/>
  <c r="F357" i="18"/>
  <c r="F358" i="18"/>
  <c r="F359" i="18"/>
  <c r="F360" i="18"/>
  <c r="F361" i="18"/>
  <c r="F363" i="18"/>
  <c r="F364" i="18"/>
  <c r="F365" i="18"/>
  <c r="F366" i="18"/>
  <c r="F367" i="18"/>
  <c r="F368" i="18"/>
  <c r="F369" i="18"/>
  <c r="F370" i="18"/>
  <c r="F372" i="18"/>
  <c r="F373" i="18"/>
  <c r="F374" i="18"/>
  <c r="F375" i="18"/>
  <c r="F376" i="18"/>
  <c r="F377" i="18"/>
  <c r="F378" i="18"/>
  <c r="F379" i="18"/>
  <c r="F381" i="18"/>
  <c r="F382" i="18"/>
  <c r="F383" i="18"/>
  <c r="F384" i="18"/>
  <c r="F385" i="18"/>
  <c r="F386" i="18"/>
  <c r="F387" i="18"/>
  <c r="F388" i="18"/>
  <c r="F390" i="18"/>
  <c r="F391" i="18"/>
  <c r="F392" i="18"/>
  <c r="F393" i="18"/>
  <c r="F394" i="18"/>
  <c r="F395" i="18"/>
  <c r="F396" i="18"/>
  <c r="F397" i="18"/>
  <c r="F399" i="18"/>
  <c r="F400" i="18"/>
  <c r="F401" i="18"/>
  <c r="F402" i="18"/>
  <c r="F403" i="18"/>
  <c r="F404" i="18"/>
  <c r="F405" i="18"/>
  <c r="F406" i="18"/>
  <c r="F408" i="18"/>
  <c r="F409" i="18"/>
  <c r="F410" i="18"/>
  <c r="F411" i="18"/>
  <c r="F412" i="18"/>
  <c r="F413" i="18"/>
  <c r="F414" i="18"/>
  <c r="F415" i="18"/>
  <c r="F417" i="18"/>
  <c r="F418" i="18"/>
  <c r="F419" i="18"/>
  <c r="F420" i="18"/>
  <c r="F421" i="18"/>
  <c r="F422" i="18"/>
  <c r="F423" i="18"/>
  <c r="F424" i="18"/>
  <c r="F426" i="18"/>
  <c r="F427" i="18"/>
  <c r="F428" i="18"/>
  <c r="F429" i="18"/>
  <c r="F430" i="18"/>
  <c r="F431" i="18"/>
  <c r="F432" i="18"/>
  <c r="F433" i="18"/>
  <c r="F435" i="18"/>
  <c r="F436" i="18"/>
  <c r="F437" i="18"/>
  <c r="F438" i="18"/>
  <c r="F439" i="18"/>
  <c r="F440" i="18"/>
  <c r="F441" i="18"/>
  <c r="F442" i="18"/>
  <c r="F444" i="18"/>
  <c r="F445" i="18"/>
  <c r="F446" i="18"/>
  <c r="F447" i="18"/>
  <c r="F448" i="18"/>
  <c r="F449" i="18"/>
  <c r="F450" i="18"/>
  <c r="F451" i="18"/>
  <c r="F453" i="18"/>
  <c r="F454" i="18"/>
  <c r="F455" i="18"/>
  <c r="F456" i="18"/>
  <c r="F457" i="18"/>
  <c r="F458" i="18"/>
  <c r="F459" i="18"/>
  <c r="F460" i="18"/>
  <c r="F462" i="18"/>
  <c r="F463" i="18"/>
  <c r="F464" i="18"/>
  <c r="F465" i="18"/>
  <c r="F466" i="18"/>
  <c r="F467" i="18"/>
  <c r="F468" i="18"/>
  <c r="F469" i="18"/>
  <c r="F471" i="18"/>
  <c r="F472" i="18"/>
  <c r="F473" i="18"/>
  <c r="F474" i="18"/>
  <c r="F475" i="18"/>
  <c r="F476" i="18"/>
  <c r="F477" i="18"/>
  <c r="F478" i="18"/>
  <c r="F480" i="18"/>
  <c r="F481" i="18"/>
  <c r="F482" i="18"/>
  <c r="F483" i="18"/>
  <c r="F484" i="18"/>
  <c r="F485" i="18"/>
  <c r="F486" i="18"/>
  <c r="F487" i="18"/>
  <c r="F489" i="18"/>
  <c r="F490" i="18"/>
  <c r="F491" i="18"/>
  <c r="F492" i="18"/>
  <c r="F493" i="18"/>
  <c r="F494" i="18"/>
  <c r="F495" i="18"/>
  <c r="F496" i="18"/>
  <c r="F498" i="18"/>
  <c r="F499" i="18"/>
  <c r="F500" i="18"/>
  <c r="F501" i="18"/>
  <c r="F502" i="18"/>
  <c r="F503" i="18"/>
  <c r="F504" i="18"/>
  <c r="F505" i="18"/>
  <c r="F507" i="18"/>
  <c r="F508" i="18"/>
  <c r="F509" i="18"/>
  <c r="F510" i="18"/>
  <c r="F511" i="18"/>
  <c r="F512" i="18"/>
  <c r="F513" i="18"/>
  <c r="F514" i="18"/>
  <c r="F516" i="18"/>
  <c r="F517" i="18"/>
  <c r="F518" i="18"/>
  <c r="F519" i="18"/>
  <c r="F520" i="18"/>
  <c r="F521" i="18"/>
  <c r="F522" i="18"/>
  <c r="F523" i="18"/>
  <c r="F525" i="18"/>
  <c r="F526" i="18"/>
  <c r="F527" i="18"/>
  <c r="F528" i="18"/>
  <c r="F529" i="18"/>
  <c r="F530" i="18"/>
  <c r="F531" i="18"/>
  <c r="F532" i="18"/>
  <c r="F534" i="18"/>
  <c r="F535" i="18"/>
  <c r="F536" i="18"/>
  <c r="F537" i="18"/>
  <c r="F538" i="18"/>
  <c r="F539" i="18"/>
  <c r="F540" i="18"/>
  <c r="F541" i="18"/>
  <c r="F543" i="18"/>
  <c r="F544" i="18"/>
  <c r="F545" i="18"/>
  <c r="F546" i="18"/>
  <c r="F547" i="18"/>
  <c r="F548" i="18"/>
  <c r="F549" i="18"/>
  <c r="F550" i="18"/>
  <c r="F552" i="18"/>
  <c r="F553" i="18"/>
  <c r="F554" i="18"/>
  <c r="F555" i="18"/>
  <c r="F556" i="18"/>
  <c r="F557" i="18"/>
  <c r="F558" i="18"/>
  <c r="F559" i="18"/>
  <c r="F561" i="18"/>
  <c r="F562" i="18"/>
  <c r="F563" i="18"/>
  <c r="F564" i="18"/>
  <c r="F565" i="18"/>
  <c r="F566" i="18"/>
  <c r="F567" i="18"/>
  <c r="F568" i="18"/>
  <c r="F570" i="18"/>
  <c r="F571" i="18"/>
  <c r="F572" i="18"/>
  <c r="F573" i="18"/>
  <c r="F574" i="18"/>
  <c r="F575" i="18"/>
  <c r="F576" i="18"/>
  <c r="F577" i="18"/>
  <c r="F3" i="18"/>
  <c r="F3" i="17"/>
  <c r="E4" i="18"/>
  <c r="E5" i="18"/>
  <c r="E6" i="18"/>
  <c r="E7" i="18"/>
  <c r="E8" i="18"/>
  <c r="E9" i="18"/>
  <c r="E10" i="18"/>
  <c r="E12" i="18"/>
  <c r="E13" i="18"/>
  <c r="E14" i="18"/>
  <c r="E15" i="18"/>
  <c r="E16" i="18"/>
  <c r="E17" i="18"/>
  <c r="E18" i="18"/>
  <c r="E19" i="18"/>
  <c r="E21" i="18"/>
  <c r="E22" i="18"/>
  <c r="E23" i="18"/>
  <c r="E24" i="18"/>
  <c r="E25" i="18"/>
  <c r="E26" i="18"/>
  <c r="E27" i="18"/>
  <c r="E28" i="18"/>
  <c r="E30" i="18"/>
  <c r="E31" i="18"/>
  <c r="E32" i="18"/>
  <c r="E33" i="18"/>
  <c r="E34" i="18"/>
  <c r="E35" i="18"/>
  <c r="E36" i="18"/>
  <c r="E37" i="18"/>
  <c r="E39" i="18"/>
  <c r="E40" i="18"/>
  <c r="E41" i="18"/>
  <c r="E42" i="18"/>
  <c r="E43" i="18"/>
  <c r="E44" i="18"/>
  <c r="E45" i="18"/>
  <c r="E46" i="18"/>
  <c r="E48" i="18"/>
  <c r="E49" i="18"/>
  <c r="E50" i="18"/>
  <c r="E51" i="18"/>
  <c r="E52" i="18"/>
  <c r="E53" i="18"/>
  <c r="E54" i="18"/>
  <c r="E55" i="18"/>
  <c r="E57" i="18"/>
  <c r="E58" i="18"/>
  <c r="E59" i="18"/>
  <c r="E60" i="18"/>
  <c r="E61" i="18"/>
  <c r="E62" i="18"/>
  <c r="E63" i="18"/>
  <c r="E64" i="18"/>
  <c r="E66" i="18"/>
  <c r="E67" i="18"/>
  <c r="E68" i="18"/>
  <c r="E69" i="18"/>
  <c r="E70" i="18"/>
  <c r="E71" i="18"/>
  <c r="E72" i="18"/>
  <c r="E73" i="18"/>
  <c r="E75" i="18"/>
  <c r="E76" i="18"/>
  <c r="E77" i="18"/>
  <c r="E78" i="18"/>
  <c r="E79" i="18"/>
  <c r="E80" i="18"/>
  <c r="E81" i="18"/>
  <c r="E82" i="18"/>
  <c r="E84" i="18"/>
  <c r="E85" i="18"/>
  <c r="E86" i="18"/>
  <c r="E87" i="18"/>
  <c r="E88" i="18"/>
  <c r="E89" i="18"/>
  <c r="E90" i="18"/>
  <c r="E91" i="18"/>
  <c r="E93" i="18"/>
  <c r="E94" i="18"/>
  <c r="E95" i="18"/>
  <c r="E96" i="18"/>
  <c r="E97" i="18"/>
  <c r="E98" i="18"/>
  <c r="E99" i="18"/>
  <c r="E100" i="18"/>
  <c r="E102" i="18"/>
  <c r="E103" i="18"/>
  <c r="E104" i="18"/>
  <c r="E105" i="18"/>
  <c r="E106" i="18"/>
  <c r="E107" i="18"/>
  <c r="E108" i="18"/>
  <c r="E109" i="18"/>
  <c r="E111" i="18"/>
  <c r="E112" i="18"/>
  <c r="E113" i="18"/>
  <c r="E114" i="18"/>
  <c r="E115" i="18"/>
  <c r="E116" i="18"/>
  <c r="E117" i="18"/>
  <c r="E118" i="18"/>
  <c r="E120" i="18"/>
  <c r="E121" i="18"/>
  <c r="E122" i="18"/>
  <c r="E123" i="18"/>
  <c r="E124" i="18"/>
  <c r="E125" i="18"/>
  <c r="E126" i="18"/>
  <c r="E127" i="18"/>
  <c r="E129" i="18"/>
  <c r="E130" i="18"/>
  <c r="E131" i="18"/>
  <c r="E132" i="18"/>
  <c r="E133" i="18"/>
  <c r="E134" i="18"/>
  <c r="E135" i="18"/>
  <c r="E136" i="18"/>
  <c r="E138" i="18"/>
  <c r="E139" i="18"/>
  <c r="E140" i="18"/>
  <c r="E141" i="18"/>
  <c r="E142" i="18"/>
  <c r="E143" i="18"/>
  <c r="E144" i="18"/>
  <c r="E145" i="18"/>
  <c r="E147" i="18"/>
  <c r="E148" i="18"/>
  <c r="E149" i="18"/>
  <c r="E150" i="18"/>
  <c r="E151" i="18"/>
  <c r="E152" i="18"/>
  <c r="E153" i="18"/>
  <c r="E154" i="18"/>
  <c r="E156" i="18"/>
  <c r="E157" i="18"/>
  <c r="E158" i="18"/>
  <c r="E159" i="18"/>
  <c r="E160" i="18"/>
  <c r="E161" i="18"/>
  <c r="E162" i="18"/>
  <c r="E163" i="18"/>
  <c r="E165" i="18"/>
  <c r="E166" i="18"/>
  <c r="E167" i="18"/>
  <c r="E168" i="18"/>
  <c r="E169" i="18"/>
  <c r="E170" i="18"/>
  <c r="E171" i="18"/>
  <c r="E172" i="18"/>
  <c r="E174" i="18"/>
  <c r="E175" i="18"/>
  <c r="E176" i="18"/>
  <c r="E177" i="18"/>
  <c r="E178" i="18"/>
  <c r="E179" i="18"/>
  <c r="E180" i="18"/>
  <c r="E181" i="18"/>
  <c r="E183" i="18"/>
  <c r="E184" i="18"/>
  <c r="E185" i="18"/>
  <c r="E186" i="18"/>
  <c r="E187" i="18"/>
  <c r="E188" i="18"/>
  <c r="E189" i="18"/>
  <c r="E190" i="18"/>
  <c r="E192" i="18"/>
  <c r="E193" i="18"/>
  <c r="E194" i="18"/>
  <c r="E195" i="18"/>
  <c r="E196" i="18"/>
  <c r="E197" i="18"/>
  <c r="E198" i="18"/>
  <c r="E199" i="18"/>
  <c r="E201" i="18"/>
  <c r="E202" i="18"/>
  <c r="E203" i="18"/>
  <c r="E204" i="18"/>
  <c r="E205" i="18"/>
  <c r="E206" i="18"/>
  <c r="E207" i="18"/>
  <c r="E208" i="18"/>
  <c r="E210" i="18"/>
  <c r="E211" i="18"/>
  <c r="E212" i="18"/>
  <c r="E213" i="18"/>
  <c r="E214" i="18"/>
  <c r="E215" i="18"/>
  <c r="E216" i="18"/>
  <c r="E217" i="18"/>
  <c r="E219" i="18"/>
  <c r="E220" i="18"/>
  <c r="E221" i="18"/>
  <c r="E222" i="18"/>
  <c r="E223" i="18"/>
  <c r="E224" i="18"/>
  <c r="E225" i="18"/>
  <c r="E226" i="18"/>
  <c r="E228" i="18"/>
  <c r="E229" i="18"/>
  <c r="E230" i="18"/>
  <c r="E231" i="18"/>
  <c r="E232" i="18"/>
  <c r="E233" i="18"/>
  <c r="E234" i="18"/>
  <c r="E235" i="18"/>
  <c r="E237" i="18"/>
  <c r="E238" i="18"/>
  <c r="E239" i="18"/>
  <c r="E240" i="18"/>
  <c r="E241" i="18"/>
  <c r="E242" i="18"/>
  <c r="E243" i="18"/>
  <c r="E244" i="18"/>
  <c r="E246" i="18"/>
  <c r="E247" i="18"/>
  <c r="E248" i="18"/>
  <c r="E249" i="18"/>
  <c r="E250" i="18"/>
  <c r="E251" i="18"/>
  <c r="E252" i="18"/>
  <c r="E253" i="18"/>
  <c r="E255" i="18"/>
  <c r="E256" i="18"/>
  <c r="E257" i="18"/>
  <c r="E258" i="18"/>
  <c r="E259" i="18"/>
  <c r="E260" i="18"/>
  <c r="E261" i="18"/>
  <c r="E262" i="18"/>
  <c r="E264" i="18"/>
  <c r="E265" i="18"/>
  <c r="E266" i="18"/>
  <c r="E267" i="18"/>
  <c r="E268" i="18"/>
  <c r="E269" i="18"/>
  <c r="E270" i="18"/>
  <c r="E271" i="18"/>
  <c r="E273" i="18"/>
  <c r="E274" i="18"/>
  <c r="E275" i="18"/>
  <c r="E276" i="18"/>
  <c r="E277" i="18"/>
  <c r="E278" i="18"/>
  <c r="E279" i="18"/>
  <c r="E280" i="18"/>
  <c r="E282" i="18"/>
  <c r="E283" i="18"/>
  <c r="E284" i="18"/>
  <c r="E285" i="18"/>
  <c r="E286" i="18"/>
  <c r="E287" i="18"/>
  <c r="E288" i="18"/>
  <c r="E289" i="18"/>
  <c r="E291" i="18"/>
  <c r="E292" i="18"/>
  <c r="E293" i="18"/>
  <c r="E294" i="18"/>
  <c r="E295" i="18"/>
  <c r="E296" i="18"/>
  <c r="E297" i="18"/>
  <c r="E298" i="18"/>
  <c r="E300" i="18"/>
  <c r="E301" i="18"/>
  <c r="E302" i="18"/>
  <c r="E303" i="18"/>
  <c r="E304" i="18"/>
  <c r="E305" i="18"/>
  <c r="E306" i="18"/>
  <c r="E307" i="18"/>
  <c r="E309" i="18"/>
  <c r="E310" i="18"/>
  <c r="E311" i="18"/>
  <c r="E312" i="18"/>
  <c r="E313" i="18"/>
  <c r="E314" i="18"/>
  <c r="E315" i="18"/>
  <c r="E316" i="18"/>
  <c r="E318" i="18"/>
  <c r="E319" i="18"/>
  <c r="E320" i="18"/>
  <c r="E321" i="18"/>
  <c r="E322" i="18"/>
  <c r="E323" i="18"/>
  <c r="E324" i="18"/>
  <c r="E325" i="18"/>
  <c r="E327" i="18"/>
  <c r="E328" i="18"/>
  <c r="E329" i="18"/>
  <c r="E330" i="18"/>
  <c r="E331" i="18"/>
  <c r="E332" i="18"/>
  <c r="E333" i="18"/>
  <c r="E334" i="18"/>
  <c r="E336" i="18"/>
  <c r="E337" i="18"/>
  <c r="E338" i="18"/>
  <c r="E339" i="18"/>
  <c r="E340" i="18"/>
  <c r="E341" i="18"/>
  <c r="E342" i="18"/>
  <c r="E343" i="18"/>
  <c r="E345" i="18"/>
  <c r="E346" i="18"/>
  <c r="E347" i="18"/>
  <c r="E348" i="18"/>
  <c r="E349" i="18"/>
  <c r="E350" i="18"/>
  <c r="E351" i="18"/>
  <c r="E352" i="18"/>
  <c r="E354" i="18"/>
  <c r="E355" i="18"/>
  <c r="E356" i="18"/>
  <c r="E357" i="18"/>
  <c r="E358" i="18"/>
  <c r="E359" i="18"/>
  <c r="E360" i="18"/>
  <c r="E361" i="18"/>
  <c r="E363" i="18"/>
  <c r="E364" i="18"/>
  <c r="E365" i="18"/>
  <c r="E366" i="18"/>
  <c r="E367" i="18"/>
  <c r="E368" i="18"/>
  <c r="E369" i="18"/>
  <c r="E370" i="18"/>
  <c r="E372" i="18"/>
  <c r="E373" i="18"/>
  <c r="E374" i="18"/>
  <c r="E375" i="18"/>
  <c r="E376" i="18"/>
  <c r="E377" i="18"/>
  <c r="E378" i="18"/>
  <c r="E379" i="18"/>
  <c r="E381" i="18"/>
  <c r="E382" i="18"/>
  <c r="E383" i="18"/>
  <c r="E384" i="18"/>
  <c r="E385" i="18"/>
  <c r="E386" i="18"/>
  <c r="E387" i="18"/>
  <c r="E388" i="18"/>
  <c r="E390" i="18"/>
  <c r="E391" i="18"/>
  <c r="E392" i="18"/>
  <c r="E393" i="18"/>
  <c r="E394" i="18"/>
  <c r="E395" i="18"/>
  <c r="E396" i="18"/>
  <c r="E397" i="18"/>
  <c r="E399" i="18"/>
  <c r="E400" i="18"/>
  <c r="E401" i="18"/>
  <c r="E402" i="18"/>
  <c r="E403" i="18"/>
  <c r="E404" i="18"/>
  <c r="E405" i="18"/>
  <c r="E406" i="18"/>
  <c r="E408" i="18"/>
  <c r="E409" i="18"/>
  <c r="E410" i="18"/>
  <c r="E411" i="18"/>
  <c r="E412" i="18"/>
  <c r="E413" i="18"/>
  <c r="E414" i="18"/>
  <c r="E415" i="18"/>
  <c r="E417" i="18"/>
  <c r="E418" i="18"/>
  <c r="E419" i="18"/>
  <c r="E420" i="18"/>
  <c r="E421" i="18"/>
  <c r="E422" i="18"/>
  <c r="E423" i="18"/>
  <c r="E424" i="18"/>
  <c r="E426" i="18"/>
  <c r="E427" i="18"/>
  <c r="E428" i="18"/>
  <c r="E429" i="18"/>
  <c r="E430" i="18"/>
  <c r="E431" i="18"/>
  <c r="E432" i="18"/>
  <c r="E433" i="18"/>
  <c r="E435" i="18"/>
  <c r="E436" i="18"/>
  <c r="E437" i="18"/>
  <c r="E438" i="18"/>
  <c r="E439" i="18"/>
  <c r="E440" i="18"/>
  <c r="E441" i="18"/>
  <c r="E442" i="18"/>
  <c r="E444" i="18"/>
  <c r="E445" i="18"/>
  <c r="E446" i="18"/>
  <c r="E447" i="18"/>
  <c r="E448" i="18"/>
  <c r="E449" i="18"/>
  <c r="E450" i="18"/>
  <c r="E451" i="18"/>
  <c r="E453" i="18"/>
  <c r="E454" i="18"/>
  <c r="E455" i="18"/>
  <c r="E456" i="18"/>
  <c r="E457" i="18"/>
  <c r="E458" i="18"/>
  <c r="E459" i="18"/>
  <c r="E460" i="18"/>
  <c r="E462" i="18"/>
  <c r="E463" i="18"/>
  <c r="E464" i="18"/>
  <c r="E465" i="18"/>
  <c r="E466" i="18"/>
  <c r="E467" i="18"/>
  <c r="E468" i="18"/>
  <c r="E469" i="18"/>
  <c r="E471" i="18"/>
  <c r="E472" i="18"/>
  <c r="E473" i="18"/>
  <c r="E474" i="18"/>
  <c r="E475" i="18"/>
  <c r="E476" i="18"/>
  <c r="E477" i="18"/>
  <c r="E478" i="18"/>
  <c r="E480" i="18"/>
  <c r="E481" i="18"/>
  <c r="E482" i="18"/>
  <c r="E483" i="18"/>
  <c r="E484" i="18"/>
  <c r="E485" i="18"/>
  <c r="E486" i="18"/>
  <c r="E487" i="18"/>
  <c r="E489" i="18"/>
  <c r="E490" i="18"/>
  <c r="E491" i="18"/>
  <c r="E492" i="18"/>
  <c r="E493" i="18"/>
  <c r="E494" i="18"/>
  <c r="E495" i="18"/>
  <c r="E496" i="18"/>
  <c r="E498" i="18"/>
  <c r="E499" i="18"/>
  <c r="E500" i="18"/>
  <c r="E501" i="18"/>
  <c r="E502" i="18"/>
  <c r="E503" i="18"/>
  <c r="E504" i="18"/>
  <c r="E505" i="18"/>
  <c r="E507" i="18"/>
  <c r="E508" i="18"/>
  <c r="E509" i="18"/>
  <c r="E510" i="18"/>
  <c r="E511" i="18"/>
  <c r="E512" i="18"/>
  <c r="E513" i="18"/>
  <c r="E514" i="18"/>
  <c r="E516" i="18"/>
  <c r="E517" i="18"/>
  <c r="E518" i="18"/>
  <c r="E519" i="18"/>
  <c r="E520" i="18"/>
  <c r="E521" i="18"/>
  <c r="E522" i="18"/>
  <c r="E523" i="18"/>
  <c r="E525" i="18"/>
  <c r="E526" i="18"/>
  <c r="E527" i="18"/>
  <c r="E528" i="18"/>
  <c r="E529" i="18"/>
  <c r="E530" i="18"/>
  <c r="E531" i="18"/>
  <c r="E532" i="18"/>
  <c r="E534" i="18"/>
  <c r="E535" i="18"/>
  <c r="E536" i="18"/>
  <c r="E537" i="18"/>
  <c r="E538" i="18"/>
  <c r="E539" i="18"/>
  <c r="E540" i="18"/>
  <c r="E541" i="18"/>
  <c r="E543" i="18"/>
  <c r="E544" i="18"/>
  <c r="E545" i="18"/>
  <c r="E546" i="18"/>
  <c r="E547" i="18"/>
  <c r="E548" i="18"/>
  <c r="E549" i="18"/>
  <c r="E550" i="18"/>
  <c r="E552" i="18"/>
  <c r="E553" i="18"/>
  <c r="E554" i="18"/>
  <c r="E555" i="18"/>
  <c r="E556" i="18"/>
  <c r="E557" i="18"/>
  <c r="E558" i="18"/>
  <c r="E559" i="18"/>
  <c r="E561" i="18"/>
  <c r="E562" i="18"/>
  <c r="E563" i="18"/>
  <c r="E564" i="18"/>
  <c r="E565" i="18"/>
  <c r="E566" i="18"/>
  <c r="E567" i="18"/>
  <c r="E568" i="18"/>
  <c r="E570" i="18"/>
  <c r="E571" i="18"/>
  <c r="E572" i="18"/>
  <c r="E573" i="18"/>
  <c r="E574" i="18"/>
  <c r="E575" i="18"/>
  <c r="E576" i="18"/>
  <c r="E577" i="18"/>
  <c r="E3" i="18"/>
  <c r="E3" i="17"/>
  <c r="S583" i="10" l="1"/>
  <c r="S576" i="10"/>
  <c r="S577" i="10"/>
  <c r="S578" i="10"/>
  <c r="S579" i="10"/>
  <c r="S580" i="10"/>
  <c r="S581" i="10"/>
  <c r="S582" i="10"/>
  <c r="S575" i="10"/>
  <c r="S567" i="10"/>
  <c r="S568" i="10"/>
  <c r="S569" i="10"/>
  <c r="S570" i="10"/>
  <c r="S571" i="10"/>
  <c r="S572" i="10"/>
  <c r="S573" i="10"/>
  <c r="S566" i="10"/>
  <c r="S558" i="10"/>
  <c r="S559" i="10"/>
  <c r="S560" i="10"/>
  <c r="S561" i="10"/>
  <c r="S562" i="10"/>
  <c r="S563" i="10"/>
  <c r="S564" i="10"/>
  <c r="S557" i="10"/>
  <c r="S549" i="10"/>
  <c r="S550" i="10"/>
  <c r="S551" i="10"/>
  <c r="S552" i="10"/>
  <c r="S553" i="10"/>
  <c r="S554" i="10"/>
  <c r="S555" i="10"/>
  <c r="S548" i="10"/>
  <c r="S540" i="10"/>
  <c r="S541" i="10"/>
  <c r="S542" i="10"/>
  <c r="S543" i="10"/>
  <c r="S544" i="10"/>
  <c r="S545" i="10"/>
  <c r="S546" i="10"/>
  <c r="S539" i="10"/>
  <c r="S531" i="10"/>
  <c r="S532" i="10"/>
  <c r="S533" i="10"/>
  <c r="S534" i="10"/>
  <c r="S535" i="10"/>
  <c r="S536" i="10"/>
  <c r="S537" i="10"/>
  <c r="S530" i="10"/>
  <c r="S522" i="10"/>
  <c r="S523" i="10"/>
  <c r="S524" i="10"/>
  <c r="S525" i="10"/>
  <c r="S526" i="10"/>
  <c r="S527" i="10"/>
  <c r="S528" i="10"/>
  <c r="S521" i="10"/>
  <c r="S513" i="10"/>
  <c r="S514" i="10"/>
  <c r="S515" i="10"/>
  <c r="S516" i="10"/>
  <c r="S517" i="10"/>
  <c r="S518" i="10"/>
  <c r="S519" i="10"/>
  <c r="S512" i="10"/>
  <c r="S504" i="10"/>
  <c r="S505" i="10"/>
  <c r="S506" i="10"/>
  <c r="S507" i="10"/>
  <c r="S508" i="10"/>
  <c r="S509" i="10"/>
  <c r="S510" i="10"/>
  <c r="S503" i="10"/>
  <c r="S495" i="10"/>
  <c r="S496" i="10"/>
  <c r="S497" i="10"/>
  <c r="S498" i="10"/>
  <c r="S499" i="10"/>
  <c r="S500" i="10"/>
  <c r="S501" i="10"/>
  <c r="S494" i="10"/>
  <c r="S486" i="10"/>
  <c r="S487" i="10"/>
  <c r="S488" i="10"/>
  <c r="S489" i="10"/>
  <c r="S490" i="10"/>
  <c r="S491" i="10"/>
  <c r="S492" i="10"/>
  <c r="S485" i="10"/>
  <c r="S477" i="10"/>
  <c r="S478" i="10"/>
  <c r="S479" i="10"/>
  <c r="S480" i="10"/>
  <c r="S481" i="10"/>
  <c r="S482" i="10"/>
  <c r="S483" i="10"/>
  <c r="S476" i="10"/>
  <c r="S468" i="10"/>
  <c r="S469" i="10"/>
  <c r="S470" i="10"/>
  <c r="S471" i="10"/>
  <c r="S472" i="10"/>
  <c r="S473" i="10"/>
  <c r="S474" i="10"/>
  <c r="S467" i="10"/>
  <c r="S459" i="10"/>
  <c r="S460" i="10"/>
  <c r="S461" i="10"/>
  <c r="S462" i="10"/>
  <c r="S463" i="10"/>
  <c r="S464" i="10"/>
  <c r="S465" i="10"/>
  <c r="S458" i="10"/>
  <c r="S450" i="10"/>
  <c r="S451" i="10"/>
  <c r="S452" i="10"/>
  <c r="S453" i="10"/>
  <c r="S454" i="10"/>
  <c r="S455" i="10"/>
  <c r="S456" i="10"/>
  <c r="S449" i="10"/>
  <c r="S441" i="10"/>
  <c r="S442" i="10"/>
  <c r="S443" i="10"/>
  <c r="S444" i="10"/>
  <c r="S445" i="10"/>
  <c r="S446" i="10"/>
  <c r="S447" i="10"/>
  <c r="S440" i="10"/>
  <c r="S432" i="10"/>
  <c r="S433" i="10"/>
  <c r="S434" i="10"/>
  <c r="S435" i="10"/>
  <c r="S436" i="10"/>
  <c r="S437" i="10"/>
  <c r="S438" i="10"/>
  <c r="S431" i="10"/>
  <c r="S423" i="10"/>
  <c r="S424" i="10"/>
  <c r="S425" i="10"/>
  <c r="S426" i="10"/>
  <c r="S427" i="10"/>
  <c r="S428" i="10"/>
  <c r="S429" i="10"/>
  <c r="S422" i="10"/>
  <c r="S414" i="10"/>
  <c r="S415" i="10"/>
  <c r="S416" i="10"/>
  <c r="S417" i="10"/>
  <c r="S418" i="10"/>
  <c r="S419" i="10"/>
  <c r="S420" i="10"/>
  <c r="S413" i="10"/>
  <c r="S405" i="10"/>
  <c r="S406" i="10"/>
  <c r="S407" i="10"/>
  <c r="S408" i="10"/>
  <c r="S409" i="10"/>
  <c r="S410" i="10"/>
  <c r="S411" i="10"/>
  <c r="S404" i="10"/>
  <c r="S396" i="10"/>
  <c r="S397" i="10"/>
  <c r="S398" i="10"/>
  <c r="S399" i="10"/>
  <c r="S400" i="10"/>
  <c r="S401" i="10"/>
  <c r="S402" i="10"/>
  <c r="S395" i="10"/>
  <c r="S387" i="10"/>
  <c r="S388" i="10"/>
  <c r="S389" i="10"/>
  <c r="S390" i="10"/>
  <c r="S391" i="10"/>
  <c r="S392" i="10"/>
  <c r="S393" i="10"/>
  <c r="S386" i="10"/>
  <c r="S378" i="10"/>
  <c r="S379" i="10"/>
  <c r="S380" i="10"/>
  <c r="S381" i="10"/>
  <c r="S382" i="10"/>
  <c r="S383" i="10"/>
  <c r="S384" i="10"/>
  <c r="S377" i="10"/>
  <c r="S369" i="10"/>
  <c r="S370" i="10"/>
  <c r="S371" i="10"/>
  <c r="S372" i="10"/>
  <c r="S373" i="10"/>
  <c r="S374" i="10"/>
  <c r="S375" i="10"/>
  <c r="S368" i="10"/>
  <c r="S360" i="10"/>
  <c r="S361" i="10"/>
  <c r="S362" i="10"/>
  <c r="S363" i="10"/>
  <c r="S364" i="10"/>
  <c r="S365" i="10"/>
  <c r="S366" i="10"/>
  <c r="S359" i="10"/>
  <c r="S351" i="10"/>
  <c r="S352" i="10"/>
  <c r="S353" i="10"/>
  <c r="S354" i="10"/>
  <c r="S355" i="10"/>
  <c r="S356" i="10"/>
  <c r="S357" i="10"/>
  <c r="S350" i="10"/>
  <c r="S342" i="10"/>
  <c r="S343" i="10"/>
  <c r="S344" i="10"/>
  <c r="S345" i="10"/>
  <c r="S346" i="10"/>
  <c r="S347" i="10"/>
  <c r="S348" i="10"/>
  <c r="S341" i="10"/>
  <c r="S333" i="10"/>
  <c r="S334" i="10"/>
  <c r="S335" i="10"/>
  <c r="S336" i="10"/>
  <c r="S337" i="10"/>
  <c r="S338" i="10"/>
  <c r="S339" i="10"/>
  <c r="S332" i="10"/>
  <c r="S324" i="10"/>
  <c r="S325" i="10"/>
  <c r="S326" i="10"/>
  <c r="S327" i="10"/>
  <c r="S328" i="10"/>
  <c r="S329" i="10"/>
  <c r="S330" i="10"/>
  <c r="S323" i="10"/>
  <c r="S315" i="10"/>
  <c r="S316" i="10"/>
  <c r="S317" i="10"/>
  <c r="S318" i="10"/>
  <c r="S319" i="10"/>
  <c r="S320" i="10"/>
  <c r="S321" i="10"/>
  <c r="S314" i="10"/>
  <c r="S306" i="10"/>
  <c r="S307" i="10"/>
  <c r="S308" i="10"/>
  <c r="S309" i="10"/>
  <c r="S310" i="10"/>
  <c r="S311" i="10"/>
  <c r="S312" i="10"/>
  <c r="S305" i="10"/>
  <c r="S297" i="10"/>
  <c r="S298" i="10"/>
  <c r="S299" i="10"/>
  <c r="S300" i="10"/>
  <c r="S301" i="10"/>
  <c r="S302" i="10"/>
  <c r="S303" i="10"/>
  <c r="S296" i="10"/>
  <c r="S288" i="10"/>
  <c r="S289" i="10"/>
  <c r="S290" i="10"/>
  <c r="S291" i="10"/>
  <c r="S292" i="10"/>
  <c r="S293" i="10"/>
  <c r="S294" i="10"/>
  <c r="S287" i="10"/>
  <c r="S279" i="10"/>
  <c r="S280" i="10"/>
  <c r="S281" i="10"/>
  <c r="S282" i="10"/>
  <c r="S283" i="10"/>
  <c r="S284" i="10"/>
  <c r="S285" i="10"/>
  <c r="S278" i="10"/>
  <c r="S270" i="10"/>
  <c r="S271" i="10"/>
  <c r="S272" i="10"/>
  <c r="S273" i="10"/>
  <c r="S274" i="10"/>
  <c r="S275" i="10"/>
  <c r="S276" i="10"/>
  <c r="S269" i="10"/>
  <c r="S261" i="10"/>
  <c r="S262" i="10"/>
  <c r="S263" i="10"/>
  <c r="S264" i="10"/>
  <c r="S265" i="10"/>
  <c r="S266" i="10"/>
  <c r="S267" i="10"/>
  <c r="S260" i="10"/>
  <c r="S252" i="10"/>
  <c r="S253" i="10"/>
  <c r="S254" i="10"/>
  <c r="S255" i="10"/>
  <c r="S256" i="10"/>
  <c r="S257" i="10"/>
  <c r="S258" i="10"/>
  <c r="S251" i="10"/>
  <c r="S243" i="10"/>
  <c r="S244" i="10"/>
  <c r="S245" i="10"/>
  <c r="S246" i="10"/>
  <c r="S247" i="10"/>
  <c r="S248" i="10"/>
  <c r="S249" i="10"/>
  <c r="S242" i="10"/>
  <c r="S234" i="10"/>
  <c r="S235" i="10"/>
  <c r="S236" i="10"/>
  <c r="S237" i="10"/>
  <c r="S238" i="10"/>
  <c r="S239" i="10"/>
  <c r="S240" i="10"/>
  <c r="S233" i="10"/>
  <c r="S225" i="10"/>
  <c r="S226" i="10"/>
  <c r="S227" i="10"/>
  <c r="S228" i="10"/>
  <c r="S229" i="10"/>
  <c r="S230" i="10"/>
  <c r="S231" i="10"/>
  <c r="S224" i="10"/>
  <c r="S216" i="10"/>
  <c r="S217" i="10"/>
  <c r="S218" i="10"/>
  <c r="S219" i="10"/>
  <c r="S220" i="10"/>
  <c r="S221" i="10"/>
  <c r="S222" i="10"/>
  <c r="S215" i="10"/>
  <c r="S207" i="10"/>
  <c r="S208" i="10"/>
  <c r="S209" i="10"/>
  <c r="S210" i="10"/>
  <c r="S211" i="10"/>
  <c r="S212" i="10"/>
  <c r="S213" i="10"/>
  <c r="S206" i="10"/>
  <c r="S198" i="10"/>
  <c r="S199" i="10"/>
  <c r="S200" i="10"/>
  <c r="S201" i="10"/>
  <c r="S202" i="10"/>
  <c r="S203" i="10"/>
  <c r="S204" i="10"/>
  <c r="S197" i="10"/>
  <c r="S189" i="10"/>
  <c r="S190" i="10"/>
  <c r="S191" i="10"/>
  <c r="S192" i="10"/>
  <c r="S193" i="10"/>
  <c r="S194" i="10"/>
  <c r="S195" i="10"/>
  <c r="S188" i="10"/>
  <c r="S180" i="10"/>
  <c r="S181" i="10"/>
  <c r="S182" i="10"/>
  <c r="S183" i="10"/>
  <c r="S184" i="10"/>
  <c r="S185" i="10"/>
  <c r="S186" i="10"/>
  <c r="S179" i="10"/>
  <c r="S171" i="10"/>
  <c r="S172" i="10"/>
  <c r="S173" i="10"/>
  <c r="S174" i="10"/>
  <c r="S175" i="10"/>
  <c r="S176" i="10"/>
  <c r="S177" i="10"/>
  <c r="S170" i="10"/>
  <c r="S162" i="10"/>
  <c r="S163" i="10"/>
  <c r="S164" i="10"/>
  <c r="S165" i="10"/>
  <c r="S166" i="10"/>
  <c r="S167" i="10"/>
  <c r="S168" i="10"/>
  <c r="S161" i="10"/>
  <c r="S153" i="10"/>
  <c r="S154" i="10"/>
  <c r="S155" i="10"/>
  <c r="S156" i="10"/>
  <c r="S157" i="10"/>
  <c r="S158" i="10"/>
  <c r="S159" i="10"/>
  <c r="S152" i="10"/>
  <c r="S144" i="10"/>
  <c r="S145" i="10"/>
  <c r="S146" i="10"/>
  <c r="S147" i="10"/>
  <c r="S148" i="10"/>
  <c r="S149" i="10"/>
  <c r="S150" i="10"/>
  <c r="S143" i="10"/>
  <c r="S135" i="10"/>
  <c r="S136" i="10"/>
  <c r="S137" i="10"/>
  <c r="S138" i="10"/>
  <c r="S139" i="10"/>
  <c r="S140" i="10"/>
  <c r="S141" i="10"/>
  <c r="S134" i="10"/>
  <c r="S126" i="10"/>
  <c r="S127" i="10"/>
  <c r="S128" i="10"/>
  <c r="S129" i="10"/>
  <c r="S130" i="10"/>
  <c r="S131" i="10"/>
  <c r="S132" i="10"/>
  <c r="S125" i="10"/>
  <c r="S117" i="10"/>
  <c r="S118" i="10"/>
  <c r="S119" i="10"/>
  <c r="S120" i="10"/>
  <c r="S121" i="10"/>
  <c r="S122" i="10"/>
  <c r="S123" i="10"/>
  <c r="S116" i="10"/>
  <c r="S108" i="10"/>
  <c r="S109" i="10"/>
  <c r="S110" i="10"/>
  <c r="S111" i="10"/>
  <c r="S112" i="10"/>
  <c r="S113" i="10"/>
  <c r="S114" i="10"/>
  <c r="S107" i="10"/>
  <c r="S99" i="10"/>
  <c r="S100" i="10"/>
  <c r="S101" i="10"/>
  <c r="S102" i="10"/>
  <c r="S103" i="10"/>
  <c r="S104" i="10"/>
  <c r="S105" i="10"/>
  <c r="S98" i="10"/>
  <c r="S90" i="10"/>
  <c r="S91" i="10"/>
  <c r="S92" i="10"/>
  <c r="S93" i="10"/>
  <c r="S94" i="10"/>
  <c r="S95" i="10"/>
  <c r="S96" i="10"/>
  <c r="S89" i="10"/>
  <c r="S81" i="10"/>
  <c r="S82" i="10"/>
  <c r="S83" i="10"/>
  <c r="S84" i="10"/>
  <c r="S85" i="10"/>
  <c r="S86" i="10"/>
  <c r="S87" i="10"/>
  <c r="S80" i="10"/>
  <c r="S72" i="10"/>
  <c r="S73" i="10"/>
  <c r="S74" i="10"/>
  <c r="S75" i="10"/>
  <c r="S76" i="10"/>
  <c r="S77" i="10"/>
  <c r="S78" i="10"/>
  <c r="S71" i="10"/>
  <c r="S63" i="10"/>
  <c r="S64" i="10"/>
  <c r="S65" i="10"/>
  <c r="S66" i="10"/>
  <c r="S67" i="10"/>
  <c r="S68" i="10"/>
  <c r="S69" i="10"/>
  <c r="S62" i="10"/>
  <c r="S54" i="10"/>
  <c r="S55" i="10"/>
  <c r="S56" i="10"/>
  <c r="S57" i="10"/>
  <c r="S58" i="10"/>
  <c r="S59" i="10"/>
  <c r="S60" i="10"/>
  <c r="S53" i="10"/>
  <c r="S45" i="10"/>
  <c r="S46" i="10"/>
  <c r="S47" i="10"/>
  <c r="S48" i="10"/>
  <c r="S49" i="10"/>
  <c r="S50" i="10"/>
  <c r="S51" i="10"/>
  <c r="S44" i="10"/>
  <c r="S36" i="10"/>
  <c r="S37" i="10"/>
  <c r="S38" i="10"/>
  <c r="S39" i="10"/>
  <c r="S40" i="10"/>
  <c r="S41" i="10"/>
  <c r="S42" i="10"/>
  <c r="S35" i="10"/>
  <c r="S27" i="10"/>
  <c r="S28" i="10"/>
  <c r="S29" i="10"/>
  <c r="S30" i="10"/>
  <c r="S31" i="10"/>
  <c r="S32" i="10"/>
  <c r="S33" i="10"/>
  <c r="S26" i="10"/>
  <c r="S18" i="10"/>
  <c r="S19" i="10"/>
  <c r="S20" i="10"/>
  <c r="S21" i="10"/>
  <c r="S22" i="10"/>
  <c r="S23" i="10"/>
  <c r="S24" i="10"/>
  <c r="S17" i="10"/>
  <c r="S9" i="10"/>
  <c r="S10" i="10"/>
  <c r="S11" i="10"/>
  <c r="S12" i="10"/>
  <c r="S13" i="10"/>
  <c r="S14" i="10"/>
  <c r="S15" i="10"/>
  <c r="S8" i="10"/>
  <c r="R583" i="10"/>
  <c r="R575" i="3" l="1"/>
  <c r="R576" i="3"/>
  <c r="R577" i="3"/>
  <c r="R578" i="3"/>
  <c r="R579" i="3"/>
  <c r="R580" i="3"/>
  <c r="R581" i="3"/>
  <c r="R485" i="3"/>
  <c r="R486" i="3"/>
  <c r="R487" i="3"/>
  <c r="R488" i="3"/>
  <c r="R489" i="3"/>
  <c r="R490" i="3"/>
  <c r="R491" i="3"/>
  <c r="R386" i="3"/>
  <c r="R387" i="3"/>
  <c r="R388" i="3"/>
  <c r="R389" i="3"/>
  <c r="R390" i="3"/>
  <c r="R391" i="3"/>
  <c r="R392" i="3"/>
  <c r="R7" i="3" l="1"/>
  <c r="Q582" i="3"/>
  <c r="J72" i="3"/>
  <c r="F72" i="3"/>
  <c r="R574" i="3" l="1"/>
  <c r="R566" i="3"/>
  <c r="R567" i="3"/>
  <c r="R568" i="3"/>
  <c r="R569" i="3"/>
  <c r="R570" i="3"/>
  <c r="R571" i="3"/>
  <c r="R572" i="3"/>
  <c r="R565" i="3"/>
  <c r="R557" i="3"/>
  <c r="R558" i="3"/>
  <c r="R559" i="3"/>
  <c r="R560" i="3"/>
  <c r="R561" i="3"/>
  <c r="R562" i="3"/>
  <c r="R563" i="3"/>
  <c r="R556" i="3"/>
  <c r="R548" i="3"/>
  <c r="R549" i="3"/>
  <c r="R550" i="3"/>
  <c r="R551" i="3"/>
  <c r="R552" i="3"/>
  <c r="R553" i="3"/>
  <c r="R554" i="3"/>
  <c r="R547" i="3"/>
  <c r="R539" i="3"/>
  <c r="R540" i="3"/>
  <c r="R541" i="3"/>
  <c r="R542" i="3"/>
  <c r="R543" i="3"/>
  <c r="R544" i="3"/>
  <c r="R545" i="3"/>
  <c r="R538" i="3"/>
  <c r="R530" i="3"/>
  <c r="R531" i="3"/>
  <c r="R532" i="3"/>
  <c r="R533" i="3"/>
  <c r="R534" i="3"/>
  <c r="R535" i="3"/>
  <c r="R536" i="3"/>
  <c r="R529" i="3"/>
  <c r="R521" i="3"/>
  <c r="R522" i="3"/>
  <c r="R523" i="3"/>
  <c r="R524" i="3"/>
  <c r="R525" i="3"/>
  <c r="R526" i="3"/>
  <c r="R527" i="3"/>
  <c r="R520" i="3"/>
  <c r="R512" i="3"/>
  <c r="R513" i="3"/>
  <c r="R514" i="3"/>
  <c r="R515" i="3"/>
  <c r="R516" i="3"/>
  <c r="R517" i="3"/>
  <c r="R518" i="3"/>
  <c r="R511" i="3"/>
  <c r="R503" i="3"/>
  <c r="R504" i="3"/>
  <c r="R505" i="3"/>
  <c r="R506" i="3"/>
  <c r="R507" i="3"/>
  <c r="R508" i="3"/>
  <c r="R509" i="3"/>
  <c r="R502" i="3"/>
  <c r="R494" i="3"/>
  <c r="R495" i="3"/>
  <c r="R496" i="3"/>
  <c r="R497" i="3"/>
  <c r="R498" i="3"/>
  <c r="R499" i="3"/>
  <c r="R500" i="3"/>
  <c r="R493" i="3"/>
  <c r="R484" i="3"/>
  <c r="R476" i="3"/>
  <c r="R477" i="3"/>
  <c r="R478" i="3"/>
  <c r="R479" i="3"/>
  <c r="R480" i="3"/>
  <c r="R481" i="3"/>
  <c r="R482" i="3"/>
  <c r="R475" i="3"/>
  <c r="R467" i="3"/>
  <c r="R468" i="3"/>
  <c r="R469" i="3"/>
  <c r="R470" i="3"/>
  <c r="R471" i="3"/>
  <c r="R472" i="3"/>
  <c r="R473" i="3"/>
  <c r="R466" i="3"/>
  <c r="R458" i="3"/>
  <c r="R459" i="3"/>
  <c r="R460" i="3"/>
  <c r="R461" i="3"/>
  <c r="R462" i="3"/>
  <c r="R463" i="3"/>
  <c r="R464" i="3"/>
  <c r="R457" i="3"/>
  <c r="R449" i="3"/>
  <c r="R450" i="3"/>
  <c r="R451" i="3"/>
  <c r="R452" i="3"/>
  <c r="R453" i="3"/>
  <c r="R454" i="3"/>
  <c r="R455" i="3"/>
  <c r="R448" i="3"/>
  <c r="R440" i="3"/>
  <c r="R441" i="3"/>
  <c r="R442" i="3"/>
  <c r="R443" i="3"/>
  <c r="R444" i="3"/>
  <c r="R445" i="3"/>
  <c r="R446" i="3"/>
  <c r="R439" i="3"/>
  <c r="R431" i="3"/>
  <c r="R432" i="3"/>
  <c r="R433" i="3"/>
  <c r="R434" i="3"/>
  <c r="R435" i="3"/>
  <c r="R436" i="3"/>
  <c r="R437" i="3"/>
  <c r="R430" i="3"/>
  <c r="R422" i="3"/>
  <c r="R423" i="3"/>
  <c r="R424" i="3"/>
  <c r="R425" i="3"/>
  <c r="R426" i="3"/>
  <c r="R427" i="3"/>
  <c r="R428" i="3"/>
  <c r="R421" i="3"/>
  <c r="R413" i="3"/>
  <c r="R414" i="3"/>
  <c r="R415" i="3"/>
  <c r="R416" i="3"/>
  <c r="R417" i="3"/>
  <c r="R418" i="3"/>
  <c r="R419" i="3"/>
  <c r="R412" i="3"/>
  <c r="R404" i="3"/>
  <c r="R405" i="3"/>
  <c r="R406" i="3"/>
  <c r="R407" i="3"/>
  <c r="R408" i="3"/>
  <c r="R409" i="3"/>
  <c r="R410" i="3"/>
  <c r="R403" i="3"/>
  <c r="R395" i="3"/>
  <c r="R396" i="3"/>
  <c r="R397" i="3"/>
  <c r="R398" i="3"/>
  <c r="R399" i="3"/>
  <c r="R400" i="3"/>
  <c r="R401" i="3"/>
  <c r="R394" i="3"/>
  <c r="R385" i="3"/>
  <c r="R377" i="3"/>
  <c r="R378" i="3"/>
  <c r="R379" i="3"/>
  <c r="R380" i="3"/>
  <c r="R381" i="3"/>
  <c r="R382" i="3"/>
  <c r="R383" i="3"/>
  <c r="R376" i="3"/>
  <c r="R368" i="3"/>
  <c r="R369" i="3"/>
  <c r="R370" i="3"/>
  <c r="R371" i="3"/>
  <c r="R372" i="3"/>
  <c r="R373" i="3"/>
  <c r="R374" i="3"/>
  <c r="R367" i="3"/>
  <c r="R359" i="3"/>
  <c r="R360" i="3"/>
  <c r="R361" i="3"/>
  <c r="R362" i="3"/>
  <c r="R363" i="3"/>
  <c r="R364" i="3"/>
  <c r="R365" i="3"/>
  <c r="R358" i="3"/>
  <c r="R350" i="3"/>
  <c r="R351" i="3"/>
  <c r="R352" i="3"/>
  <c r="R353" i="3"/>
  <c r="R354" i="3"/>
  <c r="R355" i="3"/>
  <c r="R356" i="3"/>
  <c r="R349" i="3"/>
  <c r="R341" i="3"/>
  <c r="R342" i="3"/>
  <c r="R343" i="3"/>
  <c r="R344" i="3"/>
  <c r="R345" i="3"/>
  <c r="R346" i="3"/>
  <c r="R347" i="3"/>
  <c r="R340" i="3"/>
  <c r="R332" i="3"/>
  <c r="R333" i="3"/>
  <c r="R334" i="3"/>
  <c r="R335" i="3"/>
  <c r="R336" i="3"/>
  <c r="R337" i="3"/>
  <c r="R338" i="3"/>
  <c r="R331" i="3"/>
  <c r="R323" i="3"/>
  <c r="R324" i="3"/>
  <c r="R325" i="3"/>
  <c r="R326" i="3"/>
  <c r="R327" i="3"/>
  <c r="R328" i="3"/>
  <c r="R329" i="3"/>
  <c r="R322" i="3"/>
  <c r="R314" i="3"/>
  <c r="R315" i="3"/>
  <c r="R316" i="3"/>
  <c r="R317" i="3"/>
  <c r="R318" i="3"/>
  <c r="R319" i="3"/>
  <c r="R320" i="3"/>
  <c r="R313" i="3"/>
  <c r="R305" i="3"/>
  <c r="R306" i="3"/>
  <c r="R307" i="3"/>
  <c r="R308" i="3"/>
  <c r="R309" i="3"/>
  <c r="R310" i="3"/>
  <c r="R311" i="3"/>
  <c r="R304" i="3"/>
  <c r="R296" i="3"/>
  <c r="R297" i="3"/>
  <c r="R298" i="3"/>
  <c r="R299" i="3"/>
  <c r="R300" i="3"/>
  <c r="R301" i="3"/>
  <c r="R302" i="3"/>
  <c r="R295" i="3"/>
  <c r="R287" i="3"/>
  <c r="R288" i="3"/>
  <c r="R289" i="3"/>
  <c r="R290" i="3"/>
  <c r="R291" i="3"/>
  <c r="R292" i="3"/>
  <c r="R293" i="3"/>
  <c r="R286" i="3"/>
  <c r="R278" i="3"/>
  <c r="R279" i="3"/>
  <c r="R280" i="3"/>
  <c r="R281" i="3"/>
  <c r="R282" i="3"/>
  <c r="R283" i="3"/>
  <c r="R284" i="3"/>
  <c r="R277" i="3"/>
  <c r="R269" i="3"/>
  <c r="R270" i="3"/>
  <c r="R271" i="3"/>
  <c r="R272" i="3"/>
  <c r="R273" i="3"/>
  <c r="R274" i="3"/>
  <c r="R275" i="3"/>
  <c r="R268" i="3"/>
  <c r="R260" i="3"/>
  <c r="R261" i="3"/>
  <c r="R262" i="3"/>
  <c r="R263" i="3"/>
  <c r="R264" i="3"/>
  <c r="R265" i="3"/>
  <c r="R266" i="3"/>
  <c r="R259" i="3"/>
  <c r="R251" i="3"/>
  <c r="R252" i="3"/>
  <c r="R253" i="3"/>
  <c r="R254" i="3"/>
  <c r="R255" i="3"/>
  <c r="R256" i="3"/>
  <c r="R257" i="3"/>
  <c r="R250" i="3"/>
  <c r="R242" i="3"/>
  <c r="R243" i="3"/>
  <c r="R244" i="3"/>
  <c r="R245" i="3"/>
  <c r="R246" i="3"/>
  <c r="R247" i="3"/>
  <c r="R248" i="3"/>
  <c r="R241" i="3"/>
  <c r="R233" i="3"/>
  <c r="R234" i="3"/>
  <c r="R235" i="3"/>
  <c r="R236" i="3"/>
  <c r="R237" i="3"/>
  <c r="R238" i="3"/>
  <c r="R239" i="3"/>
  <c r="R232" i="3"/>
  <c r="R224" i="3"/>
  <c r="R225" i="3"/>
  <c r="R226" i="3"/>
  <c r="R227" i="3"/>
  <c r="R228" i="3"/>
  <c r="R229" i="3"/>
  <c r="R230" i="3"/>
  <c r="R223" i="3"/>
  <c r="R215" i="3"/>
  <c r="R216" i="3"/>
  <c r="R217" i="3"/>
  <c r="R218" i="3"/>
  <c r="R219" i="3"/>
  <c r="R220" i="3"/>
  <c r="R221" i="3"/>
  <c r="R214" i="3"/>
  <c r="R206" i="3"/>
  <c r="R207" i="3"/>
  <c r="R208" i="3"/>
  <c r="R209" i="3"/>
  <c r="R210" i="3"/>
  <c r="R211" i="3"/>
  <c r="R212" i="3"/>
  <c r="R205" i="3"/>
  <c r="R197" i="3"/>
  <c r="R198" i="3"/>
  <c r="R199" i="3"/>
  <c r="R200" i="3"/>
  <c r="R201" i="3"/>
  <c r="R202" i="3"/>
  <c r="R203" i="3"/>
  <c r="R196" i="3"/>
  <c r="R188" i="3"/>
  <c r="R189" i="3"/>
  <c r="R190" i="3"/>
  <c r="R191" i="3"/>
  <c r="R192" i="3"/>
  <c r="R193" i="3"/>
  <c r="R194" i="3"/>
  <c r="R187" i="3"/>
  <c r="R179" i="3"/>
  <c r="R180" i="3"/>
  <c r="R181" i="3"/>
  <c r="R182" i="3"/>
  <c r="R183" i="3"/>
  <c r="R184" i="3"/>
  <c r="R185" i="3"/>
  <c r="R178" i="3"/>
  <c r="R170" i="3"/>
  <c r="R171" i="3"/>
  <c r="R172" i="3"/>
  <c r="R173" i="3"/>
  <c r="R174" i="3"/>
  <c r="R175" i="3"/>
  <c r="R176" i="3"/>
  <c r="R169" i="3"/>
  <c r="R161" i="3"/>
  <c r="R162" i="3"/>
  <c r="R163" i="3"/>
  <c r="R164" i="3"/>
  <c r="R165" i="3"/>
  <c r="R166" i="3"/>
  <c r="R167" i="3"/>
  <c r="R160" i="3"/>
  <c r="R152" i="3"/>
  <c r="R153" i="3"/>
  <c r="R154" i="3"/>
  <c r="R155" i="3"/>
  <c r="R156" i="3"/>
  <c r="R157" i="3"/>
  <c r="R158" i="3"/>
  <c r="R151" i="3"/>
  <c r="R143" i="3"/>
  <c r="R144" i="3"/>
  <c r="R145" i="3"/>
  <c r="R146" i="3"/>
  <c r="R147" i="3"/>
  <c r="R148" i="3"/>
  <c r="R149" i="3"/>
  <c r="R142" i="3"/>
  <c r="R134" i="3"/>
  <c r="R135" i="3"/>
  <c r="R136" i="3"/>
  <c r="R137" i="3"/>
  <c r="R138" i="3"/>
  <c r="R139" i="3"/>
  <c r="R140" i="3"/>
  <c r="R133" i="3"/>
  <c r="R125" i="3"/>
  <c r="R126" i="3"/>
  <c r="R127" i="3"/>
  <c r="R128" i="3"/>
  <c r="R129" i="3"/>
  <c r="R130" i="3"/>
  <c r="R131" i="3"/>
  <c r="R124" i="3"/>
  <c r="R116" i="3"/>
  <c r="R117" i="3"/>
  <c r="R118" i="3"/>
  <c r="R119" i="3"/>
  <c r="R120" i="3"/>
  <c r="R121" i="3"/>
  <c r="R122" i="3"/>
  <c r="R115" i="3"/>
  <c r="R107" i="3"/>
  <c r="R108" i="3"/>
  <c r="R109" i="3"/>
  <c r="R110" i="3"/>
  <c r="R111" i="3"/>
  <c r="R112" i="3"/>
  <c r="R113" i="3"/>
  <c r="R106" i="3"/>
  <c r="R98" i="3"/>
  <c r="R99" i="3"/>
  <c r="R100" i="3"/>
  <c r="R101" i="3"/>
  <c r="R102" i="3"/>
  <c r="R103" i="3"/>
  <c r="R104" i="3"/>
  <c r="R97" i="3"/>
  <c r="R89" i="3"/>
  <c r="R90" i="3"/>
  <c r="R91" i="3"/>
  <c r="R92" i="3"/>
  <c r="R93" i="3"/>
  <c r="R94" i="3"/>
  <c r="R95" i="3"/>
  <c r="R88" i="3"/>
  <c r="R80" i="3"/>
  <c r="R81" i="3"/>
  <c r="R82" i="3"/>
  <c r="R83" i="3"/>
  <c r="R84" i="3"/>
  <c r="R85" i="3"/>
  <c r="R86" i="3"/>
  <c r="R79" i="3"/>
  <c r="R71" i="3"/>
  <c r="R72" i="3"/>
  <c r="R73" i="3"/>
  <c r="R74" i="3"/>
  <c r="R75" i="3"/>
  <c r="R76" i="3"/>
  <c r="R77" i="3"/>
  <c r="R70" i="3"/>
  <c r="R62" i="3"/>
  <c r="R63" i="3"/>
  <c r="R64" i="3"/>
  <c r="R65" i="3"/>
  <c r="R66" i="3"/>
  <c r="R67" i="3"/>
  <c r="R68" i="3"/>
  <c r="R61" i="3"/>
  <c r="R53" i="3"/>
  <c r="R54" i="3"/>
  <c r="R55" i="3"/>
  <c r="R56" i="3"/>
  <c r="R57" i="3"/>
  <c r="R58" i="3"/>
  <c r="R59" i="3"/>
  <c r="R52" i="3"/>
  <c r="R44" i="3"/>
  <c r="R45" i="3"/>
  <c r="R46" i="3"/>
  <c r="R47" i="3"/>
  <c r="R48" i="3"/>
  <c r="R49" i="3"/>
  <c r="R50" i="3"/>
  <c r="R43" i="3"/>
  <c r="R35" i="3"/>
  <c r="R36" i="3"/>
  <c r="R37" i="3"/>
  <c r="R38" i="3"/>
  <c r="R39" i="3"/>
  <c r="R40" i="3"/>
  <c r="R41" i="3"/>
  <c r="R34" i="3"/>
  <c r="R26" i="3"/>
  <c r="R27" i="3"/>
  <c r="R28" i="3"/>
  <c r="R29" i="3"/>
  <c r="R30" i="3"/>
  <c r="R31" i="3"/>
  <c r="R32" i="3"/>
  <c r="R25" i="3"/>
  <c r="R17" i="3"/>
  <c r="R18" i="3"/>
  <c r="R19" i="3"/>
  <c r="R20" i="3"/>
  <c r="R21" i="3"/>
  <c r="R22" i="3"/>
  <c r="R23" i="3"/>
  <c r="R16" i="3"/>
  <c r="R8" i="3"/>
  <c r="R9" i="3"/>
  <c r="R10" i="3"/>
  <c r="R11" i="3"/>
  <c r="R12" i="3"/>
  <c r="R13" i="3"/>
  <c r="R14" i="3"/>
  <c r="C7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" i="3"/>
  <c r="B71" i="3"/>
  <c r="F3" i="13"/>
  <c r="F52" i="17"/>
  <c r="E52" i="17"/>
  <c r="R582" i="3" l="1"/>
  <c r="F145" i="17"/>
  <c r="E145" i="17"/>
  <c r="F144" i="17"/>
  <c r="E144" i="17"/>
  <c r="F143" i="17"/>
  <c r="E143" i="17"/>
  <c r="F142" i="17"/>
  <c r="E142" i="17"/>
  <c r="F141" i="17"/>
  <c r="E141" i="17"/>
  <c r="F140" i="17"/>
  <c r="E140" i="17"/>
  <c r="F139" i="17"/>
  <c r="E139" i="17"/>
  <c r="F138" i="17"/>
  <c r="E138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9" i="17"/>
  <c r="E129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5" i="17"/>
  <c r="E55" i="17"/>
  <c r="F54" i="17"/>
  <c r="E54" i="17"/>
  <c r="F53" i="17"/>
  <c r="E53" i="17"/>
  <c r="F51" i="17"/>
  <c r="E51" i="17"/>
  <c r="F50" i="17"/>
  <c r="E50" i="17"/>
  <c r="F49" i="17"/>
  <c r="E49" i="17"/>
  <c r="F48" i="17"/>
  <c r="E48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139" i="16"/>
  <c r="F140" i="16"/>
  <c r="F141" i="16"/>
  <c r="F142" i="16"/>
  <c r="F143" i="16"/>
  <c r="F144" i="16"/>
  <c r="F145" i="16"/>
  <c r="F4" i="16"/>
  <c r="F5" i="16"/>
  <c r="F6" i="16"/>
  <c r="F7" i="16"/>
  <c r="F8" i="16"/>
  <c r="F9" i="16"/>
  <c r="F10" i="16"/>
  <c r="F12" i="16"/>
  <c r="F13" i="16"/>
  <c r="F14" i="16"/>
  <c r="F15" i="16"/>
  <c r="F16" i="16"/>
  <c r="F17" i="16"/>
  <c r="F18" i="16"/>
  <c r="F19" i="16"/>
  <c r="F21" i="16"/>
  <c r="F22" i="16"/>
  <c r="F23" i="16"/>
  <c r="F24" i="16"/>
  <c r="F25" i="16"/>
  <c r="F26" i="16"/>
  <c r="F27" i="16"/>
  <c r="F28" i="16"/>
  <c r="F30" i="16"/>
  <c r="F31" i="16"/>
  <c r="F32" i="16"/>
  <c r="F33" i="16"/>
  <c r="F34" i="16"/>
  <c r="F35" i="16"/>
  <c r="F36" i="16"/>
  <c r="F37" i="16"/>
  <c r="F39" i="16"/>
  <c r="F40" i="16"/>
  <c r="F41" i="16"/>
  <c r="F42" i="16"/>
  <c r="F43" i="16"/>
  <c r="F44" i="16"/>
  <c r="F45" i="16"/>
  <c r="F46" i="16"/>
  <c r="F48" i="16"/>
  <c r="F49" i="16"/>
  <c r="F50" i="16"/>
  <c r="F51" i="16"/>
  <c r="F52" i="16"/>
  <c r="F53" i="16"/>
  <c r="F54" i="16"/>
  <c r="F55" i="16"/>
  <c r="F57" i="16"/>
  <c r="F58" i="16"/>
  <c r="F59" i="16"/>
  <c r="F60" i="16"/>
  <c r="F61" i="16"/>
  <c r="F62" i="16"/>
  <c r="F63" i="16"/>
  <c r="F64" i="16"/>
  <c r="F66" i="16"/>
  <c r="F67" i="16"/>
  <c r="F68" i="16"/>
  <c r="F69" i="16"/>
  <c r="F70" i="16"/>
  <c r="F71" i="16"/>
  <c r="F72" i="16"/>
  <c r="F73" i="16"/>
  <c r="F75" i="16"/>
  <c r="F76" i="16"/>
  <c r="F77" i="16"/>
  <c r="F78" i="16"/>
  <c r="F79" i="16"/>
  <c r="F80" i="16"/>
  <c r="F81" i="16"/>
  <c r="F82" i="16"/>
  <c r="F84" i="16"/>
  <c r="F85" i="16"/>
  <c r="F86" i="16"/>
  <c r="F87" i="16"/>
  <c r="F88" i="16"/>
  <c r="F89" i="16"/>
  <c r="F90" i="16"/>
  <c r="F91" i="16"/>
  <c r="F93" i="16"/>
  <c r="F94" i="16"/>
  <c r="F95" i="16"/>
  <c r="F96" i="16"/>
  <c r="F97" i="16"/>
  <c r="F98" i="16"/>
  <c r="F99" i="16"/>
  <c r="F100" i="16"/>
  <c r="F102" i="16"/>
  <c r="F103" i="16"/>
  <c r="F104" i="16"/>
  <c r="F105" i="16"/>
  <c r="F106" i="16"/>
  <c r="F107" i="16"/>
  <c r="F108" i="16"/>
  <c r="F109" i="16"/>
  <c r="F111" i="16"/>
  <c r="F112" i="16"/>
  <c r="F113" i="16"/>
  <c r="F114" i="16"/>
  <c r="F115" i="16"/>
  <c r="F116" i="16"/>
  <c r="F117" i="16"/>
  <c r="F118" i="16"/>
  <c r="F120" i="16"/>
  <c r="F121" i="16"/>
  <c r="F122" i="16"/>
  <c r="F123" i="16"/>
  <c r="F124" i="16"/>
  <c r="F125" i="16"/>
  <c r="F126" i="16"/>
  <c r="F127" i="16"/>
  <c r="F129" i="16"/>
  <c r="F130" i="16"/>
  <c r="F131" i="16"/>
  <c r="F132" i="16"/>
  <c r="F133" i="16"/>
  <c r="F134" i="16"/>
  <c r="F135" i="16"/>
  <c r="F136" i="16"/>
  <c r="F138" i="16"/>
  <c r="F3" i="16"/>
  <c r="E4" i="16"/>
  <c r="E5" i="16"/>
  <c r="E6" i="16"/>
  <c r="E7" i="16"/>
  <c r="E8" i="16"/>
  <c r="E9" i="16"/>
  <c r="E10" i="16"/>
  <c r="E12" i="16"/>
  <c r="E13" i="16"/>
  <c r="E14" i="16"/>
  <c r="E15" i="16"/>
  <c r="E16" i="16"/>
  <c r="E17" i="16"/>
  <c r="E18" i="16"/>
  <c r="E19" i="16"/>
  <c r="E21" i="16"/>
  <c r="E22" i="16"/>
  <c r="E23" i="16"/>
  <c r="E24" i="16"/>
  <c r="E25" i="16"/>
  <c r="E26" i="16"/>
  <c r="E27" i="16"/>
  <c r="E28" i="16"/>
  <c r="E30" i="16"/>
  <c r="E31" i="16"/>
  <c r="E32" i="16"/>
  <c r="E33" i="16"/>
  <c r="E34" i="16"/>
  <c r="E35" i="16"/>
  <c r="E36" i="16"/>
  <c r="E37" i="16"/>
  <c r="E39" i="16"/>
  <c r="E40" i="16"/>
  <c r="E41" i="16"/>
  <c r="E42" i="16"/>
  <c r="E43" i="16"/>
  <c r="E44" i="16"/>
  <c r="E45" i="16"/>
  <c r="E46" i="16"/>
  <c r="E48" i="16"/>
  <c r="E49" i="16"/>
  <c r="E50" i="16"/>
  <c r="E51" i="16"/>
  <c r="E52" i="16"/>
  <c r="E53" i="16"/>
  <c r="E54" i="16"/>
  <c r="E55" i="16"/>
  <c r="E57" i="16"/>
  <c r="E58" i="16"/>
  <c r="E59" i="16"/>
  <c r="E60" i="16"/>
  <c r="E61" i="16"/>
  <c r="E62" i="16"/>
  <c r="E63" i="16"/>
  <c r="E64" i="16"/>
  <c r="E66" i="16"/>
  <c r="E67" i="16"/>
  <c r="E68" i="16"/>
  <c r="E69" i="16"/>
  <c r="E70" i="16"/>
  <c r="E71" i="16"/>
  <c r="E72" i="16"/>
  <c r="E73" i="16"/>
  <c r="E75" i="16"/>
  <c r="E76" i="16"/>
  <c r="E77" i="16"/>
  <c r="E78" i="16"/>
  <c r="E79" i="16"/>
  <c r="E80" i="16"/>
  <c r="E81" i="16"/>
  <c r="E82" i="16"/>
  <c r="E84" i="16"/>
  <c r="E85" i="16"/>
  <c r="E86" i="16"/>
  <c r="E87" i="16"/>
  <c r="E88" i="16"/>
  <c r="E89" i="16"/>
  <c r="E90" i="16"/>
  <c r="E91" i="16"/>
  <c r="E93" i="16"/>
  <c r="E94" i="16"/>
  <c r="E95" i="16"/>
  <c r="E96" i="16"/>
  <c r="E97" i="16"/>
  <c r="E98" i="16"/>
  <c r="E99" i="16"/>
  <c r="E100" i="16"/>
  <c r="E102" i="16"/>
  <c r="E103" i="16"/>
  <c r="E104" i="16"/>
  <c r="E105" i="16"/>
  <c r="E106" i="16"/>
  <c r="E107" i="16"/>
  <c r="E108" i="16"/>
  <c r="E109" i="16"/>
  <c r="E111" i="16"/>
  <c r="E112" i="16"/>
  <c r="E113" i="16"/>
  <c r="E114" i="16"/>
  <c r="E115" i="16"/>
  <c r="E116" i="16"/>
  <c r="E117" i="16"/>
  <c r="E118" i="16"/>
  <c r="E120" i="16"/>
  <c r="E121" i="16"/>
  <c r="E122" i="16"/>
  <c r="E123" i="16"/>
  <c r="E124" i="16"/>
  <c r="E125" i="16"/>
  <c r="E126" i="16"/>
  <c r="E127" i="16"/>
  <c r="E129" i="16"/>
  <c r="E130" i="16"/>
  <c r="E131" i="16"/>
  <c r="E132" i="16"/>
  <c r="E133" i="16"/>
  <c r="E134" i="16"/>
  <c r="E135" i="16"/>
  <c r="E136" i="16"/>
  <c r="E138" i="16"/>
  <c r="E139" i="16"/>
  <c r="E140" i="16"/>
  <c r="E141" i="16"/>
  <c r="E142" i="16"/>
  <c r="E143" i="16"/>
  <c r="E144" i="16"/>
  <c r="E145" i="16"/>
  <c r="E3" i="16"/>
  <c r="Q135" i="2"/>
  <c r="Q136" i="2"/>
  <c r="Q137" i="2"/>
  <c r="Q138" i="2"/>
  <c r="Q139" i="2"/>
  <c r="Q140" i="2"/>
  <c r="Q141" i="2"/>
  <c r="Q134" i="2"/>
  <c r="Q116" i="2"/>
  <c r="Q108" i="2"/>
  <c r="Q109" i="2"/>
  <c r="Q110" i="2"/>
  <c r="Q111" i="2"/>
  <c r="Q112" i="2"/>
  <c r="Q113" i="2"/>
  <c r="Q114" i="2"/>
  <c r="Q107" i="2"/>
  <c r="Q35" i="2"/>
  <c r="Q26" i="2"/>
  <c r="Q17" i="2"/>
  <c r="E5" i="15" l="1"/>
  <c r="E3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5" i="15"/>
  <c r="E75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0" i="15"/>
  <c r="E10" i="15"/>
  <c r="F9" i="15"/>
  <c r="E9" i="15"/>
  <c r="F8" i="15"/>
  <c r="E8" i="15"/>
  <c r="F7" i="15"/>
  <c r="E7" i="15"/>
  <c r="F6" i="15"/>
  <c r="E6" i="15"/>
  <c r="F5" i="15"/>
  <c r="F4" i="15"/>
  <c r="E4" i="15"/>
  <c r="F3" i="15"/>
  <c r="F12" i="14"/>
  <c r="F13" i="14"/>
  <c r="F14" i="14"/>
  <c r="F15" i="14"/>
  <c r="F16" i="14"/>
  <c r="F17" i="14"/>
  <c r="F18" i="14"/>
  <c r="F19" i="14"/>
  <c r="F21" i="14"/>
  <c r="F22" i="14"/>
  <c r="F23" i="14"/>
  <c r="F24" i="14"/>
  <c r="F25" i="14"/>
  <c r="F26" i="14"/>
  <c r="F27" i="14"/>
  <c r="F28" i="14"/>
  <c r="F30" i="14"/>
  <c r="F31" i="14"/>
  <c r="F32" i="14"/>
  <c r="F33" i="14"/>
  <c r="F34" i="14"/>
  <c r="F35" i="14"/>
  <c r="F36" i="14"/>
  <c r="F37" i="14"/>
  <c r="F39" i="14"/>
  <c r="F40" i="14"/>
  <c r="F41" i="14"/>
  <c r="F42" i="14"/>
  <c r="F43" i="14"/>
  <c r="F44" i="14"/>
  <c r="F45" i="14"/>
  <c r="F46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4" i="14"/>
  <c r="F66" i="14"/>
  <c r="F67" i="14"/>
  <c r="F68" i="14"/>
  <c r="F69" i="14"/>
  <c r="F70" i="14"/>
  <c r="F71" i="14"/>
  <c r="F72" i="14"/>
  <c r="F73" i="14"/>
  <c r="F75" i="14"/>
  <c r="F76" i="14"/>
  <c r="F77" i="14"/>
  <c r="F78" i="14"/>
  <c r="F79" i="14"/>
  <c r="F80" i="14"/>
  <c r="F81" i="14"/>
  <c r="F82" i="14"/>
  <c r="F84" i="14"/>
  <c r="F85" i="14"/>
  <c r="F86" i="14"/>
  <c r="F87" i="14"/>
  <c r="F88" i="14"/>
  <c r="F89" i="14"/>
  <c r="F90" i="14"/>
  <c r="F91" i="14"/>
  <c r="F93" i="14"/>
  <c r="F94" i="14"/>
  <c r="F95" i="14"/>
  <c r="F96" i="14"/>
  <c r="F97" i="14"/>
  <c r="F98" i="14"/>
  <c r="F99" i="14"/>
  <c r="F100" i="14"/>
  <c r="F102" i="14"/>
  <c r="F103" i="14"/>
  <c r="F104" i="14"/>
  <c r="F105" i="14"/>
  <c r="F106" i="14"/>
  <c r="F107" i="14"/>
  <c r="F108" i="14"/>
  <c r="F109" i="14"/>
  <c r="F4" i="14"/>
  <c r="F5" i="14"/>
  <c r="F6" i="14"/>
  <c r="F7" i="14"/>
  <c r="F8" i="14"/>
  <c r="F9" i="14"/>
  <c r="F10" i="14"/>
  <c r="F3" i="14"/>
  <c r="E4" i="14"/>
  <c r="E5" i="14"/>
  <c r="E6" i="14"/>
  <c r="E7" i="14"/>
  <c r="E8" i="14"/>
  <c r="E9" i="14"/>
  <c r="E10" i="14"/>
  <c r="E12" i="14"/>
  <c r="E13" i="14"/>
  <c r="E14" i="14"/>
  <c r="E15" i="14"/>
  <c r="E16" i="14"/>
  <c r="E17" i="14"/>
  <c r="E18" i="14"/>
  <c r="E19" i="14"/>
  <c r="E21" i="14"/>
  <c r="E22" i="14"/>
  <c r="E23" i="14"/>
  <c r="E24" i="14"/>
  <c r="E25" i="14"/>
  <c r="E26" i="14"/>
  <c r="E27" i="14"/>
  <c r="E28" i="14"/>
  <c r="E30" i="14"/>
  <c r="E31" i="14"/>
  <c r="E32" i="14"/>
  <c r="E33" i="14"/>
  <c r="E34" i="14"/>
  <c r="E35" i="14"/>
  <c r="E36" i="14"/>
  <c r="E37" i="14"/>
  <c r="E39" i="14"/>
  <c r="E40" i="14"/>
  <c r="E41" i="14"/>
  <c r="E42" i="14"/>
  <c r="E43" i="14"/>
  <c r="E44" i="14"/>
  <c r="E45" i="14"/>
  <c r="E46" i="14"/>
  <c r="E48" i="14"/>
  <c r="E49" i="14"/>
  <c r="E50" i="14"/>
  <c r="E51" i="14"/>
  <c r="E52" i="14"/>
  <c r="E53" i="14"/>
  <c r="E54" i="14"/>
  <c r="E55" i="14"/>
  <c r="E57" i="14"/>
  <c r="E58" i="14"/>
  <c r="E59" i="14"/>
  <c r="E60" i="14"/>
  <c r="E61" i="14"/>
  <c r="E62" i="14"/>
  <c r="E63" i="14"/>
  <c r="E64" i="14"/>
  <c r="E66" i="14"/>
  <c r="E67" i="14"/>
  <c r="E68" i="14"/>
  <c r="E69" i="14"/>
  <c r="E70" i="14"/>
  <c r="E71" i="14"/>
  <c r="E72" i="14"/>
  <c r="E73" i="14"/>
  <c r="E75" i="14"/>
  <c r="E76" i="14"/>
  <c r="E77" i="14"/>
  <c r="E78" i="14"/>
  <c r="E79" i="14"/>
  <c r="E80" i="14"/>
  <c r="E81" i="14"/>
  <c r="E82" i="14"/>
  <c r="E84" i="14"/>
  <c r="E85" i="14"/>
  <c r="E86" i="14"/>
  <c r="E87" i="14"/>
  <c r="E88" i="14"/>
  <c r="E89" i="14"/>
  <c r="E90" i="14"/>
  <c r="E91" i="14"/>
  <c r="E93" i="14"/>
  <c r="E94" i="14"/>
  <c r="E95" i="14"/>
  <c r="E96" i="14"/>
  <c r="E97" i="14"/>
  <c r="E98" i="14"/>
  <c r="E99" i="14"/>
  <c r="E100" i="14"/>
  <c r="E102" i="14"/>
  <c r="E103" i="14"/>
  <c r="E104" i="14"/>
  <c r="E105" i="14"/>
  <c r="E106" i="14"/>
  <c r="E107" i="14"/>
  <c r="E108" i="14"/>
  <c r="E109" i="14"/>
  <c r="E3" i="14"/>
  <c r="F4" i="13"/>
  <c r="F5" i="13"/>
  <c r="F6" i="13"/>
  <c r="F7" i="13"/>
  <c r="F8" i="13"/>
  <c r="F9" i="13"/>
  <c r="F10" i="13"/>
  <c r="F12" i="13"/>
  <c r="F13" i="13"/>
  <c r="F14" i="13"/>
  <c r="F15" i="13"/>
  <c r="F16" i="13"/>
  <c r="F17" i="13"/>
  <c r="F18" i="13"/>
  <c r="F19" i="13"/>
  <c r="F21" i="13"/>
  <c r="F22" i="13"/>
  <c r="F23" i="13"/>
  <c r="F24" i="13"/>
  <c r="F25" i="13"/>
  <c r="F26" i="13"/>
  <c r="F27" i="13"/>
  <c r="F28" i="13"/>
  <c r="F30" i="13"/>
  <c r="F31" i="13"/>
  <c r="F32" i="13"/>
  <c r="F33" i="13"/>
  <c r="F34" i="13"/>
  <c r="F35" i="13"/>
  <c r="F36" i="13"/>
  <c r="F37" i="13"/>
  <c r="F39" i="13"/>
  <c r="F40" i="13"/>
  <c r="F41" i="13"/>
  <c r="F42" i="13"/>
  <c r="F43" i="13"/>
  <c r="F44" i="13"/>
  <c r="F45" i="13"/>
  <c r="F46" i="13"/>
  <c r="F48" i="13"/>
  <c r="F49" i="13"/>
  <c r="F50" i="13"/>
  <c r="F51" i="13"/>
  <c r="F52" i="13"/>
  <c r="F53" i="13"/>
  <c r="F54" i="13"/>
  <c r="F55" i="13"/>
  <c r="F57" i="13"/>
  <c r="F58" i="13"/>
  <c r="F59" i="13"/>
  <c r="F60" i="13"/>
  <c r="F61" i="13"/>
  <c r="F62" i="13"/>
  <c r="F63" i="13"/>
  <c r="F64" i="13"/>
  <c r="F66" i="13"/>
  <c r="F67" i="13"/>
  <c r="F68" i="13"/>
  <c r="F69" i="13"/>
  <c r="F70" i="13"/>
  <c r="F71" i="13"/>
  <c r="F72" i="13"/>
  <c r="F73" i="13"/>
  <c r="F75" i="13"/>
  <c r="F76" i="13"/>
  <c r="F77" i="13"/>
  <c r="F78" i="13"/>
  <c r="F79" i="13"/>
  <c r="F80" i="13"/>
  <c r="F81" i="13"/>
  <c r="F82" i="13"/>
  <c r="F84" i="13"/>
  <c r="F85" i="13"/>
  <c r="F86" i="13"/>
  <c r="F87" i="13"/>
  <c r="F88" i="13"/>
  <c r="F89" i="13"/>
  <c r="F90" i="13"/>
  <c r="F91" i="13"/>
  <c r="F93" i="13"/>
  <c r="F94" i="13"/>
  <c r="F95" i="13"/>
  <c r="F96" i="13"/>
  <c r="F97" i="13"/>
  <c r="F98" i="13"/>
  <c r="F99" i="13"/>
  <c r="F100" i="13"/>
  <c r="F102" i="13"/>
  <c r="F103" i="13"/>
  <c r="F104" i="13"/>
  <c r="F105" i="13"/>
  <c r="F106" i="13"/>
  <c r="F107" i="13"/>
  <c r="F108" i="13"/>
  <c r="F109" i="13"/>
  <c r="F111" i="13"/>
  <c r="F112" i="13"/>
  <c r="F113" i="13"/>
  <c r="F114" i="13"/>
  <c r="F115" i="13"/>
  <c r="F116" i="13"/>
  <c r="F117" i="13"/>
  <c r="F118" i="13"/>
  <c r="F120" i="13"/>
  <c r="F121" i="13"/>
  <c r="F122" i="13"/>
  <c r="F123" i="13"/>
  <c r="F124" i="13"/>
  <c r="F125" i="13"/>
  <c r="F126" i="13"/>
  <c r="F127" i="13"/>
  <c r="F129" i="13"/>
  <c r="F130" i="13"/>
  <c r="F131" i="13"/>
  <c r="F132" i="13"/>
  <c r="F133" i="13"/>
  <c r="F134" i="13"/>
  <c r="F135" i="13"/>
  <c r="F136" i="13"/>
  <c r="F138" i="13"/>
  <c r="F139" i="13"/>
  <c r="F140" i="13"/>
  <c r="F141" i="13"/>
  <c r="F142" i="13"/>
  <c r="F143" i="13"/>
  <c r="F144" i="13"/>
  <c r="F145" i="13"/>
  <c r="E4" i="13"/>
  <c r="E5" i="13"/>
  <c r="E6" i="13"/>
  <c r="E7" i="13"/>
  <c r="E8" i="13"/>
  <c r="E9" i="13"/>
  <c r="E10" i="13"/>
  <c r="E12" i="13"/>
  <c r="E13" i="13"/>
  <c r="E14" i="13"/>
  <c r="E15" i="13"/>
  <c r="E16" i="13"/>
  <c r="E17" i="13"/>
  <c r="E18" i="13"/>
  <c r="E19" i="13"/>
  <c r="E21" i="13"/>
  <c r="E22" i="13"/>
  <c r="E23" i="13"/>
  <c r="E24" i="13"/>
  <c r="E25" i="13"/>
  <c r="E26" i="13"/>
  <c r="E27" i="13"/>
  <c r="E28" i="13"/>
  <c r="E30" i="13"/>
  <c r="E31" i="13"/>
  <c r="E32" i="13"/>
  <c r="E33" i="13"/>
  <c r="E34" i="13"/>
  <c r="E35" i="13"/>
  <c r="E36" i="13"/>
  <c r="E37" i="13"/>
  <c r="E39" i="13"/>
  <c r="E40" i="13"/>
  <c r="E41" i="13"/>
  <c r="E42" i="13"/>
  <c r="E43" i="13"/>
  <c r="E44" i="13"/>
  <c r="E45" i="13"/>
  <c r="E46" i="13"/>
  <c r="E48" i="13"/>
  <c r="E49" i="13"/>
  <c r="E50" i="13"/>
  <c r="E51" i="13"/>
  <c r="E52" i="13"/>
  <c r="E53" i="13"/>
  <c r="E54" i="13"/>
  <c r="E55" i="13"/>
  <c r="E57" i="13"/>
  <c r="E58" i="13"/>
  <c r="E59" i="13"/>
  <c r="E60" i="13"/>
  <c r="E61" i="13"/>
  <c r="E62" i="13"/>
  <c r="E63" i="13"/>
  <c r="E64" i="13"/>
  <c r="E66" i="13"/>
  <c r="E67" i="13"/>
  <c r="E68" i="13"/>
  <c r="E69" i="13"/>
  <c r="E70" i="13"/>
  <c r="E71" i="13"/>
  <c r="E72" i="13"/>
  <c r="E73" i="13"/>
  <c r="E75" i="13"/>
  <c r="E76" i="13"/>
  <c r="E77" i="13"/>
  <c r="E78" i="13"/>
  <c r="E79" i="13"/>
  <c r="E80" i="13"/>
  <c r="E81" i="13"/>
  <c r="E82" i="13"/>
  <c r="E84" i="13"/>
  <c r="E85" i="13"/>
  <c r="E86" i="13"/>
  <c r="E87" i="13"/>
  <c r="E88" i="13"/>
  <c r="E89" i="13"/>
  <c r="E90" i="13"/>
  <c r="E91" i="13"/>
  <c r="E93" i="13"/>
  <c r="E94" i="13"/>
  <c r="E95" i="13"/>
  <c r="E96" i="13"/>
  <c r="E97" i="13"/>
  <c r="E98" i="13"/>
  <c r="E99" i="13"/>
  <c r="E100" i="13"/>
  <c r="E102" i="13"/>
  <c r="E103" i="13"/>
  <c r="E104" i="13"/>
  <c r="E105" i="13"/>
  <c r="E106" i="13"/>
  <c r="E107" i="13"/>
  <c r="E108" i="13"/>
  <c r="E109" i="13"/>
  <c r="E111" i="13"/>
  <c r="E112" i="13"/>
  <c r="E113" i="13"/>
  <c r="E114" i="13"/>
  <c r="E115" i="13"/>
  <c r="E116" i="13"/>
  <c r="E117" i="13"/>
  <c r="E118" i="13"/>
  <c r="E120" i="13"/>
  <c r="E121" i="13"/>
  <c r="E122" i="13"/>
  <c r="E123" i="13"/>
  <c r="E124" i="13"/>
  <c r="E125" i="13"/>
  <c r="E126" i="13"/>
  <c r="E127" i="13"/>
  <c r="E129" i="13"/>
  <c r="E130" i="13"/>
  <c r="E131" i="13"/>
  <c r="E132" i="13"/>
  <c r="E133" i="13"/>
  <c r="E134" i="13"/>
  <c r="E135" i="13"/>
  <c r="E136" i="13"/>
  <c r="E138" i="13"/>
  <c r="E139" i="13"/>
  <c r="E140" i="13"/>
  <c r="E141" i="13"/>
  <c r="E142" i="13"/>
  <c r="E143" i="13"/>
  <c r="E144" i="13"/>
  <c r="E145" i="13"/>
  <c r="E3" i="13"/>
  <c r="C8" i="2" l="1"/>
  <c r="Q144" i="2" l="1"/>
  <c r="Q145" i="2"/>
  <c r="Q146" i="2"/>
  <c r="Q147" i="2"/>
  <c r="Q148" i="2"/>
  <c r="Q149" i="2"/>
  <c r="Q150" i="2"/>
  <c r="Q143" i="2"/>
  <c r="Q126" i="2"/>
  <c r="Q127" i="2"/>
  <c r="Q128" i="2"/>
  <c r="Q129" i="2"/>
  <c r="Q130" i="2"/>
  <c r="Q131" i="2"/>
  <c r="Q132" i="2"/>
  <c r="Q125" i="2"/>
  <c r="Q117" i="2"/>
  <c r="Q118" i="2"/>
  <c r="Q119" i="2"/>
  <c r="Q120" i="2"/>
  <c r="Q121" i="2"/>
  <c r="Q122" i="2"/>
  <c r="Q123" i="2"/>
  <c r="Q99" i="2"/>
  <c r="Q100" i="2"/>
  <c r="Q101" i="2"/>
  <c r="Q102" i="2"/>
  <c r="Q103" i="2"/>
  <c r="Q104" i="2"/>
  <c r="Q105" i="2"/>
  <c r="Q98" i="2"/>
  <c r="Q90" i="2"/>
  <c r="Q91" i="2"/>
  <c r="Q92" i="2"/>
  <c r="Q93" i="2"/>
  <c r="Q94" i="2"/>
  <c r="Q95" i="2"/>
  <c r="Q96" i="2"/>
  <c r="Q89" i="2"/>
  <c r="Q81" i="2"/>
  <c r="Q82" i="2"/>
  <c r="Q83" i="2"/>
  <c r="Q84" i="2"/>
  <c r="Q85" i="2"/>
  <c r="Q86" i="2"/>
  <c r="Q87" i="2"/>
  <c r="Q80" i="2"/>
  <c r="Q72" i="2"/>
  <c r="Q73" i="2"/>
  <c r="Q74" i="2"/>
  <c r="Q75" i="2"/>
  <c r="Q76" i="2"/>
  <c r="Q77" i="2"/>
  <c r="Q78" i="2"/>
  <c r="Q71" i="2"/>
  <c r="Q63" i="2"/>
  <c r="Q64" i="2"/>
  <c r="Q65" i="2"/>
  <c r="Q66" i="2"/>
  <c r="Q67" i="2"/>
  <c r="Q68" i="2"/>
  <c r="Q69" i="2"/>
  <c r="Q62" i="2"/>
  <c r="Q54" i="2"/>
  <c r="Q55" i="2"/>
  <c r="Q56" i="2"/>
  <c r="Q57" i="2"/>
  <c r="Q58" i="2"/>
  <c r="Q59" i="2"/>
  <c r="Q60" i="2"/>
  <c r="Q53" i="2"/>
  <c r="Q45" i="2"/>
  <c r="Q46" i="2"/>
  <c r="Q47" i="2"/>
  <c r="Q48" i="2"/>
  <c r="Q49" i="2"/>
  <c r="Q50" i="2"/>
  <c r="Q51" i="2"/>
  <c r="Q44" i="2"/>
  <c r="Q36" i="2"/>
  <c r="Q37" i="2"/>
  <c r="Q38" i="2"/>
  <c r="Q39" i="2"/>
  <c r="Q40" i="2"/>
  <c r="Q41" i="2"/>
  <c r="Q42" i="2"/>
  <c r="Q27" i="2"/>
  <c r="Q28" i="2"/>
  <c r="Q29" i="2"/>
  <c r="Q30" i="2"/>
  <c r="Q31" i="2"/>
  <c r="Q32" i="2"/>
  <c r="Q33" i="2"/>
  <c r="Q18" i="2"/>
  <c r="Q19" i="2"/>
  <c r="Q20" i="2"/>
  <c r="Q21" i="2"/>
  <c r="Q22" i="2"/>
  <c r="Q23" i="2"/>
  <c r="Q24" i="2"/>
  <c r="Q9" i="2"/>
  <c r="Q10" i="2"/>
  <c r="Q11" i="2"/>
  <c r="Q12" i="2"/>
  <c r="Q13" i="2"/>
  <c r="Q14" i="2"/>
  <c r="Q15" i="2"/>
  <c r="Q8" i="2"/>
  <c r="D30" i="9"/>
  <c r="C27" i="2" l="1"/>
  <c r="C9" i="2"/>
  <c r="C10" i="2"/>
  <c r="C11" i="2"/>
  <c r="C13" i="2"/>
  <c r="C14" i="2"/>
  <c r="C15" i="2"/>
  <c r="C16" i="2"/>
  <c r="C18" i="2"/>
  <c r="C19" i="2"/>
  <c r="C20" i="2"/>
  <c r="C21" i="2"/>
  <c r="C23" i="2"/>
  <c r="C24" i="2"/>
  <c r="C25" i="2"/>
  <c r="C26" i="2"/>
  <c r="D173" i="9"/>
  <c r="D166" i="9"/>
  <c r="D167" i="9"/>
  <c r="D168" i="9"/>
  <c r="D169" i="9"/>
  <c r="D170" i="9"/>
  <c r="D171" i="9"/>
  <c r="D172" i="9"/>
  <c r="D165" i="9"/>
  <c r="D157" i="9"/>
  <c r="D158" i="9"/>
  <c r="D159" i="9"/>
  <c r="D160" i="9"/>
  <c r="D161" i="9"/>
  <c r="D162" i="9"/>
  <c r="D163" i="9"/>
  <c r="D156" i="9"/>
  <c r="D148" i="9"/>
  <c r="D149" i="9"/>
  <c r="D150" i="9"/>
  <c r="D151" i="9"/>
  <c r="D152" i="9"/>
  <c r="D153" i="9"/>
  <c r="D154" i="9"/>
  <c r="D147" i="9"/>
  <c r="D139" i="9"/>
  <c r="D140" i="9"/>
  <c r="D141" i="9"/>
  <c r="D142" i="9"/>
  <c r="D143" i="9"/>
  <c r="D144" i="9"/>
  <c r="D145" i="9"/>
  <c r="D138" i="9"/>
  <c r="D130" i="9"/>
  <c r="D131" i="9"/>
  <c r="D132" i="9"/>
  <c r="D133" i="9"/>
  <c r="D134" i="9"/>
  <c r="D135" i="9"/>
  <c r="D136" i="9"/>
  <c r="D129" i="9"/>
  <c r="D121" i="9"/>
  <c r="D122" i="9"/>
  <c r="D123" i="9"/>
  <c r="D124" i="9"/>
  <c r="D125" i="9"/>
  <c r="D126" i="9"/>
  <c r="D127" i="9"/>
  <c r="D120" i="9"/>
  <c r="D112" i="9"/>
  <c r="D113" i="9"/>
  <c r="D114" i="9"/>
  <c r="D115" i="9"/>
  <c r="D116" i="9"/>
  <c r="D117" i="9"/>
  <c r="D118" i="9"/>
  <c r="D111" i="9"/>
  <c r="D103" i="9"/>
  <c r="D104" i="9"/>
  <c r="D105" i="9"/>
  <c r="D106" i="9"/>
  <c r="D107" i="9"/>
  <c r="D108" i="9"/>
  <c r="D109" i="9"/>
  <c r="D102" i="9"/>
  <c r="D94" i="9"/>
  <c r="D95" i="9"/>
  <c r="D96" i="9"/>
  <c r="D97" i="9"/>
  <c r="D98" i="9"/>
  <c r="D99" i="9"/>
  <c r="D100" i="9"/>
  <c r="D93" i="9"/>
  <c r="D85" i="9"/>
  <c r="D86" i="9"/>
  <c r="D87" i="9"/>
  <c r="D88" i="9"/>
  <c r="D89" i="9"/>
  <c r="D90" i="9"/>
  <c r="D91" i="9"/>
  <c r="D84" i="9"/>
  <c r="D76" i="9"/>
  <c r="D77" i="9"/>
  <c r="D78" i="9"/>
  <c r="D79" i="9"/>
  <c r="D80" i="9"/>
  <c r="D81" i="9"/>
  <c r="D82" i="9"/>
  <c r="D75" i="9"/>
  <c r="D67" i="9"/>
  <c r="D68" i="9"/>
  <c r="D69" i="9"/>
  <c r="D70" i="9"/>
  <c r="D71" i="9"/>
  <c r="D72" i="9"/>
  <c r="D73" i="9"/>
  <c r="D66" i="9"/>
  <c r="D58" i="9"/>
  <c r="D59" i="9"/>
  <c r="D60" i="9"/>
  <c r="D61" i="9"/>
  <c r="D62" i="9"/>
  <c r="D63" i="9"/>
  <c r="D64" i="9"/>
  <c r="D57" i="9"/>
  <c r="D49" i="9"/>
  <c r="D50" i="9"/>
  <c r="D51" i="9"/>
  <c r="D52" i="9"/>
  <c r="D53" i="9"/>
  <c r="D54" i="9"/>
  <c r="D55" i="9"/>
  <c r="D48" i="9"/>
  <c r="D40" i="9"/>
  <c r="D41" i="9"/>
  <c r="D42" i="9"/>
  <c r="D43" i="9"/>
  <c r="D44" i="9"/>
  <c r="D45" i="9"/>
  <c r="D46" i="9"/>
  <c r="D39" i="9"/>
  <c r="D31" i="9"/>
  <c r="D32" i="9"/>
  <c r="D33" i="9"/>
  <c r="D34" i="9"/>
  <c r="D35" i="9"/>
  <c r="D36" i="9"/>
  <c r="D37" i="9"/>
  <c r="B173" i="9"/>
  <c r="D111" i="1"/>
  <c r="D112" i="1"/>
  <c r="D113" i="1"/>
  <c r="D114" i="1"/>
  <c r="D115" i="1"/>
  <c r="D116" i="1"/>
  <c r="D117" i="1"/>
  <c r="D110" i="1"/>
  <c r="D102" i="1"/>
  <c r="D103" i="1"/>
  <c r="D104" i="1"/>
  <c r="D105" i="1"/>
  <c r="D106" i="1"/>
  <c r="D107" i="1"/>
  <c r="D108" i="1"/>
  <c r="D101" i="1"/>
  <c r="D93" i="1"/>
  <c r="D94" i="1"/>
  <c r="D95" i="1"/>
  <c r="D96" i="1"/>
  <c r="D97" i="1"/>
  <c r="D98" i="1"/>
  <c r="D99" i="1"/>
  <c r="D92" i="1"/>
  <c r="D84" i="1"/>
  <c r="D85" i="1"/>
  <c r="D86" i="1"/>
  <c r="D87" i="1"/>
  <c r="D88" i="1"/>
  <c r="D89" i="1"/>
  <c r="D90" i="1"/>
  <c r="D83" i="1"/>
  <c r="D75" i="1"/>
  <c r="D76" i="1"/>
  <c r="D77" i="1"/>
  <c r="D78" i="1"/>
  <c r="D79" i="1"/>
  <c r="D80" i="1"/>
  <c r="D81" i="1"/>
  <c r="D74" i="1"/>
  <c r="D66" i="1"/>
  <c r="D67" i="1"/>
  <c r="D68" i="1"/>
  <c r="D69" i="1"/>
  <c r="D70" i="1"/>
  <c r="D71" i="1"/>
  <c r="D72" i="1"/>
  <c r="D65" i="1"/>
  <c r="D57" i="1"/>
  <c r="D58" i="1"/>
  <c r="D59" i="1"/>
  <c r="D60" i="1"/>
  <c r="D61" i="1"/>
  <c r="D62" i="1"/>
  <c r="D63" i="1"/>
  <c r="D56" i="1"/>
  <c r="D48" i="1"/>
  <c r="D49" i="1"/>
  <c r="D50" i="1"/>
  <c r="D51" i="1"/>
  <c r="D52" i="1"/>
  <c r="D53" i="1"/>
  <c r="D54" i="1"/>
  <c r="D47" i="1"/>
  <c r="D39" i="1"/>
  <c r="D40" i="1"/>
  <c r="D41" i="1"/>
  <c r="D42" i="1"/>
  <c r="D43" i="1"/>
  <c r="D44" i="1"/>
  <c r="D45" i="1"/>
  <c r="D38" i="1"/>
  <c r="D30" i="1"/>
  <c r="D31" i="1"/>
  <c r="D32" i="1"/>
  <c r="D33" i="1"/>
  <c r="D34" i="1"/>
  <c r="D35" i="1"/>
  <c r="D36" i="1"/>
  <c r="D29" i="1"/>
  <c r="D21" i="1"/>
  <c r="D22" i="1"/>
  <c r="D23" i="1"/>
  <c r="D24" i="1"/>
  <c r="D25" i="1"/>
  <c r="D26" i="1"/>
  <c r="D27" i="1"/>
  <c r="D20" i="1"/>
  <c r="D12" i="1"/>
  <c r="D13" i="1"/>
  <c r="D14" i="1"/>
  <c r="D15" i="1"/>
  <c r="D16" i="1"/>
  <c r="D17" i="1"/>
  <c r="D18" i="1"/>
  <c r="D11" i="1"/>
  <c r="I111" i="8"/>
  <c r="I112" i="8"/>
  <c r="I113" i="8"/>
  <c r="I114" i="8"/>
  <c r="I115" i="8"/>
  <c r="I116" i="8"/>
  <c r="I117" i="8"/>
  <c r="I110" i="8"/>
  <c r="I102" i="8"/>
  <c r="I103" i="8"/>
  <c r="I104" i="8"/>
  <c r="I105" i="8"/>
  <c r="I106" i="8"/>
  <c r="I107" i="8"/>
  <c r="I108" i="8"/>
  <c r="I101" i="8"/>
  <c r="I93" i="8"/>
  <c r="I94" i="8"/>
  <c r="I95" i="8"/>
  <c r="I96" i="8"/>
  <c r="I97" i="8"/>
  <c r="I98" i="8"/>
  <c r="I99" i="8"/>
  <c r="I92" i="8"/>
  <c r="I84" i="8"/>
  <c r="I85" i="8"/>
  <c r="I86" i="8"/>
  <c r="I87" i="8"/>
  <c r="I88" i="8"/>
  <c r="I89" i="8"/>
  <c r="I90" i="8"/>
  <c r="I83" i="8"/>
  <c r="I75" i="8"/>
  <c r="I76" i="8"/>
  <c r="I77" i="8"/>
  <c r="I78" i="8"/>
  <c r="I79" i="8"/>
  <c r="I80" i="8"/>
  <c r="I81" i="8"/>
  <c r="I74" i="8"/>
  <c r="I66" i="8"/>
  <c r="I67" i="8"/>
  <c r="I68" i="8"/>
  <c r="I69" i="8"/>
  <c r="I70" i="8"/>
  <c r="I71" i="8"/>
  <c r="I72" i="8"/>
  <c r="I65" i="8"/>
  <c r="I57" i="8"/>
  <c r="I58" i="8"/>
  <c r="I59" i="8"/>
  <c r="I60" i="8"/>
  <c r="I61" i="8"/>
  <c r="I62" i="8"/>
  <c r="I63" i="8"/>
  <c r="I56" i="8"/>
  <c r="I48" i="8"/>
  <c r="I49" i="8"/>
  <c r="I50" i="8"/>
  <c r="I51" i="8"/>
  <c r="I52" i="8"/>
  <c r="I53" i="8"/>
  <c r="I54" i="8"/>
  <c r="I47" i="8"/>
  <c r="I39" i="8"/>
  <c r="I40" i="8"/>
  <c r="I41" i="8"/>
  <c r="I42" i="8"/>
  <c r="I43" i="8"/>
  <c r="I44" i="8"/>
  <c r="I45" i="8"/>
  <c r="I38" i="8"/>
  <c r="I30" i="8"/>
  <c r="I31" i="8"/>
  <c r="I32" i="8"/>
  <c r="I33" i="8"/>
  <c r="I34" i="8"/>
  <c r="I35" i="8"/>
  <c r="I36" i="8"/>
  <c r="I29" i="8"/>
  <c r="I21" i="8"/>
  <c r="I22" i="8"/>
  <c r="I23" i="8"/>
  <c r="I24" i="8"/>
  <c r="I25" i="8"/>
  <c r="I26" i="8"/>
  <c r="I27" i="8"/>
  <c r="I20" i="8"/>
  <c r="I12" i="8"/>
  <c r="I13" i="8"/>
  <c r="I14" i="8"/>
  <c r="I15" i="8"/>
  <c r="I16" i="8"/>
  <c r="I17" i="8"/>
  <c r="I18" i="8"/>
  <c r="I11" i="8"/>
  <c r="R148" i="6"/>
  <c r="R141" i="6"/>
  <c r="R142" i="6"/>
  <c r="R143" i="6"/>
  <c r="R144" i="6"/>
  <c r="R145" i="6"/>
  <c r="R146" i="6"/>
  <c r="R147" i="6"/>
  <c r="R140" i="6"/>
  <c r="R132" i="6"/>
  <c r="R133" i="6"/>
  <c r="R134" i="6"/>
  <c r="R135" i="6"/>
  <c r="R136" i="6"/>
  <c r="R137" i="6"/>
  <c r="R138" i="6"/>
  <c r="R131" i="6"/>
  <c r="R123" i="6"/>
  <c r="R124" i="6"/>
  <c r="R125" i="6"/>
  <c r="R126" i="6"/>
  <c r="R127" i="6"/>
  <c r="R128" i="6"/>
  <c r="R129" i="6"/>
  <c r="R122" i="6"/>
  <c r="R114" i="6"/>
  <c r="R115" i="6"/>
  <c r="R116" i="6"/>
  <c r="R117" i="6"/>
  <c r="R118" i="6"/>
  <c r="R119" i="6"/>
  <c r="R120" i="6"/>
  <c r="R113" i="6"/>
  <c r="R105" i="6"/>
  <c r="R106" i="6"/>
  <c r="R107" i="6"/>
  <c r="R108" i="6"/>
  <c r="R109" i="6"/>
  <c r="R110" i="6"/>
  <c r="R111" i="6"/>
  <c r="R104" i="6"/>
  <c r="R102" i="6"/>
  <c r="R96" i="6"/>
  <c r="R97" i="6"/>
  <c r="R98" i="6"/>
  <c r="R99" i="6"/>
  <c r="R100" i="6"/>
  <c r="R101" i="6"/>
  <c r="R95" i="6"/>
  <c r="R87" i="6"/>
  <c r="R88" i="6"/>
  <c r="R89" i="6"/>
  <c r="R90" i="6"/>
  <c r="R91" i="6"/>
  <c r="R92" i="6"/>
  <c r="R93" i="6"/>
  <c r="R86" i="6"/>
  <c r="R78" i="6"/>
  <c r="R79" i="6"/>
  <c r="R80" i="6"/>
  <c r="R81" i="6"/>
  <c r="R82" i="6"/>
  <c r="R83" i="6"/>
  <c r="R84" i="6"/>
  <c r="R77" i="6"/>
  <c r="R69" i="6"/>
  <c r="R70" i="6"/>
  <c r="R71" i="6"/>
  <c r="R72" i="6"/>
  <c r="R73" i="6"/>
  <c r="R74" i="6"/>
  <c r="R75" i="6"/>
  <c r="R68" i="6"/>
  <c r="R60" i="6"/>
  <c r="R61" i="6"/>
  <c r="R62" i="6"/>
  <c r="R63" i="6"/>
  <c r="R64" i="6"/>
  <c r="R65" i="6"/>
  <c r="R66" i="6"/>
  <c r="R59" i="6"/>
  <c r="R51" i="6"/>
  <c r="R52" i="6"/>
  <c r="R53" i="6"/>
  <c r="R54" i="6"/>
  <c r="R55" i="6"/>
  <c r="R56" i="6"/>
  <c r="R57" i="6"/>
  <c r="R50" i="6"/>
  <c r="R42" i="6"/>
  <c r="R43" i="6"/>
  <c r="R44" i="6"/>
  <c r="R45" i="6"/>
  <c r="R46" i="6"/>
  <c r="R47" i="6"/>
  <c r="R48" i="6"/>
  <c r="R41" i="6"/>
  <c r="R33" i="6"/>
  <c r="R34" i="6"/>
  <c r="R35" i="6"/>
  <c r="R36" i="6"/>
  <c r="R37" i="6"/>
  <c r="R38" i="6"/>
  <c r="R39" i="6"/>
  <c r="R32" i="6"/>
  <c r="R24" i="6"/>
  <c r="R25" i="6"/>
  <c r="R26" i="6"/>
  <c r="R27" i="6"/>
  <c r="R28" i="6"/>
  <c r="R29" i="6"/>
  <c r="R30" i="6"/>
  <c r="R23" i="6"/>
  <c r="R15" i="6"/>
  <c r="R16" i="6"/>
  <c r="R17" i="6"/>
  <c r="R18" i="6"/>
  <c r="R19" i="6"/>
  <c r="R20" i="6"/>
  <c r="R21" i="6"/>
  <c r="R14" i="6"/>
  <c r="R6" i="6"/>
  <c r="R7" i="6"/>
  <c r="R8" i="6"/>
  <c r="R9" i="6"/>
  <c r="R10" i="6"/>
  <c r="R11" i="6"/>
  <c r="R12" i="6"/>
  <c r="R5" i="6"/>
  <c r="P148" i="6"/>
  <c r="P141" i="6"/>
  <c r="P142" i="6"/>
  <c r="P143" i="6"/>
  <c r="P144" i="6"/>
  <c r="P145" i="6"/>
  <c r="P146" i="6"/>
  <c r="P147" i="6"/>
  <c r="P140" i="6"/>
  <c r="P132" i="6"/>
  <c r="P133" i="6"/>
  <c r="P134" i="6"/>
  <c r="P135" i="6"/>
  <c r="P136" i="6"/>
  <c r="P137" i="6"/>
  <c r="P138" i="6"/>
  <c r="P131" i="6"/>
  <c r="P123" i="6"/>
  <c r="P124" i="6"/>
  <c r="P125" i="6"/>
  <c r="P126" i="6"/>
  <c r="P127" i="6"/>
  <c r="P128" i="6"/>
  <c r="P129" i="6"/>
  <c r="P122" i="6"/>
  <c r="P114" i="6"/>
  <c r="P115" i="6"/>
  <c r="P116" i="6"/>
  <c r="P117" i="6"/>
  <c r="P118" i="6"/>
  <c r="P119" i="6"/>
  <c r="P120" i="6"/>
  <c r="P113" i="6"/>
  <c r="P105" i="6"/>
  <c r="P106" i="6"/>
  <c r="P107" i="6"/>
  <c r="P108" i="6"/>
  <c r="P109" i="6"/>
  <c r="P110" i="6"/>
  <c r="P111" i="6"/>
  <c r="P104" i="6"/>
  <c r="P96" i="6"/>
  <c r="P97" i="6"/>
  <c r="P98" i="6"/>
  <c r="P99" i="6"/>
  <c r="P100" i="6"/>
  <c r="P101" i="6"/>
  <c r="P102" i="6"/>
  <c r="P95" i="6"/>
  <c r="P87" i="6"/>
  <c r="P88" i="6"/>
  <c r="P89" i="6"/>
  <c r="P90" i="6"/>
  <c r="P91" i="6"/>
  <c r="P92" i="6"/>
  <c r="P93" i="6"/>
  <c r="P86" i="6"/>
  <c r="P78" i="6"/>
  <c r="P79" i="6"/>
  <c r="P80" i="6"/>
  <c r="P81" i="6"/>
  <c r="P82" i="6"/>
  <c r="P83" i="6"/>
  <c r="P84" i="6"/>
  <c r="P77" i="6"/>
  <c r="P69" i="6"/>
  <c r="P70" i="6"/>
  <c r="P71" i="6"/>
  <c r="P72" i="6"/>
  <c r="P73" i="6"/>
  <c r="P74" i="6"/>
  <c r="P75" i="6"/>
  <c r="P68" i="6"/>
  <c r="P60" i="6"/>
  <c r="P61" i="6"/>
  <c r="P62" i="6"/>
  <c r="P63" i="6"/>
  <c r="P64" i="6"/>
  <c r="P65" i="6"/>
  <c r="P66" i="6"/>
  <c r="P59" i="6"/>
  <c r="P51" i="6"/>
  <c r="P52" i="6"/>
  <c r="P53" i="6"/>
  <c r="P54" i="6"/>
  <c r="P55" i="6"/>
  <c r="P56" i="6"/>
  <c r="P57" i="6"/>
  <c r="P50" i="6"/>
  <c r="P42" i="6"/>
  <c r="P43" i="6"/>
  <c r="P44" i="6"/>
  <c r="P45" i="6"/>
  <c r="P46" i="6"/>
  <c r="P47" i="6"/>
  <c r="P48" i="6"/>
  <c r="P41" i="6"/>
  <c r="P33" i="6"/>
  <c r="P34" i="6"/>
  <c r="P35" i="6"/>
  <c r="P36" i="6"/>
  <c r="P37" i="6"/>
  <c r="P38" i="6"/>
  <c r="P39" i="6"/>
  <c r="P32" i="6"/>
  <c r="P24" i="6"/>
  <c r="P25" i="6"/>
  <c r="P26" i="6"/>
  <c r="P27" i="6"/>
  <c r="P28" i="6"/>
  <c r="P29" i="6"/>
  <c r="P30" i="6"/>
  <c r="P23" i="6"/>
  <c r="P15" i="6"/>
  <c r="P16" i="6"/>
  <c r="P17" i="6"/>
  <c r="P18" i="6"/>
  <c r="P19" i="6"/>
  <c r="P20" i="6"/>
  <c r="P21" i="6"/>
  <c r="P14" i="6"/>
  <c r="P5" i="6"/>
  <c r="P6" i="6"/>
  <c r="P7" i="6"/>
  <c r="P8" i="6"/>
  <c r="P9" i="6"/>
  <c r="P10" i="6"/>
  <c r="P11" i="6"/>
  <c r="P12" i="6"/>
  <c r="O148" i="6"/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5" i="6"/>
  <c r="B21" i="6"/>
  <c r="C21" i="6" l="1"/>
  <c r="C75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8" i="10"/>
  <c r="B75" i="10"/>
  <c r="C9" i="9"/>
  <c r="C10" i="9"/>
  <c r="C11" i="9"/>
  <c r="C13" i="9"/>
  <c r="C14" i="9"/>
  <c r="C15" i="9"/>
  <c r="C16" i="9"/>
  <c r="C18" i="9"/>
  <c r="C19" i="9"/>
  <c r="C20" i="9"/>
  <c r="C21" i="9"/>
  <c r="C23" i="9"/>
  <c r="C24" i="9"/>
  <c r="C25" i="9"/>
  <c r="C26" i="9"/>
  <c r="C8" i="9"/>
  <c r="B27" i="9"/>
  <c r="B27" i="2"/>
  <c r="M5" i="8"/>
  <c r="M6" i="8"/>
  <c r="L4" i="8"/>
  <c r="I6" i="8"/>
  <c r="L6" i="8" s="1"/>
  <c r="I5" i="8"/>
  <c r="J5" i="8" s="1"/>
  <c r="I4" i="8"/>
  <c r="M4" i="8" s="1"/>
  <c r="I3" i="8"/>
  <c r="M3" i="8" s="1"/>
  <c r="I2" i="8"/>
  <c r="M2" i="8" s="1"/>
  <c r="H3" i="1"/>
  <c r="J3" i="1" s="1"/>
  <c r="H4" i="1"/>
  <c r="H5" i="1"/>
  <c r="L5" i="1" s="1"/>
  <c r="H6" i="1"/>
  <c r="K6" i="1" s="1"/>
  <c r="H2" i="1"/>
  <c r="J2" i="1" s="1"/>
  <c r="B5" i="10"/>
  <c r="J2" i="8" l="1"/>
  <c r="K2" i="8"/>
  <c r="N2" i="8" s="1"/>
  <c r="L2" i="8"/>
  <c r="J4" i="8"/>
  <c r="L5" i="8"/>
  <c r="J3" i="8"/>
  <c r="L3" i="8"/>
  <c r="K6" i="8"/>
  <c r="K5" i="8"/>
  <c r="K4" i="8"/>
  <c r="K3" i="8"/>
  <c r="J6" i="8"/>
  <c r="L4" i="1"/>
  <c r="K4" i="1"/>
  <c r="K3" i="1"/>
  <c r="L3" i="1"/>
  <c r="L2" i="1"/>
  <c r="I4" i="1"/>
  <c r="I3" i="1"/>
  <c r="K2" i="1"/>
  <c r="J6" i="1"/>
  <c r="L6" i="1"/>
  <c r="J5" i="1"/>
  <c r="J4" i="1"/>
  <c r="I2" i="1"/>
  <c r="I6" i="1"/>
  <c r="M6" i="1" s="1"/>
  <c r="I5" i="1"/>
  <c r="K5" i="1"/>
  <c r="N4" i="8" l="1"/>
  <c r="N5" i="8"/>
  <c r="N3" i="8"/>
  <c r="N6" i="8"/>
  <c r="M5" i="1"/>
  <c r="M3" i="1"/>
  <c r="M2" i="1"/>
  <c r="M4" i="1"/>
</calcChain>
</file>

<file path=xl/sharedStrings.xml><?xml version="1.0" encoding="utf-8"?>
<sst xmlns="http://schemas.openxmlformats.org/spreadsheetml/2006/main" count="10744" uniqueCount="3504">
  <si>
    <t>A</t>
  </si>
  <si>
    <t>C</t>
  </si>
  <si>
    <t>G</t>
  </si>
  <si>
    <t>N</t>
  </si>
  <si>
    <t>T</t>
  </si>
  <si>
    <t>AA</t>
  </si>
  <si>
    <t>AC</t>
  </si>
  <si>
    <t>AG</t>
  </si>
  <si>
    <t>AN</t>
  </si>
  <si>
    <t>AT</t>
  </si>
  <si>
    <t>CA</t>
  </si>
  <si>
    <t>CC</t>
  </si>
  <si>
    <t>CG</t>
  </si>
  <si>
    <t>CN</t>
  </si>
  <si>
    <t>CT</t>
  </si>
  <si>
    <t>GA</t>
  </si>
  <si>
    <t>GC</t>
  </si>
  <si>
    <t>GG</t>
  </si>
  <si>
    <t>GN</t>
  </si>
  <si>
    <t>GT</t>
  </si>
  <si>
    <t>NA</t>
  </si>
  <si>
    <t>NC</t>
  </si>
  <si>
    <t>NG</t>
  </si>
  <si>
    <t>NN</t>
  </si>
  <si>
    <t>NT</t>
  </si>
  <si>
    <t>TA</t>
  </si>
  <si>
    <t>TC</t>
  </si>
  <si>
    <t>TG</t>
  </si>
  <si>
    <t>TN</t>
  </si>
  <si>
    <t>TT</t>
  </si>
  <si>
    <t>AAA</t>
  </si>
  <si>
    <t>AAC</t>
  </si>
  <si>
    <t>AAG</t>
  </si>
  <si>
    <t>AAN</t>
  </si>
  <si>
    <t>AAT</t>
  </si>
  <si>
    <t>ACA</t>
  </si>
  <si>
    <t>ACC</t>
  </si>
  <si>
    <t>ACG</t>
  </si>
  <si>
    <t>ACN</t>
  </si>
  <si>
    <t>ACT</t>
  </si>
  <si>
    <t>AGA</t>
  </si>
  <si>
    <t>AGC</t>
  </si>
  <si>
    <t>AGG</t>
  </si>
  <si>
    <t>AGN</t>
  </si>
  <si>
    <t>AGT</t>
  </si>
  <si>
    <t>ANA</t>
  </si>
  <si>
    <t>ANC</t>
  </si>
  <si>
    <t>ANG</t>
  </si>
  <si>
    <t>ANN</t>
  </si>
  <si>
    <t>ANT</t>
  </si>
  <si>
    <t>ATA</t>
  </si>
  <si>
    <t>ATC</t>
  </si>
  <si>
    <t>ATG</t>
  </si>
  <si>
    <t>ATN</t>
  </si>
  <si>
    <t>ATT</t>
  </si>
  <si>
    <t>CAA</t>
  </si>
  <si>
    <t>CAC</t>
  </si>
  <si>
    <t>CAG</t>
  </si>
  <si>
    <t>CAN</t>
  </si>
  <si>
    <t>CAT</t>
  </si>
  <si>
    <t>CCA</t>
  </si>
  <si>
    <t>CCC</t>
  </si>
  <si>
    <t>CCG</t>
  </si>
  <si>
    <t>CCN</t>
  </si>
  <si>
    <t>CCT</t>
  </si>
  <si>
    <t>CGA</t>
  </si>
  <si>
    <t>CGC</t>
  </si>
  <si>
    <t>CGG</t>
  </si>
  <si>
    <t>CGN</t>
  </si>
  <si>
    <t>CGT</t>
  </si>
  <si>
    <t>CNA</t>
  </si>
  <si>
    <t>CNC</t>
  </si>
  <si>
    <t>CNG</t>
  </si>
  <si>
    <t>CNN</t>
  </si>
  <si>
    <t>CNT</t>
  </si>
  <si>
    <t>CTA</t>
  </si>
  <si>
    <t>CTC</t>
  </si>
  <si>
    <t>CTG</t>
  </si>
  <si>
    <t>CTN</t>
  </si>
  <si>
    <t>CTT</t>
  </si>
  <si>
    <t>GAA</t>
  </si>
  <si>
    <t>GAC</t>
  </si>
  <si>
    <t>GAG</t>
  </si>
  <si>
    <t>GAN</t>
  </si>
  <si>
    <t>GAT</t>
  </si>
  <si>
    <t>GCA</t>
  </si>
  <si>
    <t>GCC</t>
  </si>
  <si>
    <t>GCG</t>
  </si>
  <si>
    <t>GCN</t>
  </si>
  <si>
    <t>GCT</t>
  </si>
  <si>
    <t>GGA</t>
  </si>
  <si>
    <t>GGC</t>
  </si>
  <si>
    <t>GGG</t>
  </si>
  <si>
    <t>GGN</t>
  </si>
  <si>
    <t>GGT</t>
  </si>
  <si>
    <t>GNA</t>
  </si>
  <si>
    <t>GNC</t>
  </si>
  <si>
    <t>GNG</t>
  </si>
  <si>
    <t>GNN</t>
  </si>
  <si>
    <t>GNT</t>
  </si>
  <si>
    <t>GTA</t>
  </si>
  <si>
    <t>GTC</t>
  </si>
  <si>
    <t>GTG</t>
  </si>
  <si>
    <t>GTN</t>
  </si>
  <si>
    <t>GTT</t>
  </si>
  <si>
    <t>NAA</t>
  </si>
  <si>
    <t>NAC</t>
  </si>
  <si>
    <t>NAG</t>
  </si>
  <si>
    <t>NAN</t>
  </si>
  <si>
    <t>NCA</t>
  </si>
  <si>
    <t>NCG</t>
  </si>
  <si>
    <t>NCN</t>
  </si>
  <si>
    <t>NCT</t>
  </si>
  <si>
    <t>NGA</t>
  </si>
  <si>
    <t>NGG</t>
  </si>
  <si>
    <t>NGN</t>
  </si>
  <si>
    <t>NGT</t>
  </si>
  <si>
    <t>NNA</t>
  </si>
  <si>
    <t>NNC</t>
  </si>
  <si>
    <t>NNN</t>
  </si>
  <si>
    <t>NNT</t>
  </si>
  <si>
    <t>NTA</t>
  </si>
  <si>
    <t>NTG</t>
  </si>
  <si>
    <t>NTN</t>
  </si>
  <si>
    <t>NTT</t>
  </si>
  <si>
    <t>TAA</t>
  </si>
  <si>
    <t>TAC</t>
  </si>
  <si>
    <t>TAG</t>
  </si>
  <si>
    <t>TAN</t>
  </si>
  <si>
    <t>TAT</t>
  </si>
  <si>
    <t>TCA</t>
  </si>
  <si>
    <t>TCC</t>
  </si>
  <si>
    <t>TCG</t>
  </si>
  <si>
    <t>TCN</t>
  </si>
  <si>
    <t>TCT</t>
  </si>
  <si>
    <t>TGA</t>
  </si>
  <si>
    <t>TGC</t>
  </si>
  <si>
    <t>TGG</t>
  </si>
  <si>
    <t>TGN</t>
  </si>
  <si>
    <t>TGT</t>
  </si>
  <si>
    <t>TNA</t>
  </si>
  <si>
    <t>TNC</t>
  </si>
  <si>
    <t>TNG</t>
  </si>
  <si>
    <t>TNN</t>
  </si>
  <si>
    <t>TNT</t>
  </si>
  <si>
    <t>TTA</t>
  </si>
  <si>
    <t>TTC</t>
  </si>
  <si>
    <t>TTG</t>
  </si>
  <si>
    <t>TTN</t>
  </si>
  <si>
    <t>TTT</t>
  </si>
  <si>
    <t>AAAA</t>
  </si>
  <si>
    <t>AAAC</t>
  </si>
  <si>
    <t>AAAG</t>
  </si>
  <si>
    <t>AAAN</t>
  </si>
  <si>
    <t>AAAT</t>
  </si>
  <si>
    <t>AACA</t>
  </si>
  <si>
    <t>AACC</t>
  </si>
  <si>
    <t>AACG</t>
  </si>
  <si>
    <t>AACN</t>
  </si>
  <si>
    <t>AACT</t>
  </si>
  <si>
    <t>AAGA</t>
  </si>
  <si>
    <t>AAGC</t>
  </si>
  <si>
    <t>AAGG</t>
  </si>
  <si>
    <t>AAGT</t>
  </si>
  <si>
    <t>AANA</t>
  </si>
  <si>
    <t>AANC</t>
  </si>
  <si>
    <t>AANG</t>
  </si>
  <si>
    <t>AANT</t>
  </si>
  <si>
    <t>AATA</t>
  </si>
  <si>
    <t>AATC</t>
  </si>
  <si>
    <t>AATG</t>
  </si>
  <si>
    <t>AATN</t>
  </si>
  <si>
    <t>AATT</t>
  </si>
  <si>
    <t>ACAA</t>
  </si>
  <si>
    <t>ACAC</t>
  </si>
  <si>
    <t>ACAG</t>
  </si>
  <si>
    <t>ACAN</t>
  </si>
  <si>
    <t>ACAT</t>
  </si>
  <si>
    <t>ACCA</t>
  </si>
  <si>
    <t>ACCC</t>
  </si>
  <si>
    <t>ACCG</t>
  </si>
  <si>
    <t>ACCN</t>
  </si>
  <si>
    <t>ACCT</t>
  </si>
  <si>
    <t>ACGA</t>
  </si>
  <si>
    <t>ACGC</t>
  </si>
  <si>
    <t>ACGG</t>
  </si>
  <si>
    <t>ACGN</t>
  </si>
  <si>
    <t>ACGT</t>
  </si>
  <si>
    <t>ACNC</t>
  </si>
  <si>
    <t>ACNN</t>
  </si>
  <si>
    <t>ACNT</t>
  </si>
  <si>
    <t>ACTA</t>
  </si>
  <si>
    <t>ACTC</t>
  </si>
  <si>
    <t>ACTG</t>
  </si>
  <si>
    <t>ACTN</t>
  </si>
  <si>
    <t>ACTT</t>
  </si>
  <si>
    <t>AGAA</t>
  </si>
  <si>
    <t>AGAC</t>
  </si>
  <si>
    <t>AGAG</t>
  </si>
  <si>
    <t>AGAN</t>
  </si>
  <si>
    <t>AGAT</t>
  </si>
  <si>
    <t>AGCA</t>
  </si>
  <si>
    <t>AGCC</t>
  </si>
  <si>
    <t>AGCG</t>
  </si>
  <si>
    <t>AGCN</t>
  </si>
  <si>
    <t>AGCT</t>
  </si>
  <si>
    <t>AGGA</t>
  </si>
  <si>
    <t>AGGC</t>
  </si>
  <si>
    <t>AGGG</t>
  </si>
  <si>
    <t>AGGN</t>
  </si>
  <si>
    <t>AGGT</t>
  </si>
  <si>
    <t>AGNA</t>
  </si>
  <si>
    <t>AGNC</t>
  </si>
  <si>
    <t>AGNG</t>
  </si>
  <si>
    <t>AGTA</t>
  </si>
  <si>
    <t>AGTC</t>
  </si>
  <si>
    <t>AGTG</t>
  </si>
  <si>
    <t>AGTN</t>
  </si>
  <si>
    <t>AGTT</t>
  </si>
  <si>
    <t>ANCA</t>
  </si>
  <si>
    <t>ANGN</t>
  </si>
  <si>
    <t>ANGT</t>
  </si>
  <si>
    <t>ANNA</t>
  </si>
  <si>
    <t>ANNN</t>
  </si>
  <si>
    <t>ANNT</t>
  </si>
  <si>
    <t>ANTN</t>
  </si>
  <si>
    <t>ATAA</t>
  </si>
  <si>
    <t>ATAC</t>
  </si>
  <si>
    <t>ATAG</t>
  </si>
  <si>
    <t>ATAN</t>
  </si>
  <si>
    <t>ATAT</t>
  </si>
  <si>
    <t>ATCA</t>
  </si>
  <si>
    <t>ATCC</t>
  </si>
  <si>
    <t>ATCG</t>
  </si>
  <si>
    <t>ATCN</t>
  </si>
  <si>
    <t>ATCT</t>
  </si>
  <si>
    <t>ATGA</t>
  </si>
  <si>
    <t>ATGC</t>
  </si>
  <si>
    <t>ATGG</t>
  </si>
  <si>
    <t>ATGN</t>
  </si>
  <si>
    <t>ATGT</t>
  </si>
  <si>
    <t>ATNA</t>
  </si>
  <si>
    <t>ATNC</t>
  </si>
  <si>
    <t>ATNG</t>
  </si>
  <si>
    <t>ATNT</t>
  </si>
  <si>
    <t>ATTA</t>
  </si>
  <si>
    <t>ATTC</t>
  </si>
  <si>
    <t>ATTG</t>
  </si>
  <si>
    <t>ATTN</t>
  </si>
  <si>
    <t>ATTT</t>
  </si>
  <si>
    <t>CAAA</t>
  </si>
  <si>
    <t>CAAC</t>
  </si>
  <si>
    <t>CAAG</t>
  </si>
  <si>
    <t>CAAN</t>
  </si>
  <si>
    <t>CAAT</t>
  </si>
  <si>
    <t>CACA</t>
  </si>
  <si>
    <t>CACC</t>
  </si>
  <si>
    <t>CACG</t>
  </si>
  <si>
    <t>CACN</t>
  </si>
  <si>
    <t>CACT</t>
  </si>
  <si>
    <t>CAGA</t>
  </si>
  <si>
    <t>CAGC</t>
  </si>
  <si>
    <t>CAGG</t>
  </si>
  <si>
    <t>CAGN</t>
  </si>
  <si>
    <t>CAGT</t>
  </si>
  <si>
    <t>CANA</t>
  </si>
  <si>
    <t>CANG</t>
  </si>
  <si>
    <t>CANN</t>
  </si>
  <si>
    <t>CATA</t>
  </si>
  <si>
    <t>CATC</t>
  </si>
  <si>
    <t>CATG</t>
  </si>
  <si>
    <t>CATN</t>
  </si>
  <si>
    <t>CATT</t>
  </si>
  <si>
    <t>CCAA</t>
  </si>
  <si>
    <t>CCAC</t>
  </si>
  <si>
    <t>CCAG</t>
  </si>
  <si>
    <t>CCAN</t>
  </si>
  <si>
    <t>CCAT</t>
  </si>
  <si>
    <t>CCCA</t>
  </si>
  <si>
    <t>CCCC</t>
  </si>
  <si>
    <t>CCCG</t>
  </si>
  <si>
    <t>CCCN</t>
  </si>
  <si>
    <t>CCCT</t>
  </si>
  <si>
    <t>CCGA</t>
  </si>
  <si>
    <t>CCGC</t>
  </si>
  <si>
    <t>CCGG</t>
  </si>
  <si>
    <t>CCGN</t>
  </si>
  <si>
    <t>CCGT</t>
  </si>
  <si>
    <t>CCNA</t>
  </si>
  <si>
    <t>CCNC</t>
  </si>
  <si>
    <t>CCNG</t>
  </si>
  <si>
    <t>CCNT</t>
  </si>
  <si>
    <t>CCTA</t>
  </si>
  <si>
    <t>CCTC</t>
  </si>
  <si>
    <t>CCTG</t>
  </si>
  <si>
    <t>CCTN</t>
  </si>
  <si>
    <t>CCTT</t>
  </si>
  <si>
    <t>CGAA</t>
  </si>
  <si>
    <t>CGAC</t>
  </si>
  <si>
    <t>CGAG</t>
  </si>
  <si>
    <t>CGAT</t>
  </si>
  <si>
    <t>CGCA</t>
  </si>
  <si>
    <t>CGCC</t>
  </si>
  <si>
    <t>CGCG</t>
  </si>
  <si>
    <t>CGCN</t>
  </si>
  <si>
    <t>CGCT</t>
  </si>
  <si>
    <t>CGGA</t>
  </si>
  <si>
    <t>CGGC</t>
  </si>
  <si>
    <t>CGGG</t>
  </si>
  <si>
    <t>CGGN</t>
  </si>
  <si>
    <t>CGGT</t>
  </si>
  <si>
    <t>CGNA</t>
  </si>
  <si>
    <t>CGNC</t>
  </si>
  <si>
    <t>CGNG</t>
  </si>
  <si>
    <t>CGNT</t>
  </si>
  <si>
    <t>CGTA</t>
  </si>
  <si>
    <t>CGTC</t>
  </si>
  <si>
    <t>CGTG</t>
  </si>
  <si>
    <t>CGTN</t>
  </si>
  <si>
    <t>CGTT</t>
  </si>
  <si>
    <t>CNAA</t>
  </si>
  <si>
    <t>CNAC</t>
  </si>
  <si>
    <t>CNAG</t>
  </si>
  <si>
    <t>CNAN</t>
  </si>
  <si>
    <t>CNCG</t>
  </si>
  <si>
    <t>CNCN</t>
  </si>
  <si>
    <t>CNCT</t>
  </si>
  <si>
    <t>CNGA</t>
  </si>
  <si>
    <t>CNNT</t>
  </si>
  <si>
    <t>CTAA</t>
  </si>
  <si>
    <t>CTAC</t>
  </si>
  <si>
    <t>CTAG</t>
  </si>
  <si>
    <t>CTAN</t>
  </si>
  <si>
    <t>CTAT</t>
  </si>
  <si>
    <t>CTCA</t>
  </si>
  <si>
    <t>CTCC</t>
  </si>
  <si>
    <t>CTCG</t>
  </si>
  <si>
    <t>CTCN</t>
  </si>
  <si>
    <t>CTCT</t>
  </si>
  <si>
    <t>CTGA</t>
  </si>
  <si>
    <t>CTGC</t>
  </si>
  <si>
    <t>CTGG</t>
  </si>
  <si>
    <t>CTGN</t>
  </si>
  <si>
    <t>CTGT</t>
  </si>
  <si>
    <t>CTNA</t>
  </si>
  <si>
    <t>CTNC</t>
  </si>
  <si>
    <t>CTNG</t>
  </si>
  <si>
    <t>CTNN</t>
  </si>
  <si>
    <t>CTTA</t>
  </si>
  <si>
    <t>CTTC</t>
  </si>
  <si>
    <t>CTTG</t>
  </si>
  <si>
    <t>CTTN</t>
  </si>
  <si>
    <t>CTTT</t>
  </si>
  <si>
    <t>GAAA</t>
  </si>
  <si>
    <t>GAAC</t>
  </si>
  <si>
    <t>GAAG</t>
  </si>
  <si>
    <t>GAAN</t>
  </si>
  <si>
    <t>GAAT</t>
  </si>
  <si>
    <t>GACA</t>
  </si>
  <si>
    <t>GACC</t>
  </si>
  <si>
    <t>GACG</t>
  </si>
  <si>
    <t>GACN</t>
  </si>
  <si>
    <t>GACT</t>
  </si>
  <si>
    <t>GAGA</t>
  </si>
  <si>
    <t>GAGC</t>
  </si>
  <si>
    <t>GAGG</t>
  </si>
  <si>
    <t>GAGN</t>
  </si>
  <si>
    <t>GAGT</t>
  </si>
  <si>
    <t>GANA</t>
  </si>
  <si>
    <t>GANG</t>
  </si>
  <si>
    <t>GANN</t>
  </si>
  <si>
    <t>GANT</t>
  </si>
  <si>
    <t>GATA</t>
  </si>
  <si>
    <t>GATC</t>
  </si>
  <si>
    <t>GATG</t>
  </si>
  <si>
    <t>GATN</t>
  </si>
  <si>
    <t>GATT</t>
  </si>
  <si>
    <t>GCAA</t>
  </si>
  <si>
    <t>GCAC</t>
  </si>
  <si>
    <t>GCAG</t>
  </si>
  <si>
    <t>GCAN</t>
  </si>
  <si>
    <t>GCAT</t>
  </si>
  <si>
    <t>GCCA</t>
  </si>
  <si>
    <t>GCCC</t>
  </si>
  <si>
    <t>GCCG</t>
  </si>
  <si>
    <t>GCCN</t>
  </si>
  <si>
    <t>GCCT</t>
  </si>
  <si>
    <t>GCGA</t>
  </si>
  <si>
    <t>GCGC</t>
  </si>
  <si>
    <t>GCGG</t>
  </si>
  <si>
    <t>GCGN</t>
  </si>
  <si>
    <t>GCGT</t>
  </si>
  <si>
    <t>GCNA</t>
  </si>
  <si>
    <t>GCNG</t>
  </si>
  <si>
    <t>GCNT</t>
  </si>
  <si>
    <t>GCTA</t>
  </si>
  <si>
    <t>GCTC</t>
  </si>
  <si>
    <t>GCTG</t>
  </si>
  <si>
    <t>GCTN</t>
  </si>
  <si>
    <t>GCTT</t>
  </si>
  <si>
    <t>GGAA</t>
  </si>
  <si>
    <t>GGAC</t>
  </si>
  <si>
    <t>GGAG</t>
  </si>
  <si>
    <t>GGAN</t>
  </si>
  <si>
    <t>GGAT</t>
  </si>
  <si>
    <t>GGCA</t>
  </si>
  <si>
    <t>GGCC</t>
  </si>
  <si>
    <t>GGCG</t>
  </si>
  <si>
    <t>GGCN</t>
  </si>
  <si>
    <t>GGCT</t>
  </si>
  <si>
    <t>GGGA</t>
  </si>
  <si>
    <t>GGGC</t>
  </si>
  <si>
    <t>GGGG</t>
  </si>
  <si>
    <t>GGGN</t>
  </si>
  <si>
    <t>GGGT</t>
  </si>
  <si>
    <t>GGNA</t>
  </si>
  <si>
    <t>GGNC</t>
  </si>
  <si>
    <t>GGNG</t>
  </si>
  <si>
    <t>GGNN</t>
  </si>
  <si>
    <t>GGNT</t>
  </si>
  <si>
    <t>GGTA</t>
  </si>
  <si>
    <t>GGTC</t>
  </si>
  <si>
    <t>GGTG</t>
  </si>
  <si>
    <t>GGTN</t>
  </si>
  <si>
    <t>GGTT</t>
  </si>
  <si>
    <t>GNCN</t>
  </si>
  <si>
    <t>GNNN</t>
  </si>
  <si>
    <t>GNTG</t>
  </si>
  <si>
    <t>GNTT</t>
  </si>
  <si>
    <t>GTAA</t>
  </si>
  <si>
    <t>GTAC</t>
  </si>
  <si>
    <t>GTAG</t>
  </si>
  <si>
    <t>GTAN</t>
  </si>
  <si>
    <t>GTAT</t>
  </si>
  <si>
    <t>GTCA</t>
  </si>
  <si>
    <t>GTCC</t>
  </si>
  <si>
    <t>GTCG</t>
  </si>
  <si>
    <t>GTCN</t>
  </si>
  <si>
    <t>GTCT</t>
  </si>
  <si>
    <t>GTGA</t>
  </si>
  <si>
    <t>GTGC</t>
  </si>
  <si>
    <t>GTGG</t>
  </si>
  <si>
    <t>GTGN</t>
  </si>
  <si>
    <t>GTGT</t>
  </si>
  <si>
    <t>GTNA</t>
  </si>
  <si>
    <t>GTNC</t>
  </si>
  <si>
    <t>GTNG</t>
  </si>
  <si>
    <t>GTNN</t>
  </si>
  <si>
    <t>GTNT</t>
  </si>
  <si>
    <t>GTTA</t>
  </si>
  <si>
    <t>GTTC</t>
  </si>
  <si>
    <t>GTTG</t>
  </si>
  <si>
    <t>GTTN</t>
  </si>
  <si>
    <t>GTTT</t>
  </si>
  <si>
    <t>NAAA</t>
  </si>
  <si>
    <t>NAAT</t>
  </si>
  <si>
    <t>NACG</t>
  </si>
  <si>
    <t>NACT</t>
  </si>
  <si>
    <t>NAGA</t>
  </si>
  <si>
    <t>NANN</t>
  </si>
  <si>
    <t>NCAC</t>
  </si>
  <si>
    <t>NCAG</t>
  </si>
  <si>
    <t>NCGC</t>
  </si>
  <si>
    <t>NCNN</t>
  </si>
  <si>
    <t>NGAA</t>
  </si>
  <si>
    <t>NGTG</t>
  </si>
  <si>
    <t>NNAN</t>
  </si>
  <si>
    <t>NNCG</t>
  </si>
  <si>
    <t>NNNN</t>
  </si>
  <si>
    <t>NNTA</t>
  </si>
  <si>
    <t>NTGT</t>
  </si>
  <si>
    <t>NTNN</t>
  </si>
  <si>
    <t>NTTT</t>
  </si>
  <si>
    <t>TAAA</t>
  </si>
  <si>
    <t>TAAC</t>
  </si>
  <si>
    <t>TAAG</t>
  </si>
  <si>
    <t>TAAN</t>
  </si>
  <si>
    <t>TAAT</t>
  </si>
  <si>
    <t>TACA</t>
  </si>
  <si>
    <t>TACC</t>
  </si>
  <si>
    <t>TACG</t>
  </si>
  <si>
    <t>TACN</t>
  </si>
  <si>
    <t>TACT</t>
  </si>
  <si>
    <t>TAGA</t>
  </si>
  <si>
    <t>TAGC</t>
  </si>
  <si>
    <t>TAGG</t>
  </si>
  <si>
    <t>TAGN</t>
  </si>
  <si>
    <t>TAGT</t>
  </si>
  <si>
    <t>TANA</t>
  </si>
  <si>
    <t>TANN</t>
  </si>
  <si>
    <t>TATA</t>
  </si>
  <si>
    <t>TATC</t>
  </si>
  <si>
    <t>TATG</t>
  </si>
  <si>
    <t>TATN</t>
  </si>
  <si>
    <t>TATT</t>
  </si>
  <si>
    <t>TCAA</t>
  </si>
  <si>
    <t>TCAC</t>
  </si>
  <si>
    <t>TCAG</t>
  </si>
  <si>
    <t>TCAN</t>
  </si>
  <si>
    <t>TCAT</t>
  </si>
  <si>
    <t>TCCA</t>
  </si>
  <si>
    <t>TCCC</t>
  </si>
  <si>
    <t>TCCG</t>
  </si>
  <si>
    <t>TCCN</t>
  </si>
  <si>
    <t>TCCT</t>
  </si>
  <si>
    <t>TCGA</t>
  </si>
  <si>
    <t>TCGC</t>
  </si>
  <si>
    <t>TCGG</t>
  </si>
  <si>
    <t>TCGT</t>
  </si>
  <si>
    <t>TCNA</t>
  </si>
  <si>
    <t>TCNC</t>
  </si>
  <si>
    <t>TCNG</t>
  </si>
  <si>
    <t>TCNN</t>
  </si>
  <si>
    <t>TCNT</t>
  </si>
  <si>
    <t>TCTA</t>
  </si>
  <si>
    <t>TCTC</t>
  </si>
  <si>
    <t>TCTG</t>
  </si>
  <si>
    <t>TCTN</t>
  </si>
  <si>
    <t>TCTT</t>
  </si>
  <si>
    <t>TGAA</t>
  </si>
  <si>
    <t>TGAC</t>
  </si>
  <si>
    <t>TGAG</t>
  </si>
  <si>
    <t>TGAN</t>
  </si>
  <si>
    <t>TGAT</t>
  </si>
  <si>
    <t>TGCA</t>
  </si>
  <si>
    <t>TGCC</t>
  </si>
  <si>
    <t>TGCG</t>
  </si>
  <si>
    <t>TGCN</t>
  </si>
  <si>
    <t>TGCT</t>
  </si>
  <si>
    <t>TGGA</t>
  </si>
  <si>
    <t>TGGC</t>
  </si>
  <si>
    <t>TGGG</t>
  </si>
  <si>
    <t>TGGN</t>
  </si>
  <si>
    <t>TGGT</t>
  </si>
  <si>
    <t>TGNA</t>
  </si>
  <si>
    <t>TGNC</t>
  </si>
  <si>
    <t>TGNG</t>
  </si>
  <si>
    <t>TGNN</t>
  </si>
  <si>
    <t>TGNT</t>
  </si>
  <si>
    <t>TGTA</t>
  </si>
  <si>
    <t>TGTC</t>
  </si>
  <si>
    <t>TGTG</t>
  </si>
  <si>
    <t>TGTN</t>
  </si>
  <si>
    <t>TGTT</t>
  </si>
  <si>
    <t>TNAA</t>
  </si>
  <si>
    <t>TNAC</t>
  </si>
  <si>
    <t>TNAG</t>
  </si>
  <si>
    <t>TNCA</t>
  </si>
  <si>
    <t>TNGG</t>
  </si>
  <si>
    <t>TNGN</t>
  </si>
  <si>
    <t>TNNC</t>
  </si>
  <si>
    <t>TNNN</t>
  </si>
  <si>
    <t>TNTG</t>
  </si>
  <si>
    <t>TNTN</t>
  </si>
  <si>
    <t>TTAA</t>
  </si>
  <si>
    <t>TTAC</t>
  </si>
  <si>
    <t>TTAG</t>
  </si>
  <si>
    <t>TTAN</t>
  </si>
  <si>
    <t>TTAT</t>
  </si>
  <si>
    <t>TTCA</t>
  </si>
  <si>
    <t>TTCC</t>
  </si>
  <si>
    <t>TTCG</t>
  </si>
  <si>
    <t>TTCN</t>
  </si>
  <si>
    <t>TTCT</t>
  </si>
  <si>
    <t>TTGA</t>
  </si>
  <si>
    <t>TTGC</t>
  </si>
  <si>
    <t>TTGG</t>
  </si>
  <si>
    <t>TTGN</t>
  </si>
  <si>
    <t>TTGT</t>
  </si>
  <si>
    <t>TTNA</t>
  </si>
  <si>
    <t>TTNC</t>
  </si>
  <si>
    <t>TTNG</t>
  </si>
  <si>
    <t>TTNN</t>
  </si>
  <si>
    <t>TTNT</t>
  </si>
  <si>
    <t>TTTA</t>
  </si>
  <si>
    <t>TTTC</t>
  </si>
  <si>
    <t>TTTG</t>
  </si>
  <si>
    <t>TTTN</t>
  </si>
  <si>
    <t>TTTT</t>
  </si>
  <si>
    <t>AAAAA</t>
  </si>
  <si>
    <t>AAAAC</t>
  </si>
  <si>
    <t>AAAAG</t>
  </si>
  <si>
    <t>AAAAT</t>
  </si>
  <si>
    <t>AAACA</t>
  </si>
  <si>
    <t>AAACC</t>
  </si>
  <si>
    <t>AAACG</t>
  </si>
  <si>
    <t>AAACT</t>
  </si>
  <si>
    <t>AAAGA</t>
  </si>
  <si>
    <t>AAAGC</t>
  </si>
  <si>
    <t>AAAGG</t>
  </si>
  <si>
    <t>AAAGT</t>
  </si>
  <si>
    <t>AAANC</t>
  </si>
  <si>
    <t>AAANT</t>
  </si>
  <si>
    <t>AAATA</t>
  </si>
  <si>
    <t>AAATC</t>
  </si>
  <si>
    <t>AAATG</t>
  </si>
  <si>
    <t>AAATT</t>
  </si>
  <si>
    <t>AACAA</t>
  </si>
  <si>
    <t>AACAC</t>
  </si>
  <si>
    <t>AACAG</t>
  </si>
  <si>
    <t>AACAT</t>
  </si>
  <si>
    <t>AACCA</t>
  </si>
  <si>
    <t>AACCC</t>
  </si>
  <si>
    <t>AACCG</t>
  </si>
  <si>
    <t>AACCT</t>
  </si>
  <si>
    <t>AACGA</t>
  </si>
  <si>
    <t>AACGC</t>
  </si>
  <si>
    <t>AACGG</t>
  </si>
  <si>
    <t>AACGT</t>
  </si>
  <si>
    <t>AACNT</t>
  </si>
  <si>
    <t>AACTA</t>
  </si>
  <si>
    <t>AACTC</t>
  </si>
  <si>
    <t>AACTG</t>
  </si>
  <si>
    <t>AACTT</t>
  </si>
  <si>
    <t>AAGAA</t>
  </si>
  <si>
    <t>AAGAC</t>
  </si>
  <si>
    <t>AAGAG</t>
  </si>
  <si>
    <t>AAGAT</t>
  </si>
  <si>
    <t>AAGCA</t>
  </si>
  <si>
    <t>AAGCC</t>
  </si>
  <si>
    <t>AAGCG</t>
  </si>
  <si>
    <t>AAGCT</t>
  </si>
  <si>
    <t>AAGGA</t>
  </si>
  <si>
    <t>AAGGC</t>
  </si>
  <si>
    <t>AAGGG</t>
  </si>
  <si>
    <t>AAGGT</t>
  </si>
  <si>
    <t>AAGTA</t>
  </si>
  <si>
    <t>AAGTC</t>
  </si>
  <si>
    <t>AAGTG</t>
  </si>
  <si>
    <t>AAGTT</t>
  </si>
  <si>
    <t>AANGN</t>
  </si>
  <si>
    <t>AATAA</t>
  </si>
  <si>
    <t>AATAC</t>
  </si>
  <si>
    <t>AATAG</t>
  </si>
  <si>
    <t>AATAT</t>
  </si>
  <si>
    <t>AATCA</t>
  </si>
  <si>
    <t>AATCC</t>
  </si>
  <si>
    <t>AATCG</t>
  </si>
  <si>
    <t>AATCT</t>
  </si>
  <si>
    <t>AATGA</t>
  </si>
  <si>
    <t>AATGC</t>
  </si>
  <si>
    <t>AATGG</t>
  </si>
  <si>
    <t>AATGT</t>
  </si>
  <si>
    <t>AATNA</t>
  </si>
  <si>
    <t>AATTA</t>
  </si>
  <si>
    <t>AATTC</t>
  </si>
  <si>
    <t>AATTG</t>
  </si>
  <si>
    <t>AATTT</t>
  </si>
  <si>
    <t>ACAAA</t>
  </si>
  <si>
    <t>ACAAC</t>
  </si>
  <si>
    <t>ACAAG</t>
  </si>
  <si>
    <t>ACAAT</t>
  </si>
  <si>
    <t>ACACA</t>
  </si>
  <si>
    <t>ACACC</t>
  </si>
  <si>
    <t>ACACG</t>
  </si>
  <si>
    <t>ACACT</t>
  </si>
  <si>
    <t>ACAGA</t>
  </si>
  <si>
    <t>ACAGC</t>
  </si>
  <si>
    <t>ACAGG</t>
  </si>
  <si>
    <t>ACAGT</t>
  </si>
  <si>
    <t>ACANA</t>
  </si>
  <si>
    <t>ACANG</t>
  </si>
  <si>
    <t>ACATA</t>
  </si>
  <si>
    <t>ACATC</t>
  </si>
  <si>
    <t>ACATG</t>
  </si>
  <si>
    <t>ACATT</t>
  </si>
  <si>
    <t>ACCAA</t>
  </si>
  <si>
    <t>ACCAC</t>
  </si>
  <si>
    <t>ACCAG</t>
  </si>
  <si>
    <t>ACCAT</t>
  </si>
  <si>
    <t>ACCCA</t>
  </si>
  <si>
    <t>ACCCC</t>
  </si>
  <si>
    <t>ACCCG</t>
  </si>
  <si>
    <t>ACCCT</t>
  </si>
  <si>
    <t>ACCGA</t>
  </si>
  <si>
    <t>ACCGC</t>
  </si>
  <si>
    <t>ACCGG</t>
  </si>
  <si>
    <t>ACCGT</t>
  </si>
  <si>
    <t>ACCTA</t>
  </si>
  <si>
    <t>ACCTC</t>
  </si>
  <si>
    <t>ACCTG</t>
  </si>
  <si>
    <t>ACCTT</t>
  </si>
  <si>
    <t>ACGAA</t>
  </si>
  <si>
    <t>ACGAC</t>
  </si>
  <si>
    <t>ACGAG</t>
  </si>
  <si>
    <t>ACGAT</t>
  </si>
  <si>
    <t>ACGCA</t>
  </si>
  <si>
    <t>ACGCC</t>
  </si>
  <si>
    <t>ACGCG</t>
  </si>
  <si>
    <t>ACGCT</t>
  </si>
  <si>
    <t>ACGGA</t>
  </si>
  <si>
    <t>ACGGC</t>
  </si>
  <si>
    <t>ACGGG</t>
  </si>
  <si>
    <t>ACGGN</t>
  </si>
  <si>
    <t>ACGGT</t>
  </si>
  <si>
    <t>ACGNA</t>
  </si>
  <si>
    <t>ACGNC</t>
  </si>
  <si>
    <t>ACGNG</t>
  </si>
  <si>
    <t>ACGNT</t>
  </si>
  <si>
    <t>ACGTA</t>
  </si>
  <si>
    <t>ACGTC</t>
  </si>
  <si>
    <t>ACGTG</t>
  </si>
  <si>
    <t>ACGTT</t>
  </si>
  <si>
    <t>ACTAA</t>
  </si>
  <si>
    <t>ACTAC</t>
  </si>
  <si>
    <t>ACTAG</t>
  </si>
  <si>
    <t>ACTAT</t>
  </si>
  <si>
    <t>ACTCA</t>
  </si>
  <si>
    <t>ACTCC</t>
  </si>
  <si>
    <t>ACTCG</t>
  </si>
  <si>
    <t>ACTCT</t>
  </si>
  <si>
    <t>ACTGA</t>
  </si>
  <si>
    <t>ACTGC</t>
  </si>
  <si>
    <t>ACTGG</t>
  </si>
  <si>
    <t>ACTGT</t>
  </si>
  <si>
    <t>ACTNC</t>
  </si>
  <si>
    <t>ACTTA</t>
  </si>
  <si>
    <t>ACTTC</t>
  </si>
  <si>
    <t>ACTTG</t>
  </si>
  <si>
    <t>ACTTT</t>
  </si>
  <si>
    <t>AGAAA</t>
  </si>
  <si>
    <t>AGAAC</t>
  </si>
  <si>
    <t>AGAAG</t>
  </si>
  <si>
    <t>AGAAT</t>
  </si>
  <si>
    <t>AGACA</t>
  </si>
  <si>
    <t>AGACC</t>
  </si>
  <si>
    <t>AGACG</t>
  </si>
  <si>
    <t>AGACN</t>
  </si>
  <si>
    <t>AGACT</t>
  </si>
  <si>
    <t>AGAGA</t>
  </si>
  <si>
    <t>AGAGC</t>
  </si>
  <si>
    <t>AGAGG</t>
  </si>
  <si>
    <t>AGAGT</t>
  </si>
  <si>
    <t>AGANA</t>
  </si>
  <si>
    <t>AGANT</t>
  </si>
  <si>
    <t>AGATA</t>
  </si>
  <si>
    <t>AGATC</t>
  </si>
  <si>
    <t>AGATG</t>
  </si>
  <si>
    <t>AGATT</t>
  </si>
  <si>
    <t>AGCAA</t>
  </si>
  <si>
    <t>AGCAC</t>
  </si>
  <si>
    <t>AGCAG</t>
  </si>
  <si>
    <t>AGCAT</t>
  </si>
  <si>
    <t>AGCCA</t>
  </si>
  <si>
    <t>AGCCC</t>
  </si>
  <si>
    <t>AGCCG</t>
  </si>
  <si>
    <t>AGCCT</t>
  </si>
  <si>
    <t>AGCGA</t>
  </si>
  <si>
    <t>AGCGC</t>
  </si>
  <si>
    <t>AGCGG</t>
  </si>
  <si>
    <t>AGCGT</t>
  </si>
  <si>
    <t>AGCNT</t>
  </si>
  <si>
    <t>AGCTA</t>
  </si>
  <si>
    <t>AGCTC</t>
  </si>
  <si>
    <t>AGCTG</t>
  </si>
  <si>
    <t>AGCTT</t>
  </si>
  <si>
    <t>AGGAA</t>
  </si>
  <si>
    <t>AGGAC</t>
  </si>
  <si>
    <t>AGGAG</t>
  </si>
  <si>
    <t>AGGAT</t>
  </si>
  <si>
    <t>AGGCA</t>
  </si>
  <si>
    <t>AGGCC</t>
  </si>
  <si>
    <t>AGGCG</t>
  </si>
  <si>
    <t>AGGCT</t>
  </si>
  <si>
    <t>AGGGA</t>
  </si>
  <si>
    <t>AGGGC</t>
  </si>
  <si>
    <t>AGGGG</t>
  </si>
  <si>
    <t>AGGGT</t>
  </si>
  <si>
    <t>AGGNN</t>
  </si>
  <si>
    <t>AGGTA</t>
  </si>
  <si>
    <t>AGGTC</t>
  </si>
  <si>
    <t>AGGTG</t>
  </si>
  <si>
    <t>AGGTT</t>
  </si>
  <si>
    <t>AGNCN</t>
  </si>
  <si>
    <t>AGTAA</t>
  </si>
  <si>
    <t>AGTAC</t>
  </si>
  <si>
    <t>AGTAG</t>
  </si>
  <si>
    <t>AGTAT</t>
  </si>
  <si>
    <t>AGTCA</t>
  </si>
  <si>
    <t>AGTCC</t>
  </si>
  <si>
    <t>AGTCG</t>
  </si>
  <si>
    <t>AGTCT</t>
  </si>
  <si>
    <t>AGTGA</t>
  </si>
  <si>
    <t>AGTGC</t>
  </si>
  <si>
    <t>AGTGG</t>
  </si>
  <si>
    <t>AGTGN</t>
  </si>
  <si>
    <t>AGTGT</t>
  </si>
  <si>
    <t>AGTNA</t>
  </si>
  <si>
    <t>AGTNC</t>
  </si>
  <si>
    <t>AGTTA</t>
  </si>
  <si>
    <t>AGTTC</t>
  </si>
  <si>
    <t>AGTTG</t>
  </si>
  <si>
    <t>AGTTT</t>
  </si>
  <si>
    <t>ANCAC</t>
  </si>
  <si>
    <t>ANGTG</t>
  </si>
  <si>
    <t>ANNNN</t>
  </si>
  <si>
    <t>ANNTA</t>
  </si>
  <si>
    <t>ANTNN</t>
  </si>
  <si>
    <t>ATAAA</t>
  </si>
  <si>
    <t>ATAAC</t>
  </si>
  <si>
    <t>ATAAG</t>
  </si>
  <si>
    <t>ATAAT</t>
  </si>
  <si>
    <t>ATACA</t>
  </si>
  <si>
    <t>ATACC</t>
  </si>
  <si>
    <t>ATACG</t>
  </si>
  <si>
    <t>ATACT</t>
  </si>
  <si>
    <t>ATAGA</t>
  </si>
  <si>
    <t>ATAGC</t>
  </si>
  <si>
    <t>ATAGG</t>
  </si>
  <si>
    <t>ATAGT</t>
  </si>
  <si>
    <t>ATANA</t>
  </si>
  <si>
    <t>ATATA</t>
  </si>
  <si>
    <t>ATATC</t>
  </si>
  <si>
    <t>ATATG</t>
  </si>
  <si>
    <t>ATATT</t>
  </si>
  <si>
    <t>ATCAA</t>
  </si>
  <si>
    <t>ATCAC</t>
  </si>
  <si>
    <t>ATCAG</t>
  </si>
  <si>
    <t>ATCAT</t>
  </si>
  <si>
    <t>ATCCA</t>
  </si>
  <si>
    <t>ATCCC</t>
  </si>
  <si>
    <t>ATCCG</t>
  </si>
  <si>
    <t>ATCCT</t>
  </si>
  <si>
    <t>ATCGA</t>
  </si>
  <si>
    <t>ATCGC</t>
  </si>
  <si>
    <t>ATCGG</t>
  </si>
  <si>
    <t>ATCGT</t>
  </si>
  <si>
    <t>ATCNA</t>
  </si>
  <si>
    <t>ATCNG</t>
  </si>
  <si>
    <t>ATCNT</t>
  </si>
  <si>
    <t>ATCTA</t>
  </si>
  <si>
    <t>ATCTC</t>
  </si>
  <si>
    <t>ATCTG</t>
  </si>
  <si>
    <t>ATCTT</t>
  </si>
  <si>
    <t>ATGAA</t>
  </si>
  <si>
    <t>ATGAC</t>
  </si>
  <si>
    <t>ATGAG</t>
  </si>
  <si>
    <t>ATGAN</t>
  </si>
  <si>
    <t>ATGAT</t>
  </si>
  <si>
    <t>ATGCA</t>
  </si>
  <si>
    <t>ATGCC</t>
  </si>
  <si>
    <t>ATGCG</t>
  </si>
  <si>
    <t>ATGCT</t>
  </si>
  <si>
    <t>ATGGA</t>
  </si>
  <si>
    <t>ATGGC</t>
  </si>
  <si>
    <t>ATGGG</t>
  </si>
  <si>
    <t>ATGGT</t>
  </si>
  <si>
    <t>ATGNC</t>
  </si>
  <si>
    <t>ATGNT</t>
  </si>
  <si>
    <t>ATGTA</t>
  </si>
  <si>
    <t>ATGTC</t>
  </si>
  <si>
    <t>ATGTG</t>
  </si>
  <si>
    <t>ATGTT</t>
  </si>
  <si>
    <t>ATTAA</t>
  </si>
  <si>
    <t>ATTAC</t>
  </si>
  <si>
    <t>ATTAG</t>
  </si>
  <si>
    <t>ATTAT</t>
  </si>
  <si>
    <t>ATTCA</t>
  </si>
  <si>
    <t>ATTCC</t>
  </si>
  <si>
    <t>ATTCG</t>
  </si>
  <si>
    <t>ATTCT</t>
  </si>
  <si>
    <t>ATTGA</t>
  </si>
  <si>
    <t>ATTGC</t>
  </si>
  <si>
    <t>ATTGG</t>
  </si>
  <si>
    <t>ATTGT</t>
  </si>
  <si>
    <t>ATTNA</t>
  </si>
  <si>
    <t>ATTNT</t>
  </si>
  <si>
    <t>ATTTA</t>
  </si>
  <si>
    <t>ATTTC</t>
  </si>
  <si>
    <t>ATTTG</t>
  </si>
  <si>
    <t>ATTTT</t>
  </si>
  <si>
    <t>CAAAA</t>
  </si>
  <si>
    <t>CAAAC</t>
  </si>
  <si>
    <t>CAAAG</t>
  </si>
  <si>
    <t>CAAAT</t>
  </si>
  <si>
    <t>CAACA</t>
  </si>
  <si>
    <t>CAACC</t>
  </si>
  <si>
    <t>CAACG</t>
  </si>
  <si>
    <t>CAACT</t>
  </si>
  <si>
    <t>CAAGA</t>
  </si>
  <si>
    <t>CAAGC</t>
  </si>
  <si>
    <t>CAAGG</t>
  </si>
  <si>
    <t>CAAGT</t>
  </si>
  <si>
    <t>CAANC</t>
  </si>
  <si>
    <t>CAANG</t>
  </si>
  <si>
    <t>CAATA</t>
  </si>
  <si>
    <t>CAATC</t>
  </si>
  <si>
    <t>CAATG</t>
  </si>
  <si>
    <t>CAATT</t>
  </si>
  <si>
    <t>CACAA</t>
  </si>
  <si>
    <t>CACAC</t>
  </si>
  <si>
    <t>CACAG</t>
  </si>
  <si>
    <t>CACAT</t>
  </si>
  <si>
    <t>CACCA</t>
  </si>
  <si>
    <t>CACCC</t>
  </si>
  <si>
    <t>CACCG</t>
  </si>
  <si>
    <t>CACCT</t>
  </si>
  <si>
    <t>CACGA</t>
  </si>
  <si>
    <t>CACGC</t>
  </si>
  <si>
    <t>CACGG</t>
  </si>
  <si>
    <t>CACGT</t>
  </si>
  <si>
    <t>CACNC</t>
  </si>
  <si>
    <t>CACTA</t>
  </si>
  <si>
    <t>CACTC</t>
  </si>
  <si>
    <t>CACTG</t>
  </si>
  <si>
    <t>CACTT</t>
  </si>
  <si>
    <t>CAGAA</t>
  </si>
  <si>
    <t>CAGAC</t>
  </si>
  <si>
    <t>CAGAG</t>
  </si>
  <si>
    <t>CAGAT</t>
  </si>
  <si>
    <t>CAGCA</t>
  </si>
  <si>
    <t>CAGCC</t>
  </si>
  <si>
    <t>CAGCG</t>
  </si>
  <si>
    <t>CAGCT</t>
  </si>
  <si>
    <t>CAGGA</t>
  </si>
  <si>
    <t>CAGGC</t>
  </si>
  <si>
    <t>CAGGG</t>
  </si>
  <si>
    <t>CAGGT</t>
  </si>
  <si>
    <t>CAGNA</t>
  </si>
  <si>
    <t>CAGNG</t>
  </si>
  <si>
    <t>CAGTA</t>
  </si>
  <si>
    <t>CAGTC</t>
  </si>
  <si>
    <t>CAGTG</t>
  </si>
  <si>
    <t>CAGTT</t>
  </si>
  <si>
    <t>CANNN</t>
  </si>
  <si>
    <t>CATAA</t>
  </si>
  <si>
    <t>CATAC</t>
  </si>
  <si>
    <t>CATAG</t>
  </si>
  <si>
    <t>CATAT</t>
  </si>
  <si>
    <t>CATCA</t>
  </si>
  <si>
    <t>CATCC</t>
  </si>
  <si>
    <t>CATCG</t>
  </si>
  <si>
    <t>CATCT</t>
  </si>
  <si>
    <t>CATGA</t>
  </si>
  <si>
    <t>CATGC</t>
  </si>
  <si>
    <t>CATGG</t>
  </si>
  <si>
    <t>CATGT</t>
  </si>
  <si>
    <t>CATNT</t>
  </si>
  <si>
    <t>CATTA</t>
  </si>
  <si>
    <t>CATTC</t>
  </si>
  <si>
    <t>CATTG</t>
  </si>
  <si>
    <t>CATTN</t>
  </si>
  <si>
    <t>CATTT</t>
  </si>
  <si>
    <t>CCAAA</t>
  </si>
  <si>
    <t>CCAAC</t>
  </si>
  <si>
    <t>CCAAG</t>
  </si>
  <si>
    <t>CCAAT</t>
  </si>
  <si>
    <t>CCACA</t>
  </si>
  <si>
    <t>CCACC</t>
  </si>
  <si>
    <t>CCACG</t>
  </si>
  <si>
    <t>CCACT</t>
  </si>
  <si>
    <t>CCAGA</t>
  </si>
  <si>
    <t>CCAGC</t>
  </si>
  <si>
    <t>CCAGG</t>
  </si>
  <si>
    <t>CCAGT</t>
  </si>
  <si>
    <t>CCATA</t>
  </si>
  <si>
    <t>CCATC</t>
  </si>
  <si>
    <t>CCATG</t>
  </si>
  <si>
    <t>CCATT</t>
  </si>
  <si>
    <t>CCCAA</t>
  </si>
  <si>
    <t>CCCAC</t>
  </si>
  <si>
    <t>CCCAG</t>
  </si>
  <si>
    <t>CCCAT</t>
  </si>
  <si>
    <t>CCCCA</t>
  </si>
  <si>
    <t>CCCCC</t>
  </si>
  <si>
    <t>CCCCG</t>
  </si>
  <si>
    <t>CCCCT</t>
  </si>
  <si>
    <t>CCCGA</t>
  </si>
  <si>
    <t>CCCGC</t>
  </si>
  <si>
    <t>CCCGG</t>
  </si>
  <si>
    <t>CCCGT</t>
  </si>
  <si>
    <t>CCCNC</t>
  </si>
  <si>
    <t>CCCTA</t>
  </si>
  <si>
    <t>CCCTC</t>
  </si>
  <si>
    <t>CCCTG</t>
  </si>
  <si>
    <t>CCCTT</t>
  </si>
  <si>
    <t>CCGAA</t>
  </si>
  <si>
    <t>CCGAC</t>
  </si>
  <si>
    <t>CCGAG</t>
  </si>
  <si>
    <t>CCGAT</t>
  </si>
  <si>
    <t>CCGCA</t>
  </si>
  <si>
    <t>CCGCC</t>
  </si>
  <si>
    <t>CCGCG</t>
  </si>
  <si>
    <t>CCGCT</t>
  </si>
  <si>
    <t>CCGGA</t>
  </si>
  <si>
    <t>CCGGC</t>
  </si>
  <si>
    <t>CCGGG</t>
  </si>
  <si>
    <t>CCGGN</t>
  </si>
  <si>
    <t>CCGGT</t>
  </si>
  <si>
    <t>CCGNC</t>
  </si>
  <si>
    <t>CCGNG</t>
  </si>
  <si>
    <t>CCGTA</t>
  </si>
  <si>
    <t>CCGTC</t>
  </si>
  <si>
    <t>CCGTG</t>
  </si>
  <si>
    <t>CCGTN</t>
  </si>
  <si>
    <t>CCGTT</t>
  </si>
  <si>
    <t>CCNCT</t>
  </si>
  <si>
    <t>CCTAA</t>
  </si>
  <si>
    <t>CCTAC</t>
  </si>
  <si>
    <t>CCTAG</t>
  </si>
  <si>
    <t>CCTAT</t>
  </si>
  <si>
    <t>CCTCA</t>
  </si>
  <si>
    <t>CCTCC</t>
  </si>
  <si>
    <t>CCTCG</t>
  </si>
  <si>
    <t>CCTCT</t>
  </si>
  <si>
    <t>CCTGA</t>
  </si>
  <si>
    <t>CCTGC</t>
  </si>
  <si>
    <t>CCTGG</t>
  </si>
  <si>
    <t>CCTGT</t>
  </si>
  <si>
    <t>CCTNC</t>
  </si>
  <si>
    <t>CCTNN</t>
  </si>
  <si>
    <t>CCTTA</t>
  </si>
  <si>
    <t>CCTTC</t>
  </si>
  <si>
    <t>CCTTG</t>
  </si>
  <si>
    <t>CCTTT</t>
  </si>
  <si>
    <t>CGAAA</t>
  </si>
  <si>
    <t>CGAAC</t>
  </si>
  <si>
    <t>CGAAG</t>
  </si>
  <si>
    <t>CGAAT</t>
  </si>
  <si>
    <t>CGACA</t>
  </si>
  <si>
    <t>CGACC</t>
  </si>
  <si>
    <t>CGACG</t>
  </si>
  <si>
    <t>CGACT</t>
  </si>
  <si>
    <t>CGAGA</t>
  </si>
  <si>
    <t>CGAGC</t>
  </si>
  <si>
    <t>CGAGG</t>
  </si>
  <si>
    <t>CGAGT</t>
  </si>
  <si>
    <t>CGATA</t>
  </si>
  <si>
    <t>CGATC</t>
  </si>
  <si>
    <t>CGATG</t>
  </si>
  <si>
    <t>CGATT</t>
  </si>
  <si>
    <t>CGCAA</t>
  </si>
  <si>
    <t>CGCAC</t>
  </si>
  <si>
    <t>CGCAG</t>
  </si>
  <si>
    <t>CGCAT</t>
  </si>
  <si>
    <t>CGCCA</t>
  </si>
  <si>
    <t>CGCCC</t>
  </si>
  <si>
    <t>CGCCG</t>
  </si>
  <si>
    <t>CGCCT</t>
  </si>
  <si>
    <t>CGCGA</t>
  </si>
  <si>
    <t>CGCGC</t>
  </si>
  <si>
    <t>CGCGG</t>
  </si>
  <si>
    <t>CGCGT</t>
  </si>
  <si>
    <t>CGCTA</t>
  </si>
  <si>
    <t>CGCTC</t>
  </si>
  <si>
    <t>CGCTG</t>
  </si>
  <si>
    <t>CGCTT</t>
  </si>
  <si>
    <t>CGGAA</t>
  </si>
  <si>
    <t>CGGAC</t>
  </si>
  <si>
    <t>CGGAG</t>
  </si>
  <si>
    <t>CGGAT</t>
  </si>
  <si>
    <t>CGGCA</t>
  </si>
  <si>
    <t>CGGCC</t>
  </si>
  <si>
    <t>CGGCG</t>
  </si>
  <si>
    <t>CGGCT</t>
  </si>
  <si>
    <t>CGGGA</t>
  </si>
  <si>
    <t>CGGGC</t>
  </si>
  <si>
    <t>CGGGG</t>
  </si>
  <si>
    <t>CGGGT</t>
  </si>
  <si>
    <t>CGGNC</t>
  </si>
  <si>
    <t>CGGTA</t>
  </si>
  <si>
    <t>CGGTC</t>
  </si>
  <si>
    <t>CGGTG</t>
  </si>
  <si>
    <t>CGGTT</t>
  </si>
  <si>
    <t>CGNTG</t>
  </si>
  <si>
    <t>CGTAA</t>
  </si>
  <si>
    <t>CGTAC</t>
  </si>
  <si>
    <t>CGTAG</t>
  </si>
  <si>
    <t>CGTAT</t>
  </si>
  <si>
    <t>CGTCA</t>
  </si>
  <si>
    <t>CGTCC</t>
  </si>
  <si>
    <t>CGTCG</t>
  </si>
  <si>
    <t>CGTCT</t>
  </si>
  <si>
    <t>CGTGA</t>
  </si>
  <si>
    <t>CGTGC</t>
  </si>
  <si>
    <t>CGTGG</t>
  </si>
  <si>
    <t>CGTGT</t>
  </si>
  <si>
    <t>CGTTA</t>
  </si>
  <si>
    <t>CGTTC</t>
  </si>
  <si>
    <t>CGTTG</t>
  </si>
  <si>
    <t>CGTTN</t>
  </si>
  <si>
    <t>CGTTT</t>
  </si>
  <si>
    <t>CNAAA</t>
  </si>
  <si>
    <t>CNACT</t>
  </si>
  <si>
    <t>CNAGA</t>
  </si>
  <si>
    <t>CNCGC</t>
  </si>
  <si>
    <t>CNCNN</t>
  </si>
  <si>
    <t>CNGAA</t>
  </si>
  <si>
    <t>CTAAA</t>
  </si>
  <si>
    <t>CTAAC</t>
  </si>
  <si>
    <t>CTAAG</t>
  </si>
  <si>
    <t>CTAAT</t>
  </si>
  <si>
    <t>CTACA</t>
  </si>
  <si>
    <t>CTACC</t>
  </si>
  <si>
    <t>CTACG</t>
  </si>
  <si>
    <t>CTACN</t>
  </si>
  <si>
    <t>CTACT</t>
  </si>
  <si>
    <t>CTAGA</t>
  </si>
  <si>
    <t>CTAGC</t>
  </si>
  <si>
    <t>CTAGG</t>
  </si>
  <si>
    <t>CTAGT</t>
  </si>
  <si>
    <t>CTATA</t>
  </si>
  <si>
    <t>CTATC</t>
  </si>
  <si>
    <t>CTATG</t>
  </si>
  <si>
    <t>CTATT</t>
  </si>
  <si>
    <t>CTCAA</t>
  </si>
  <si>
    <t>CTCAC</t>
  </si>
  <si>
    <t>CTCAG</t>
  </si>
  <si>
    <t>CTCAT</t>
  </si>
  <si>
    <t>CTCCA</t>
  </si>
  <si>
    <t>CTCCC</t>
  </si>
  <si>
    <t>CTCCG</t>
  </si>
  <si>
    <t>CTCCT</t>
  </si>
  <si>
    <t>CTCGA</t>
  </si>
  <si>
    <t>CTCGC</t>
  </si>
  <si>
    <t>CTCGG</t>
  </si>
  <si>
    <t>CTCGT</t>
  </si>
  <si>
    <t>CTCNA</t>
  </si>
  <si>
    <t>CTCNT</t>
  </si>
  <si>
    <t>CTCTA</t>
  </si>
  <si>
    <t>CTCTC</t>
  </si>
  <si>
    <t>CTCTG</t>
  </si>
  <si>
    <t>CTCTT</t>
  </si>
  <si>
    <t>CTGAA</t>
  </si>
  <si>
    <t>CTGAC</t>
  </si>
  <si>
    <t>CTGAG</t>
  </si>
  <si>
    <t>CTGAT</t>
  </si>
  <si>
    <t>CTGCA</t>
  </si>
  <si>
    <t>CTGCC</t>
  </si>
  <si>
    <t>CTGCG</t>
  </si>
  <si>
    <t>CTGCT</t>
  </si>
  <si>
    <t>CTGGA</t>
  </si>
  <si>
    <t>CTGGC</t>
  </si>
  <si>
    <t>CTGGG</t>
  </si>
  <si>
    <t>CTGGT</t>
  </si>
  <si>
    <t>CTGNG</t>
  </si>
  <si>
    <t>CTGTA</t>
  </si>
  <si>
    <t>CTGTC</t>
  </si>
  <si>
    <t>CTGTG</t>
  </si>
  <si>
    <t>CTGTT</t>
  </si>
  <si>
    <t>CTNAA</t>
  </si>
  <si>
    <t>CTTAA</t>
  </si>
  <si>
    <t>CTTAC</t>
  </si>
  <si>
    <t>CTTAG</t>
  </si>
  <si>
    <t>CTTAT</t>
  </si>
  <si>
    <t>CTTCA</t>
  </si>
  <si>
    <t>CTTCC</t>
  </si>
  <si>
    <t>CTTCG</t>
  </si>
  <si>
    <t>CTTCT</t>
  </si>
  <si>
    <t>CTTGA</t>
  </si>
  <si>
    <t>CTTGC</t>
  </si>
  <si>
    <t>CTTGG</t>
  </si>
  <si>
    <t>CTTGT</t>
  </si>
  <si>
    <t>CTTNG</t>
  </si>
  <si>
    <t>CTTNT</t>
  </si>
  <si>
    <t>CTTTA</t>
  </si>
  <si>
    <t>CTTTC</t>
  </si>
  <si>
    <t>CTTTG</t>
  </si>
  <si>
    <t>CTTTN</t>
  </si>
  <si>
    <t>CTTTT</t>
  </si>
  <si>
    <t>GAAAA</t>
  </si>
  <si>
    <t>GAAAC</t>
  </si>
  <si>
    <t>GAAAG</t>
  </si>
  <si>
    <t>GAAAT</t>
  </si>
  <si>
    <t>GAACA</t>
  </si>
  <si>
    <t>GAACC</t>
  </si>
  <si>
    <t>GAACG</t>
  </si>
  <si>
    <t>GAACT</t>
  </si>
  <si>
    <t>GAAGA</t>
  </si>
  <si>
    <t>GAAGC</t>
  </si>
  <si>
    <t>GAAGG</t>
  </si>
  <si>
    <t>GAAGT</t>
  </si>
  <si>
    <t>GAANA</t>
  </si>
  <si>
    <t>GAANC</t>
  </si>
  <si>
    <t>GAANG</t>
  </si>
  <si>
    <t>GAANT</t>
  </si>
  <si>
    <t>GAATA</t>
  </si>
  <si>
    <t>GAATC</t>
  </si>
  <si>
    <t>GAATG</t>
  </si>
  <si>
    <t>GAATT</t>
  </si>
  <si>
    <t>GACAA</t>
  </si>
  <si>
    <t>GACAC</t>
  </si>
  <si>
    <t>GACAG</t>
  </si>
  <si>
    <t>GACAT</t>
  </si>
  <si>
    <t>GACCA</t>
  </si>
  <si>
    <t>GACCC</t>
  </si>
  <si>
    <t>GACCG</t>
  </si>
  <si>
    <t>GACCT</t>
  </si>
  <si>
    <t>GACGA</t>
  </si>
  <si>
    <t>GACGC</t>
  </si>
  <si>
    <t>GACGG</t>
  </si>
  <si>
    <t>GACGT</t>
  </si>
  <si>
    <t>GACNC</t>
  </si>
  <si>
    <t>GACNN</t>
  </si>
  <si>
    <t>GACNT</t>
  </si>
  <si>
    <t>GACTA</t>
  </si>
  <si>
    <t>GACTC</t>
  </si>
  <si>
    <t>GACTG</t>
  </si>
  <si>
    <t>GACTT</t>
  </si>
  <si>
    <t>GAGAA</t>
  </si>
  <si>
    <t>GAGAC</t>
  </si>
  <si>
    <t>GAGAG</t>
  </si>
  <si>
    <t>GAGAT</t>
  </si>
  <si>
    <t>GAGCA</t>
  </si>
  <si>
    <t>GAGCC</t>
  </si>
  <si>
    <t>GAGCG</t>
  </si>
  <si>
    <t>GAGCT</t>
  </si>
  <si>
    <t>GAGGA</t>
  </si>
  <si>
    <t>GAGGC</t>
  </si>
  <si>
    <t>GAGGG</t>
  </si>
  <si>
    <t>GAGGN</t>
  </si>
  <si>
    <t>GAGGT</t>
  </si>
  <si>
    <t>GAGNA</t>
  </si>
  <si>
    <t>GAGNC</t>
  </si>
  <si>
    <t>GAGTA</t>
  </si>
  <si>
    <t>GAGTC</t>
  </si>
  <si>
    <t>GAGTG</t>
  </si>
  <si>
    <t>GAGTT</t>
  </si>
  <si>
    <t>GANGN</t>
  </si>
  <si>
    <t>GANNN</t>
  </si>
  <si>
    <t>GATAA</t>
  </si>
  <si>
    <t>GATAC</t>
  </si>
  <si>
    <t>GATAG</t>
  </si>
  <si>
    <t>GATAT</t>
  </si>
  <si>
    <t>GATCA</t>
  </si>
  <si>
    <t>GATCC</t>
  </si>
  <si>
    <t>GATCG</t>
  </si>
  <si>
    <t>GATCT</t>
  </si>
  <si>
    <t>GATGA</t>
  </si>
  <si>
    <t>GATGC</t>
  </si>
  <si>
    <t>GATGG</t>
  </si>
  <si>
    <t>GATGT</t>
  </si>
  <si>
    <t>GATNA</t>
  </si>
  <si>
    <t>GATNC</t>
  </si>
  <si>
    <t>GATNG</t>
  </si>
  <si>
    <t>GATTA</t>
  </si>
  <si>
    <t>GATTC</t>
  </si>
  <si>
    <t>GATTG</t>
  </si>
  <si>
    <t>GATTT</t>
  </si>
  <si>
    <t>GCAAA</t>
  </si>
  <si>
    <t>GCAAC</t>
  </si>
  <si>
    <t>GCAAG</t>
  </si>
  <si>
    <t>GCAAT</t>
  </si>
  <si>
    <t>GCACA</t>
  </si>
  <si>
    <t>GCACC</t>
  </si>
  <si>
    <t>GCACG</t>
  </si>
  <si>
    <t>GCACT</t>
  </si>
  <si>
    <t>GCAGA</t>
  </si>
  <si>
    <t>GCAGC</t>
  </si>
  <si>
    <t>GCAGG</t>
  </si>
  <si>
    <t>GCAGT</t>
  </si>
  <si>
    <t>GCANA</t>
  </si>
  <si>
    <t>GCANG</t>
  </si>
  <si>
    <t>GCATA</t>
  </si>
  <si>
    <t>GCATC</t>
  </si>
  <si>
    <t>GCATG</t>
  </si>
  <si>
    <t>GCATT</t>
  </si>
  <si>
    <t>GCCAA</t>
  </si>
  <si>
    <t>GCCAC</t>
  </si>
  <si>
    <t>GCCAG</t>
  </si>
  <si>
    <t>GCCAN</t>
  </si>
  <si>
    <t>GCCAT</t>
  </si>
  <si>
    <t>GCCCA</t>
  </si>
  <si>
    <t>GCCCC</t>
  </si>
  <si>
    <t>GCCCG</t>
  </si>
  <si>
    <t>GCCCT</t>
  </si>
  <si>
    <t>GCCGA</t>
  </si>
  <si>
    <t>GCCGC</t>
  </si>
  <si>
    <t>GCCGG</t>
  </si>
  <si>
    <t>GCCGT</t>
  </si>
  <si>
    <t>GCCNT</t>
  </si>
  <si>
    <t>GCCTA</t>
  </si>
  <si>
    <t>GCCTC</t>
  </si>
  <si>
    <t>GCCTG</t>
  </si>
  <si>
    <t>GCCTT</t>
  </si>
  <si>
    <t>GCGAA</t>
  </si>
  <si>
    <t>GCGAC</t>
  </si>
  <si>
    <t>GCGAG</t>
  </si>
  <si>
    <t>GCGAT</t>
  </si>
  <si>
    <t>GCGCA</t>
  </si>
  <si>
    <t>GCGCC</t>
  </si>
  <si>
    <t>GCGCG</t>
  </si>
  <si>
    <t>GCGCT</t>
  </si>
  <si>
    <t>GCGGA</t>
  </si>
  <si>
    <t>GCGGC</t>
  </si>
  <si>
    <t>GCGGG</t>
  </si>
  <si>
    <t>GCGGT</t>
  </si>
  <si>
    <t>GCGNA</t>
  </si>
  <si>
    <t>GCGNC</t>
  </si>
  <si>
    <t>GCGTA</t>
  </si>
  <si>
    <t>GCGTC</t>
  </si>
  <si>
    <t>GCGTG</t>
  </si>
  <si>
    <t>GCGTT</t>
  </si>
  <si>
    <t>GCNAN</t>
  </si>
  <si>
    <t>GCTAA</t>
  </si>
  <si>
    <t>GCTAC</t>
  </si>
  <si>
    <t>GCTAG</t>
  </si>
  <si>
    <t>GCTAT</t>
  </si>
  <si>
    <t>GCTCA</t>
  </si>
  <si>
    <t>GCTCC</t>
  </si>
  <si>
    <t>GCTCG</t>
  </si>
  <si>
    <t>GCTCT</t>
  </si>
  <si>
    <t>GCTGA</t>
  </si>
  <si>
    <t>GCTGC</t>
  </si>
  <si>
    <t>GCTGG</t>
  </si>
  <si>
    <t>GCTGT</t>
  </si>
  <si>
    <t>GCTNG</t>
  </si>
  <si>
    <t>GCTTA</t>
  </si>
  <si>
    <t>GCTTC</t>
  </si>
  <si>
    <t>GCTTG</t>
  </si>
  <si>
    <t>GCTTT</t>
  </si>
  <si>
    <t>GGAAA</t>
  </si>
  <si>
    <t>GGAAC</t>
  </si>
  <si>
    <t>GGAAG</t>
  </si>
  <si>
    <t>GGAAT</t>
  </si>
  <si>
    <t>GGACA</t>
  </si>
  <si>
    <t>GGACC</t>
  </si>
  <si>
    <t>GGACG</t>
  </si>
  <si>
    <t>GGACT</t>
  </si>
  <si>
    <t>GGAGA</t>
  </si>
  <si>
    <t>GGAGC</t>
  </si>
  <si>
    <t>GGAGG</t>
  </si>
  <si>
    <t>GGAGT</t>
  </si>
  <si>
    <t>GGATA</t>
  </si>
  <si>
    <t>GGATC</t>
  </si>
  <si>
    <t>GGATG</t>
  </si>
  <si>
    <t>GGATT</t>
  </si>
  <si>
    <t>GGCAA</t>
  </si>
  <si>
    <t>GGCAC</t>
  </si>
  <si>
    <t>GGCAG</t>
  </si>
  <si>
    <t>GGCAT</t>
  </si>
  <si>
    <t>GGCCA</t>
  </si>
  <si>
    <t>GGCCC</t>
  </si>
  <si>
    <t>GGCCG</t>
  </si>
  <si>
    <t>GGCCT</t>
  </si>
  <si>
    <t>GGCGA</t>
  </si>
  <si>
    <t>GGCGC</t>
  </si>
  <si>
    <t>GGCGG</t>
  </si>
  <si>
    <t>GGCGT</t>
  </si>
  <si>
    <t>GGCNA</t>
  </si>
  <si>
    <t>GGCTA</t>
  </si>
  <si>
    <t>GGCTC</t>
  </si>
  <si>
    <t>GGCTG</t>
  </si>
  <si>
    <t>GGCTT</t>
  </si>
  <si>
    <t>GGGAA</t>
  </si>
  <si>
    <t>GGGAC</t>
  </si>
  <si>
    <t>GGGAG</t>
  </si>
  <si>
    <t>GGGAN</t>
  </si>
  <si>
    <t>GGGAT</t>
  </si>
  <si>
    <t>GGGCA</t>
  </si>
  <si>
    <t>GGGCC</t>
  </si>
  <si>
    <t>GGGCG</t>
  </si>
  <si>
    <t>GGGCT</t>
  </si>
  <si>
    <t>GGGGA</t>
  </si>
  <si>
    <t>GGGGC</t>
  </si>
  <si>
    <t>GGGGG</t>
  </si>
  <si>
    <t>GGGGT</t>
  </si>
  <si>
    <t>GGGNC</t>
  </si>
  <si>
    <t>GGGNG</t>
  </si>
  <si>
    <t>GGGNN</t>
  </si>
  <si>
    <t>GGGNT</t>
  </si>
  <si>
    <t>GGGTA</t>
  </si>
  <si>
    <t>GGGTC</t>
  </si>
  <si>
    <t>GGGTG</t>
  </si>
  <si>
    <t>GGGTN</t>
  </si>
  <si>
    <t>GGGTT</t>
  </si>
  <si>
    <t>GGNNN</t>
  </si>
  <si>
    <t>GGTAA</t>
  </si>
  <si>
    <t>GGTAC</t>
  </si>
  <si>
    <t>GGTAG</t>
  </si>
  <si>
    <t>GGTAT</t>
  </si>
  <si>
    <t>GGTCA</t>
  </si>
  <si>
    <t>GGTCC</t>
  </si>
  <si>
    <t>GGTCG</t>
  </si>
  <si>
    <t>GGTCT</t>
  </si>
  <si>
    <t>GGTGA</t>
  </si>
  <si>
    <t>GGTGC</t>
  </si>
  <si>
    <t>GGTGG</t>
  </si>
  <si>
    <t>GGTGN</t>
  </si>
  <si>
    <t>GGTGT</t>
  </si>
  <si>
    <t>GGTNG</t>
  </si>
  <si>
    <t>GGTNT</t>
  </si>
  <si>
    <t>GGTTA</t>
  </si>
  <si>
    <t>GGTTC</t>
  </si>
  <si>
    <t>GGTTG</t>
  </si>
  <si>
    <t>GGTTT</t>
  </si>
  <si>
    <t>GNTTT</t>
  </si>
  <si>
    <t>GTAAA</t>
  </si>
  <si>
    <t>GTAAC</t>
  </si>
  <si>
    <t>GTAAG</t>
  </si>
  <si>
    <t>GTAAT</t>
  </si>
  <si>
    <t>GTACA</t>
  </si>
  <si>
    <t>GTACC</t>
  </si>
  <si>
    <t>GTACG</t>
  </si>
  <si>
    <t>GTACT</t>
  </si>
  <si>
    <t>GTAGA</t>
  </si>
  <si>
    <t>GTAGC</t>
  </si>
  <si>
    <t>GTAGG</t>
  </si>
  <si>
    <t>GTAGT</t>
  </si>
  <si>
    <t>GTATA</t>
  </si>
  <si>
    <t>GTATC</t>
  </si>
  <si>
    <t>GTATG</t>
  </si>
  <si>
    <t>GTATT</t>
  </si>
  <si>
    <t>GTCAA</t>
  </si>
  <si>
    <t>GTCAC</t>
  </si>
  <si>
    <t>GTCAG</t>
  </si>
  <si>
    <t>GTCAT</t>
  </si>
  <si>
    <t>GTCCA</t>
  </si>
  <si>
    <t>GTCCC</t>
  </si>
  <si>
    <t>GTCCG</t>
  </si>
  <si>
    <t>GTCCT</t>
  </si>
  <si>
    <t>GTCGA</t>
  </si>
  <si>
    <t>GTCGC</t>
  </si>
  <si>
    <t>GTCGG</t>
  </si>
  <si>
    <t>GTCGT</t>
  </si>
  <si>
    <t>GTCNT</t>
  </si>
  <si>
    <t>GTCTA</t>
  </si>
  <si>
    <t>GTCTC</t>
  </si>
  <si>
    <t>GTCTG</t>
  </si>
  <si>
    <t>GTCTT</t>
  </si>
  <si>
    <t>GTGAA</t>
  </si>
  <si>
    <t>GTGAC</t>
  </si>
  <si>
    <t>GTGAG</t>
  </si>
  <si>
    <t>GTGAT</t>
  </si>
  <si>
    <t>GTGCA</t>
  </si>
  <si>
    <t>GTGCC</t>
  </si>
  <si>
    <t>GTGCG</t>
  </si>
  <si>
    <t>GTGCT</t>
  </si>
  <si>
    <t>GTGGA</t>
  </si>
  <si>
    <t>GTGGC</t>
  </si>
  <si>
    <t>GTGGG</t>
  </si>
  <si>
    <t>GTGGT</t>
  </si>
  <si>
    <t>GTGNG</t>
  </si>
  <si>
    <t>GTGTA</t>
  </si>
  <si>
    <t>GTGTC</t>
  </si>
  <si>
    <t>GTGTG</t>
  </si>
  <si>
    <t>GTGTT</t>
  </si>
  <si>
    <t>GTNAG</t>
  </si>
  <si>
    <t>GTNGN</t>
  </si>
  <si>
    <t>GTNNN</t>
  </si>
  <si>
    <t>GTTAA</t>
  </si>
  <si>
    <t>GTTAC</t>
  </si>
  <si>
    <t>GTTAG</t>
  </si>
  <si>
    <t>GTTAT</t>
  </si>
  <si>
    <t>GTTCA</t>
  </si>
  <si>
    <t>GTTCC</t>
  </si>
  <si>
    <t>GTTCG</t>
  </si>
  <si>
    <t>GTTCN</t>
  </si>
  <si>
    <t>GTTCT</t>
  </si>
  <si>
    <t>GTTGA</t>
  </si>
  <si>
    <t>GTTGC</t>
  </si>
  <si>
    <t>GTTGG</t>
  </si>
  <si>
    <t>GTTGN</t>
  </si>
  <si>
    <t>GTTGT</t>
  </si>
  <si>
    <t>GTTNA</t>
  </si>
  <si>
    <t>GTTNC</t>
  </si>
  <si>
    <t>GTTNN</t>
  </si>
  <si>
    <t>GTTTA</t>
  </si>
  <si>
    <t>GTTTC</t>
  </si>
  <si>
    <t>GTTTG</t>
  </si>
  <si>
    <t>GTTTT</t>
  </si>
  <si>
    <t>NNANN</t>
  </si>
  <si>
    <t>TAAAA</t>
  </si>
  <si>
    <t>TAAAC</t>
  </si>
  <si>
    <t>TAAAG</t>
  </si>
  <si>
    <t>TAAAT</t>
  </si>
  <si>
    <t>TAACA</t>
  </si>
  <si>
    <t>TAACC</t>
  </si>
  <si>
    <t>TAACG</t>
  </si>
  <si>
    <t>TAACT</t>
  </si>
  <si>
    <t>TAAGA</t>
  </si>
  <si>
    <t>TAAGC</t>
  </si>
  <si>
    <t>TAAGG</t>
  </si>
  <si>
    <t>TAAGT</t>
  </si>
  <si>
    <t>TAANA</t>
  </si>
  <si>
    <t>TAANT</t>
  </si>
  <si>
    <t>TAATA</t>
  </si>
  <si>
    <t>TAATC</t>
  </si>
  <si>
    <t>TAATG</t>
  </si>
  <si>
    <t>TAATN</t>
  </si>
  <si>
    <t>TAATT</t>
  </si>
  <si>
    <t>TACAA</t>
  </si>
  <si>
    <t>TACAC</t>
  </si>
  <si>
    <t>TACAG</t>
  </si>
  <si>
    <t>TACAT</t>
  </si>
  <si>
    <t>TACCA</t>
  </si>
  <si>
    <t>TACCC</t>
  </si>
  <si>
    <t>TACCG</t>
  </si>
  <si>
    <t>TACCN</t>
  </si>
  <si>
    <t>TACCT</t>
  </si>
  <si>
    <t>TACGA</t>
  </si>
  <si>
    <t>TACGC</t>
  </si>
  <si>
    <t>TACGG</t>
  </si>
  <si>
    <t>TACGT</t>
  </si>
  <si>
    <t>TACNT</t>
  </si>
  <si>
    <t>TACTA</t>
  </si>
  <si>
    <t>TACTC</t>
  </si>
  <si>
    <t>TACTG</t>
  </si>
  <si>
    <t>TACTT</t>
  </si>
  <si>
    <t>TAGAA</t>
  </si>
  <si>
    <t>TAGAC</t>
  </si>
  <si>
    <t>TAGAG</t>
  </si>
  <si>
    <t>TAGAT</t>
  </si>
  <si>
    <t>TAGCA</t>
  </si>
  <si>
    <t>TAGCC</t>
  </si>
  <si>
    <t>TAGCG</t>
  </si>
  <si>
    <t>TAGCT</t>
  </si>
  <si>
    <t>TAGGA</t>
  </si>
  <si>
    <t>TAGGC</t>
  </si>
  <si>
    <t>TAGGG</t>
  </si>
  <si>
    <t>TAGGT</t>
  </si>
  <si>
    <t>TAGNA</t>
  </si>
  <si>
    <t>TAGNG</t>
  </si>
  <si>
    <t>TAGTA</t>
  </si>
  <si>
    <t>TAGTC</t>
  </si>
  <si>
    <t>TAGTG</t>
  </si>
  <si>
    <t>TAGTT</t>
  </si>
  <si>
    <t>TANNA</t>
  </si>
  <si>
    <t>TATAA</t>
  </si>
  <si>
    <t>TATAC</t>
  </si>
  <si>
    <t>TATAG</t>
  </si>
  <si>
    <t>TATAT</t>
  </si>
  <si>
    <t>TATCA</t>
  </si>
  <si>
    <t>TATCC</t>
  </si>
  <si>
    <t>TATCG</t>
  </si>
  <si>
    <t>TATCT</t>
  </si>
  <si>
    <t>TATGA</t>
  </si>
  <si>
    <t>TATGC</t>
  </si>
  <si>
    <t>TATGG</t>
  </si>
  <si>
    <t>TATGT</t>
  </si>
  <si>
    <t>TATNA</t>
  </si>
  <si>
    <t>TATNG</t>
  </si>
  <si>
    <t>TATNT</t>
  </si>
  <si>
    <t>TATTA</t>
  </si>
  <si>
    <t>TATTC</t>
  </si>
  <si>
    <t>TATTG</t>
  </si>
  <si>
    <t>TATTN</t>
  </si>
  <si>
    <t>TATTT</t>
  </si>
  <si>
    <t>TCAAA</t>
  </si>
  <si>
    <t>TCAAC</t>
  </si>
  <si>
    <t>TCAAG</t>
  </si>
  <si>
    <t>TCAAT</t>
  </si>
  <si>
    <t>TCACA</t>
  </si>
  <si>
    <t>TCACC</t>
  </si>
  <si>
    <t>TCACG</t>
  </si>
  <si>
    <t>TCACT</t>
  </si>
  <si>
    <t>TCAGA</t>
  </si>
  <si>
    <t>TCAGC</t>
  </si>
  <si>
    <t>TCAGG</t>
  </si>
  <si>
    <t>TCAGT</t>
  </si>
  <si>
    <t>TCANA</t>
  </si>
  <si>
    <t>TCATA</t>
  </si>
  <si>
    <t>TCATC</t>
  </si>
  <si>
    <t>TCATG</t>
  </si>
  <si>
    <t>TCATT</t>
  </si>
  <si>
    <t>TCCAA</t>
  </si>
  <si>
    <t>TCCAC</t>
  </si>
  <si>
    <t>TCCAG</t>
  </si>
  <si>
    <t>TCCAT</t>
  </si>
  <si>
    <t>TCCCA</t>
  </si>
  <si>
    <t>TCCCC</t>
  </si>
  <si>
    <t>TCCCG</t>
  </si>
  <si>
    <t>TCCCT</t>
  </si>
  <si>
    <t>TCCGA</t>
  </si>
  <si>
    <t>TCCGC</t>
  </si>
  <si>
    <t>TCCGG</t>
  </si>
  <si>
    <t>TCCGT</t>
  </si>
  <si>
    <t>TCCNA</t>
  </si>
  <si>
    <t>TCCNG</t>
  </si>
  <si>
    <t>TCCTA</t>
  </si>
  <si>
    <t>TCCTC</t>
  </si>
  <si>
    <t>TCCTG</t>
  </si>
  <si>
    <t>TCCTT</t>
  </si>
  <si>
    <t>TCGAA</t>
  </si>
  <si>
    <t>TCGAC</t>
  </si>
  <si>
    <t>TCGAG</t>
  </si>
  <si>
    <t>TCGAT</t>
  </si>
  <si>
    <t>TCGCA</t>
  </si>
  <si>
    <t>TCGCC</t>
  </si>
  <si>
    <t>TCGCG</t>
  </si>
  <si>
    <t>TCGCN</t>
  </si>
  <si>
    <t>TCGCT</t>
  </si>
  <si>
    <t>TCGGA</t>
  </si>
  <si>
    <t>TCGGC</t>
  </si>
  <si>
    <t>TCGGG</t>
  </si>
  <si>
    <t>TCGGT</t>
  </si>
  <si>
    <t>TCGTA</t>
  </si>
  <si>
    <t>TCGTC</t>
  </si>
  <si>
    <t>TCGTG</t>
  </si>
  <si>
    <t>TCGTT</t>
  </si>
  <si>
    <t>TCNNT</t>
  </si>
  <si>
    <t>TCTAA</t>
  </si>
  <si>
    <t>TCTAC</t>
  </si>
  <si>
    <t>TCTAG</t>
  </si>
  <si>
    <t>TCTAN</t>
  </si>
  <si>
    <t>TCTAT</t>
  </si>
  <si>
    <t>TCTCA</t>
  </si>
  <si>
    <t>TCTCC</t>
  </si>
  <si>
    <t>TCTCG</t>
  </si>
  <si>
    <t>TCTCT</t>
  </si>
  <si>
    <t>TCTGA</t>
  </si>
  <si>
    <t>TCTGC</t>
  </si>
  <si>
    <t>TCTGG</t>
  </si>
  <si>
    <t>TCTGT</t>
  </si>
  <si>
    <t>TCTNA</t>
  </si>
  <si>
    <t>TCTTA</t>
  </si>
  <si>
    <t>TCTTC</t>
  </si>
  <si>
    <t>TCTTG</t>
  </si>
  <si>
    <t>TCTTT</t>
  </si>
  <si>
    <t>TGAAA</t>
  </si>
  <si>
    <t>TGAAC</t>
  </si>
  <si>
    <t>TGAAG</t>
  </si>
  <si>
    <t>TGAAT</t>
  </si>
  <si>
    <t>TGACA</t>
  </si>
  <si>
    <t>TGACC</t>
  </si>
  <si>
    <t>TGACG</t>
  </si>
  <si>
    <t>TGACT</t>
  </si>
  <si>
    <t>TGAGA</t>
  </si>
  <si>
    <t>TGAGC</t>
  </si>
  <si>
    <t>TGAGG</t>
  </si>
  <si>
    <t>TGAGN</t>
  </si>
  <si>
    <t>TGAGT</t>
  </si>
  <si>
    <t>TGANA</t>
  </si>
  <si>
    <t>TGANT</t>
  </si>
  <si>
    <t>TGATA</t>
  </si>
  <si>
    <t>TGATC</t>
  </si>
  <si>
    <t>TGATG</t>
  </si>
  <si>
    <t>TGATT</t>
  </si>
  <si>
    <t>TGCAA</t>
  </si>
  <si>
    <t>TGCAC</t>
  </si>
  <si>
    <t>TGCAG</t>
  </si>
  <si>
    <t>TGCAT</t>
  </si>
  <si>
    <t>TGCCA</t>
  </si>
  <si>
    <t>TGCCC</t>
  </si>
  <si>
    <t>TGCCG</t>
  </si>
  <si>
    <t>TGCCT</t>
  </si>
  <si>
    <t>TGCGA</t>
  </si>
  <si>
    <t>TGCGC</t>
  </si>
  <si>
    <t>TGCGG</t>
  </si>
  <si>
    <t>TGCGN</t>
  </si>
  <si>
    <t>TGCGT</t>
  </si>
  <si>
    <t>TGCNG</t>
  </si>
  <si>
    <t>TGCTA</t>
  </si>
  <si>
    <t>TGCTC</t>
  </si>
  <si>
    <t>TGCTG</t>
  </si>
  <si>
    <t>TGCTN</t>
  </si>
  <si>
    <t>TGCTT</t>
  </si>
  <si>
    <t>TGGAA</t>
  </si>
  <si>
    <t>TGGAC</t>
  </si>
  <si>
    <t>TGGAG</t>
  </si>
  <si>
    <t>TGGAT</t>
  </si>
  <si>
    <t>TGGCA</t>
  </si>
  <si>
    <t>TGGCC</t>
  </si>
  <si>
    <t>TGGCG</t>
  </si>
  <si>
    <t>TGGCT</t>
  </si>
  <si>
    <t>TGGGA</t>
  </si>
  <si>
    <t>TGGGC</t>
  </si>
  <si>
    <t>TGGGG</t>
  </si>
  <si>
    <t>TGGGT</t>
  </si>
  <si>
    <t>TGGNA</t>
  </si>
  <si>
    <t>TGGTA</t>
  </si>
  <si>
    <t>TGGTC</t>
  </si>
  <si>
    <t>TGGTG</t>
  </si>
  <si>
    <t>TGGTT</t>
  </si>
  <si>
    <t>TGTAA</t>
  </si>
  <si>
    <t>TGTAC</t>
  </si>
  <si>
    <t>TGTAG</t>
  </si>
  <si>
    <t>TGTAN</t>
  </si>
  <si>
    <t>TGTAT</t>
  </si>
  <si>
    <t>TGTCA</t>
  </si>
  <si>
    <t>TGTCC</t>
  </si>
  <si>
    <t>TGTCG</t>
  </si>
  <si>
    <t>TGTCT</t>
  </si>
  <si>
    <t>TGTGA</t>
  </si>
  <si>
    <t>TGTGC</t>
  </si>
  <si>
    <t>TGTGG</t>
  </si>
  <si>
    <t>TGTGT</t>
  </si>
  <si>
    <t>TGTNA</t>
  </si>
  <si>
    <t>TGTNT</t>
  </si>
  <si>
    <t>TGTTA</t>
  </si>
  <si>
    <t>TGTTC</t>
  </si>
  <si>
    <t>TGTTG</t>
  </si>
  <si>
    <t>TGTTN</t>
  </si>
  <si>
    <t>TGTTT</t>
  </si>
  <si>
    <t>TNAAT</t>
  </si>
  <si>
    <t>TNACG</t>
  </si>
  <si>
    <t>TNCAG</t>
  </si>
  <si>
    <t>TNNCG</t>
  </si>
  <si>
    <t>TNTGT</t>
  </si>
  <si>
    <t>TNTNN</t>
  </si>
  <si>
    <t>TTAAA</t>
  </si>
  <si>
    <t>TTAAC</t>
  </si>
  <si>
    <t>TTAAG</t>
  </si>
  <si>
    <t>TTAAT</t>
  </si>
  <si>
    <t>TTACA</t>
  </si>
  <si>
    <t>TTACC</t>
  </si>
  <si>
    <t>TTACG</t>
  </si>
  <si>
    <t>TTACT</t>
  </si>
  <si>
    <t>TTAGA</t>
  </si>
  <si>
    <t>TTAGC</t>
  </si>
  <si>
    <t>TTAGG</t>
  </si>
  <si>
    <t>TTAGT</t>
  </si>
  <si>
    <t>TTANA</t>
  </si>
  <si>
    <t>TTATA</t>
  </si>
  <si>
    <t>TTATC</t>
  </si>
  <si>
    <t>TTATG</t>
  </si>
  <si>
    <t>TTATT</t>
  </si>
  <si>
    <t>TTCAA</t>
  </si>
  <si>
    <t>TTCAC</t>
  </si>
  <si>
    <t>TTCAG</t>
  </si>
  <si>
    <t>TTCAT</t>
  </si>
  <si>
    <t>TTCCA</t>
  </si>
  <si>
    <t>TTCCC</t>
  </si>
  <si>
    <t>TTCCG</t>
  </si>
  <si>
    <t>TTCCN</t>
  </si>
  <si>
    <t>TTCCT</t>
  </si>
  <si>
    <t>TTCGA</t>
  </si>
  <si>
    <t>TTCGC</t>
  </si>
  <si>
    <t>TTCGG</t>
  </si>
  <si>
    <t>TTCGT</t>
  </si>
  <si>
    <t>TTCNA</t>
  </si>
  <si>
    <t>TTCNC</t>
  </si>
  <si>
    <t>TTCNT</t>
  </si>
  <si>
    <t>TTCTA</t>
  </si>
  <si>
    <t>TTCTC</t>
  </si>
  <si>
    <t>TTCTG</t>
  </si>
  <si>
    <t>TTCTT</t>
  </si>
  <si>
    <t>TTGAA</t>
  </si>
  <si>
    <t>TTGAC</t>
  </si>
  <si>
    <t>TTGAG</t>
  </si>
  <si>
    <t>TTGAT</t>
  </si>
  <si>
    <t>TTGCA</t>
  </si>
  <si>
    <t>TTGCC</t>
  </si>
  <si>
    <t>TTGCG</t>
  </si>
  <si>
    <t>TTGCT</t>
  </si>
  <si>
    <t>TTGGA</t>
  </si>
  <si>
    <t>TTGGC</t>
  </si>
  <si>
    <t>TTGGG</t>
  </si>
  <si>
    <t>TTGGT</t>
  </si>
  <si>
    <t>TTGNA</t>
  </si>
  <si>
    <t>TTGNC</t>
  </si>
  <si>
    <t>TTGNG</t>
  </si>
  <si>
    <t>TTGNN</t>
  </si>
  <si>
    <t>TTGNT</t>
  </si>
  <si>
    <t>TTGTA</t>
  </si>
  <si>
    <t>TTGTC</t>
  </si>
  <si>
    <t>TTGTG</t>
  </si>
  <si>
    <t>TTGTT</t>
  </si>
  <si>
    <t>TTNGG</t>
  </si>
  <si>
    <t>TTTAA</t>
  </si>
  <si>
    <t>TTTAC</t>
  </si>
  <si>
    <t>TTTAG</t>
  </si>
  <si>
    <t>TTTAN</t>
  </si>
  <si>
    <t>TTTAT</t>
  </si>
  <si>
    <t>TTTCA</t>
  </si>
  <si>
    <t>TTTCC</t>
  </si>
  <si>
    <t>TTTCG</t>
  </si>
  <si>
    <t>TTTCN</t>
  </si>
  <si>
    <t>TTTCT</t>
  </si>
  <si>
    <t>TTTGA</t>
  </si>
  <si>
    <t>TTTGC</t>
  </si>
  <si>
    <t>TTTGG</t>
  </si>
  <si>
    <t>TTTGT</t>
  </si>
  <si>
    <t>TTTNA</t>
  </si>
  <si>
    <t>TTTNG</t>
  </si>
  <si>
    <t>TTTTA</t>
  </si>
  <si>
    <t>TTTTC</t>
  </si>
  <si>
    <t>TTTTG</t>
  </si>
  <si>
    <t>TTTTT</t>
  </si>
  <si>
    <t>ACNA</t>
  </si>
  <si>
    <t>AGNN</t>
  </si>
  <si>
    <t>ANAN</t>
  </si>
  <si>
    <t>ANCN</t>
  </si>
  <si>
    <t>ANGA</t>
  </si>
  <si>
    <t>ATNN</t>
  </si>
  <si>
    <t>CANT</t>
  </si>
  <si>
    <t>CGNN</t>
  </si>
  <si>
    <t>CNGN</t>
  </si>
  <si>
    <t>CNNN</t>
  </si>
  <si>
    <t>CNTN</t>
  </si>
  <si>
    <t>GCNN</t>
  </si>
  <si>
    <t>GNAN</t>
  </si>
  <si>
    <t>GNCG</t>
  </si>
  <si>
    <t>GNGN</t>
  </si>
  <si>
    <t>GNTA</t>
  </si>
  <si>
    <t>GNTC</t>
  </si>
  <si>
    <t>GNTN</t>
  </si>
  <si>
    <t>NAAC</t>
  </si>
  <si>
    <t>NAAN</t>
  </si>
  <si>
    <t>NACA</t>
  </si>
  <si>
    <t>NACN</t>
  </si>
  <si>
    <t>NAGN</t>
  </si>
  <si>
    <t>NATN</t>
  </si>
  <si>
    <t>NCCN</t>
  </si>
  <si>
    <t>NCGN</t>
  </si>
  <si>
    <t>NCNT</t>
  </si>
  <si>
    <t>NCTT</t>
  </si>
  <si>
    <t>NGCN</t>
  </si>
  <si>
    <t>NGGN</t>
  </si>
  <si>
    <t>NGNN</t>
  </si>
  <si>
    <t>NGTC</t>
  </si>
  <si>
    <t>NGTN</t>
  </si>
  <si>
    <t>NNAT</t>
  </si>
  <si>
    <t>NNGN</t>
  </si>
  <si>
    <t>NNNA</t>
  </si>
  <si>
    <t>NNNG</t>
  </si>
  <si>
    <t>NNTT</t>
  </si>
  <si>
    <t>NTAN</t>
  </si>
  <si>
    <t>NTTN</t>
  </si>
  <si>
    <t>TCGN</t>
  </si>
  <si>
    <t>TNAN</t>
  </si>
  <si>
    <t>TNCC</t>
  </si>
  <si>
    <t>TNCN</t>
  </si>
  <si>
    <t>TNTC</t>
  </si>
  <si>
    <t>TNTT</t>
  </si>
  <si>
    <t xml:space="preserve">
</t>
  </si>
  <si>
    <t xml:space="preserve">A
</t>
  </si>
  <si>
    <t xml:space="preserve">G
</t>
  </si>
  <si>
    <t xml:space="preserve">CG
</t>
  </si>
  <si>
    <t xml:space="preserve">GA
</t>
  </si>
  <si>
    <t xml:space="preserve">GG
</t>
  </si>
  <si>
    <t>NAT</t>
  </si>
  <si>
    <t>NCC</t>
  </si>
  <si>
    <t>NGC</t>
  </si>
  <si>
    <t>NNG</t>
  </si>
  <si>
    <t>NTC</t>
  </si>
  <si>
    <t>ACNG</t>
  </si>
  <si>
    <t xml:space="preserve">AGG
</t>
  </si>
  <si>
    <t>ANAA</t>
  </si>
  <si>
    <t>ANAG</t>
  </si>
  <si>
    <t>ANCG</t>
  </si>
  <si>
    <t>ANCT</t>
  </si>
  <si>
    <t>ANGC</t>
  </si>
  <si>
    <t>ANGG</t>
  </si>
  <si>
    <t>ANNC</t>
  </si>
  <si>
    <t>ANNG</t>
  </si>
  <si>
    <t>ANTC</t>
  </si>
  <si>
    <t>ANTG</t>
  </si>
  <si>
    <t>ANTT</t>
  </si>
  <si>
    <t>CANC</t>
  </si>
  <si>
    <t>CCNN</t>
  </si>
  <si>
    <t xml:space="preserve">CGG
</t>
  </si>
  <si>
    <t>CNGG</t>
  </si>
  <si>
    <t>CNNA</t>
  </si>
  <si>
    <t>CNNC</t>
  </si>
  <si>
    <t>CNNG</t>
  </si>
  <si>
    <t>CNTG</t>
  </si>
  <si>
    <t>CNTT</t>
  </si>
  <si>
    <t>CTNT</t>
  </si>
  <si>
    <t>GANC</t>
  </si>
  <si>
    <t>GCNC</t>
  </si>
  <si>
    <t>GNAG</t>
  </si>
  <si>
    <t>GNAT</t>
  </si>
  <si>
    <t>GNCA</t>
  </si>
  <si>
    <t>GNCC</t>
  </si>
  <si>
    <t>GNCT</t>
  </si>
  <si>
    <t>GNGA</t>
  </si>
  <si>
    <t>GNGG</t>
  </si>
  <si>
    <t>GNGT</t>
  </si>
  <si>
    <t>GNNA</t>
  </si>
  <si>
    <t>GNNC</t>
  </si>
  <si>
    <t>GNNG</t>
  </si>
  <si>
    <t>GNNT</t>
  </si>
  <si>
    <t>NAGG</t>
  </si>
  <si>
    <t>NAGT</t>
  </si>
  <si>
    <t>NANA</t>
  </si>
  <si>
    <t>NANG</t>
  </si>
  <si>
    <t>NANT</t>
  </si>
  <si>
    <t>NATC</t>
  </si>
  <si>
    <t>NATG</t>
  </si>
  <si>
    <t>NCGT</t>
  </si>
  <si>
    <t>NCNC</t>
  </si>
  <si>
    <t>NCNG</t>
  </si>
  <si>
    <t>NCTA</t>
  </si>
  <si>
    <t>NCTN</t>
  </si>
  <si>
    <t>NGAC</t>
  </si>
  <si>
    <t>NGAG</t>
  </si>
  <si>
    <t>NGAN</t>
  </si>
  <si>
    <t>NGAT</t>
  </si>
  <si>
    <t>NGCC</t>
  </si>
  <si>
    <t>NGCT</t>
  </si>
  <si>
    <t>NGGA</t>
  </si>
  <si>
    <t>NGNA</t>
  </si>
  <si>
    <t>NGNG</t>
  </si>
  <si>
    <t>NGNT</t>
  </si>
  <si>
    <t>NGTT</t>
  </si>
  <si>
    <t>NNAA</t>
  </si>
  <si>
    <t>NNAC</t>
  </si>
  <si>
    <t>NNAG</t>
  </si>
  <si>
    <t>NNCA</t>
  </si>
  <si>
    <t>NNCC</t>
  </si>
  <si>
    <t>NNCN</t>
  </si>
  <si>
    <t>NNCT</t>
  </si>
  <si>
    <t>NNGA</t>
  </si>
  <si>
    <t>NNGC</t>
  </si>
  <si>
    <t>NNGG</t>
  </si>
  <si>
    <t>NNGT</t>
  </si>
  <si>
    <t>NNNC</t>
  </si>
  <si>
    <t>NNNT</t>
  </si>
  <si>
    <t>NNTC</t>
  </si>
  <si>
    <t>NNTG</t>
  </si>
  <si>
    <t>NNTN</t>
  </si>
  <si>
    <t>NTAA</t>
  </si>
  <si>
    <t>NTAT</t>
  </si>
  <si>
    <t>NTCN</t>
  </si>
  <si>
    <t>NTGA</t>
  </si>
  <si>
    <t>NTGC</t>
  </si>
  <si>
    <t>NTNA</t>
  </si>
  <si>
    <t>NTNC</t>
  </si>
  <si>
    <t>NTNG</t>
  </si>
  <si>
    <t>NTNT</t>
  </si>
  <si>
    <t>NTTG</t>
  </si>
  <si>
    <t>TANC</t>
  </si>
  <si>
    <t>TANG</t>
  </si>
  <si>
    <t>TANT</t>
  </si>
  <si>
    <t>TNAT</t>
  </si>
  <si>
    <t>TNCG</t>
  </si>
  <si>
    <t>TNGC</t>
  </si>
  <si>
    <t>TNGT</t>
  </si>
  <si>
    <t>TNNA</t>
  </si>
  <si>
    <t>TNNG</t>
  </si>
  <si>
    <t>TNNT</t>
  </si>
  <si>
    <t>TNTA</t>
  </si>
  <si>
    <t>AAAAN</t>
  </si>
  <si>
    <t>AAATN</t>
  </si>
  <si>
    <t>AACCN</t>
  </si>
  <si>
    <t>AAGCN</t>
  </si>
  <si>
    <t>AANCA</t>
  </si>
  <si>
    <t>AANCG</t>
  </si>
  <si>
    <t>AANCT</t>
  </si>
  <si>
    <t>AANGC</t>
  </si>
  <si>
    <t>AANGT</t>
  </si>
  <si>
    <t>AATGN</t>
  </si>
  <si>
    <t>AATNC</t>
  </si>
  <si>
    <t>AATNT</t>
  </si>
  <si>
    <t>ACATN</t>
  </si>
  <si>
    <t>ACNAG</t>
  </si>
  <si>
    <t>ACNGG</t>
  </si>
  <si>
    <t>ACNGN</t>
  </si>
  <si>
    <t>ACNNG</t>
  </si>
  <si>
    <t>ACNTG</t>
  </si>
  <si>
    <t>ACNTT</t>
  </si>
  <si>
    <t>ACTAN</t>
  </si>
  <si>
    <t>AGAGN</t>
  </si>
  <si>
    <t>AGCCN</t>
  </si>
  <si>
    <t>AGGCN</t>
  </si>
  <si>
    <t>AGGNT</t>
  </si>
  <si>
    <t>AGNAG</t>
  </si>
  <si>
    <t>AGNAT</t>
  </si>
  <si>
    <t>AGNCA</t>
  </si>
  <si>
    <t>AGNCT</t>
  </si>
  <si>
    <t>AGNGG</t>
  </si>
  <si>
    <t>AGNGN</t>
  </si>
  <si>
    <t>AGNNA</t>
  </si>
  <si>
    <t>AGNNG</t>
  </si>
  <si>
    <t>AGNNN</t>
  </si>
  <si>
    <t>AGNNT</t>
  </si>
  <si>
    <t>AGTNG</t>
  </si>
  <si>
    <t>AGTTN</t>
  </si>
  <si>
    <t>ANCTA</t>
  </si>
  <si>
    <t>ANGAG</t>
  </si>
  <si>
    <t>ANGNA</t>
  </si>
  <si>
    <t>ANNAA</t>
  </si>
  <si>
    <t>ANNAC</t>
  </si>
  <si>
    <t>ANNAN</t>
  </si>
  <si>
    <t>ANNAT</t>
  </si>
  <si>
    <t>ANNCA</t>
  </si>
  <si>
    <t>ANNCC</t>
  </si>
  <si>
    <t>ANNCG</t>
  </si>
  <si>
    <t>ANNCN</t>
  </si>
  <si>
    <t>ANNGA</t>
  </si>
  <si>
    <t>ANNGG</t>
  </si>
  <si>
    <t>ANNTC</t>
  </si>
  <si>
    <t>ANNTG</t>
  </si>
  <si>
    <t>ANNTN</t>
  </si>
  <si>
    <t>ANTGA</t>
  </si>
  <si>
    <t>ANTTG</t>
  </si>
  <si>
    <t>ATACN</t>
  </si>
  <si>
    <t>ATAGN</t>
  </si>
  <si>
    <t>ATANT</t>
  </si>
  <si>
    <t>ATATN</t>
  </si>
  <si>
    <t>ATCNN</t>
  </si>
  <si>
    <t>ATCTN</t>
  </si>
  <si>
    <t>ATGCN</t>
  </si>
  <si>
    <t>ATGTN</t>
  </si>
  <si>
    <t>ATNCC</t>
  </si>
  <si>
    <t>ATNCG</t>
  </si>
  <si>
    <t>ATNNA</t>
  </si>
  <si>
    <t>ATNNG</t>
  </si>
  <si>
    <t>ATNTA</t>
  </si>
  <si>
    <t>ATNTG</t>
  </si>
  <si>
    <t>ATTAN</t>
  </si>
  <si>
    <t>ATTCN</t>
  </si>
  <si>
    <t>ATTGN</t>
  </si>
  <si>
    <t>ATTTN</t>
  </si>
  <si>
    <t>CACAN</t>
  </si>
  <si>
    <t>CACGN</t>
  </si>
  <si>
    <t>CAGCN</t>
  </si>
  <si>
    <t xml:space="preserve">CAGG
</t>
  </si>
  <si>
    <t>CANCA</t>
  </si>
  <si>
    <t>CANCN</t>
  </si>
  <si>
    <t>CANGG</t>
  </si>
  <si>
    <t>CANGN</t>
  </si>
  <si>
    <t>CANNC</t>
  </si>
  <si>
    <t>CANTN</t>
  </si>
  <si>
    <t>CATAN</t>
  </si>
  <si>
    <t>CATGN</t>
  </si>
  <si>
    <t>CATNG</t>
  </si>
  <si>
    <t>CCCNA</t>
  </si>
  <si>
    <t>CCGCN</t>
  </si>
  <si>
    <t>CCNCN</t>
  </si>
  <si>
    <t>CCNGA</t>
  </si>
  <si>
    <t>CCNNA</t>
  </si>
  <si>
    <t>CCNNT</t>
  </si>
  <si>
    <t>CCNTG</t>
  </si>
  <si>
    <t>CCNTT</t>
  </si>
  <si>
    <t>CGACN</t>
  </si>
  <si>
    <t>CGATN</t>
  </si>
  <si>
    <t>CGCAN</t>
  </si>
  <si>
    <t>CGCNT</t>
  </si>
  <si>
    <t>CGGNG</t>
  </si>
  <si>
    <t>CGGNN</t>
  </si>
  <si>
    <t>CGGNT</t>
  </si>
  <si>
    <t>CGGTN</t>
  </si>
  <si>
    <t>CGNCC</t>
  </si>
  <si>
    <t>CGNGG</t>
  </si>
  <si>
    <t>CGNNA</t>
  </si>
  <si>
    <t>CGNTA</t>
  </si>
  <si>
    <t>CGNTT</t>
  </si>
  <si>
    <t>CGTAN</t>
  </si>
  <si>
    <t>CGTCN</t>
  </si>
  <si>
    <t>CNAAT</t>
  </si>
  <si>
    <t>CNGNG</t>
  </si>
  <si>
    <t>CNNAC</t>
  </si>
  <si>
    <t>CNNAG</t>
  </si>
  <si>
    <t>CNNAT</t>
  </si>
  <si>
    <t>CNNCA</t>
  </si>
  <si>
    <t>CNNCT</t>
  </si>
  <si>
    <t>CNNGA</t>
  </si>
  <si>
    <t>CNNGC</t>
  </si>
  <si>
    <t>CNNGG</t>
  </si>
  <si>
    <t>CNNGT</t>
  </si>
  <si>
    <t>CNNNT</t>
  </si>
  <si>
    <t>CNNTG</t>
  </si>
  <si>
    <t>CNNTN</t>
  </si>
  <si>
    <t>CNTNC</t>
  </si>
  <si>
    <t>CNTTG</t>
  </si>
  <si>
    <t>CTANC</t>
  </si>
  <si>
    <t>CTANN</t>
  </si>
  <si>
    <t>CTATN</t>
  </si>
  <si>
    <t>CTNGG</t>
  </si>
  <si>
    <t>CTNGN</t>
  </si>
  <si>
    <t>CTNNN</t>
  </si>
  <si>
    <t>CTNNT</t>
  </si>
  <si>
    <t>CTNTT</t>
  </si>
  <si>
    <t>CTTCN</t>
  </si>
  <si>
    <t>GAATN</t>
  </si>
  <si>
    <t>GAGNG</t>
  </si>
  <si>
    <t>GANCA</t>
  </si>
  <si>
    <t>GANCN</t>
  </si>
  <si>
    <t>GANGA</t>
  </si>
  <si>
    <t>GANTC</t>
  </si>
  <si>
    <t>GATCN</t>
  </si>
  <si>
    <t>GATGN</t>
  </si>
  <si>
    <t>GCAAN</t>
  </si>
  <si>
    <t>GCCTN</t>
  </si>
  <si>
    <t>GCGTN</t>
  </si>
  <si>
    <t>GCNAA</t>
  </si>
  <si>
    <t>GCNCG</t>
  </si>
  <si>
    <t>GCNNC</t>
  </si>
  <si>
    <t>GCNNN</t>
  </si>
  <si>
    <t>GCTAN</t>
  </si>
  <si>
    <t>GCTGN</t>
  </si>
  <si>
    <t>GGAAN</t>
  </si>
  <si>
    <t>GGACN</t>
  </si>
  <si>
    <t>GGATN</t>
  </si>
  <si>
    <t>GGCAN</t>
  </si>
  <si>
    <t>GGCNC</t>
  </si>
  <si>
    <t>GGGCN</t>
  </si>
  <si>
    <t>GGNAT</t>
  </si>
  <si>
    <t>GGNCT</t>
  </si>
  <si>
    <t>GGNGG</t>
  </si>
  <si>
    <t>GGNNT</t>
  </si>
  <si>
    <t>GGNTA</t>
  </si>
  <si>
    <t>GGNTC</t>
  </si>
  <si>
    <t>GGTAN</t>
  </si>
  <si>
    <t>GGTCN</t>
  </si>
  <si>
    <t>GGTNN</t>
  </si>
  <si>
    <t>GGTTN</t>
  </si>
  <si>
    <t>GNAGN</t>
  </si>
  <si>
    <t>GNAGT</t>
  </si>
  <si>
    <t>GNANG</t>
  </si>
  <si>
    <t>GNANN</t>
  </si>
  <si>
    <t>GNATG</t>
  </si>
  <si>
    <t>GNCGT</t>
  </si>
  <si>
    <t>GNGAC</t>
  </si>
  <si>
    <t>GNGAT</t>
  </si>
  <si>
    <t>GNGNA</t>
  </si>
  <si>
    <t>GNGNT</t>
  </si>
  <si>
    <t>GNGTC</t>
  </si>
  <si>
    <t>GNGTG</t>
  </si>
  <si>
    <t>GNNAA</t>
  </si>
  <si>
    <t>GNNAC</t>
  </si>
  <si>
    <t>GNNAG</t>
  </si>
  <si>
    <t>GNNAN</t>
  </si>
  <si>
    <t>GNNAT</t>
  </si>
  <si>
    <t>GNNCG</t>
  </si>
  <si>
    <t>GNNCT</t>
  </si>
  <si>
    <t>GNNGA</t>
  </si>
  <si>
    <t>GNNGC</t>
  </si>
  <si>
    <t>GNNGG</t>
  </si>
  <si>
    <t>GNNGN</t>
  </si>
  <si>
    <t>GNNGT</t>
  </si>
  <si>
    <t>GNNNN</t>
  </si>
  <si>
    <t>GNNTA</t>
  </si>
  <si>
    <t>GNNTC</t>
  </si>
  <si>
    <t>GNNTG</t>
  </si>
  <si>
    <t>GNNTN</t>
  </si>
  <si>
    <t>GNNTT</t>
  </si>
  <si>
    <t>GNTAA</t>
  </si>
  <si>
    <t>GTAAN</t>
  </si>
  <si>
    <t>GTAGN</t>
  </si>
  <si>
    <t>GTATN</t>
  </si>
  <si>
    <t>GTCGN</t>
  </si>
  <si>
    <t>GTGGN</t>
  </si>
  <si>
    <t>GTNAT</t>
  </si>
  <si>
    <t>GTNCA</t>
  </si>
  <si>
    <t>GTNCG</t>
  </si>
  <si>
    <t>GTNGT</t>
  </si>
  <si>
    <t>GTNNC</t>
  </si>
  <si>
    <t>GTNNG</t>
  </si>
  <si>
    <t>GTNNT</t>
  </si>
  <si>
    <t>GTNTG</t>
  </si>
  <si>
    <t>GTNTN</t>
  </si>
  <si>
    <t>GTNTT</t>
  </si>
  <si>
    <t>GTTAN</t>
  </si>
  <si>
    <t>GTTTN</t>
  </si>
  <si>
    <t>NAANG</t>
  </si>
  <si>
    <t>NANAN</t>
  </si>
  <si>
    <t>NANNA</t>
  </si>
  <si>
    <t>NANNG</t>
  </si>
  <si>
    <t>NANNN</t>
  </si>
  <si>
    <t>NCNCN</t>
  </si>
  <si>
    <t>NGANG</t>
  </si>
  <si>
    <t>NGATN</t>
  </si>
  <si>
    <t>NGCNN</t>
  </si>
  <si>
    <t>NGCTN</t>
  </si>
  <si>
    <t>NGGNN</t>
  </si>
  <si>
    <t>NGNGN</t>
  </si>
  <si>
    <t>NGNGT</t>
  </si>
  <si>
    <t>NGNNN</t>
  </si>
  <si>
    <t>NGNNT</t>
  </si>
  <si>
    <t>NGTNN</t>
  </si>
  <si>
    <t>NNAAN</t>
  </si>
  <si>
    <t>NNANT</t>
  </si>
  <si>
    <t>NNATN</t>
  </si>
  <si>
    <t>NNCNG</t>
  </si>
  <si>
    <t>NNCNN</t>
  </si>
  <si>
    <t>NNCTN</t>
  </si>
  <si>
    <t>NNGCN</t>
  </si>
  <si>
    <t>NNGNA</t>
  </si>
  <si>
    <t>NNGNG</t>
  </si>
  <si>
    <t>NNGNN</t>
  </si>
  <si>
    <t>NNGNT</t>
  </si>
  <si>
    <t>NNNAA</t>
  </si>
  <si>
    <t>NNNAC</t>
  </si>
  <si>
    <t>NNNAG</t>
  </si>
  <si>
    <t>NNNAN</t>
  </si>
  <si>
    <t>NNNAT</t>
  </si>
  <si>
    <t>NNNCA</t>
  </si>
  <si>
    <t>NNNCC</t>
  </si>
  <si>
    <t>NNNCG</t>
  </si>
  <si>
    <t>NNNCN</t>
  </si>
  <si>
    <t>NNNGA</t>
  </si>
  <si>
    <t>NNNGC</t>
  </si>
  <si>
    <t>NNNGG</t>
  </si>
  <si>
    <t>NNNGN</t>
  </si>
  <si>
    <t>NNNGT</t>
  </si>
  <si>
    <t>NNNNA</t>
  </si>
  <si>
    <t>NNNNC</t>
  </si>
  <si>
    <t>NNNNG</t>
  </si>
  <si>
    <t>NNNNN</t>
  </si>
  <si>
    <t>NNNNT</t>
  </si>
  <si>
    <t>NNNTC</t>
  </si>
  <si>
    <t>NNNTG</t>
  </si>
  <si>
    <t>NNNTN</t>
  </si>
  <si>
    <t>NNNTT</t>
  </si>
  <si>
    <t>NNTCN</t>
  </si>
  <si>
    <t>NNTNA</t>
  </si>
  <si>
    <t>NNTNN</t>
  </si>
  <si>
    <t>NNTTN</t>
  </si>
  <si>
    <t>NTAAT</t>
  </si>
  <si>
    <t>NTATG</t>
  </si>
  <si>
    <t>NTNGN</t>
  </si>
  <si>
    <t>NTNNA</t>
  </si>
  <si>
    <t>NTNNC</t>
  </si>
  <si>
    <t>NTNNG</t>
  </si>
  <si>
    <t>NTNNT</t>
  </si>
  <si>
    <t>NTNTN</t>
  </si>
  <si>
    <t>NTTTA</t>
  </si>
  <si>
    <t>TAACN</t>
  </si>
  <si>
    <t>TACGN</t>
  </si>
  <si>
    <t>TACNA</t>
  </si>
  <si>
    <t>TACNN</t>
  </si>
  <si>
    <t>TAGAN</t>
  </si>
  <si>
    <t>TAGGN</t>
  </si>
  <si>
    <t>TAGTN</t>
  </si>
  <si>
    <t>TANAA</t>
  </si>
  <si>
    <t>TANAG</t>
  </si>
  <si>
    <t>TANGA</t>
  </si>
  <si>
    <t>TANGC</t>
  </si>
  <si>
    <t>TANGT</t>
  </si>
  <si>
    <t>TANNC</t>
  </si>
  <si>
    <t>TANTG</t>
  </si>
  <si>
    <t>TANTT</t>
  </si>
  <si>
    <t>TATAN</t>
  </si>
  <si>
    <t>TCAAN</t>
  </si>
  <si>
    <t>TCACN</t>
  </si>
  <si>
    <t>TCANC</t>
  </si>
  <si>
    <t>TCANT</t>
  </si>
  <si>
    <t>TCATN</t>
  </si>
  <si>
    <t>TCCTN</t>
  </si>
  <si>
    <t>TCGNG</t>
  </si>
  <si>
    <t>TCGTN</t>
  </si>
  <si>
    <t>TCNCN</t>
  </si>
  <si>
    <t>TCNGG</t>
  </si>
  <si>
    <t>TCNNG</t>
  </si>
  <si>
    <t>TGACN</t>
  </si>
  <si>
    <t>TGATN</t>
  </si>
  <si>
    <t>TGCCN</t>
  </si>
  <si>
    <t>TGNCA</t>
  </si>
  <si>
    <t>TGNCT</t>
  </si>
  <si>
    <t>TGNGA</t>
  </si>
  <si>
    <t>TGNGG</t>
  </si>
  <si>
    <t>TGNGN</t>
  </si>
  <si>
    <t>TGNGT</t>
  </si>
  <si>
    <t>TGNNG</t>
  </si>
  <si>
    <t>TGNNN</t>
  </si>
  <si>
    <t>TGNTN</t>
  </si>
  <si>
    <t>TGNTT</t>
  </si>
  <si>
    <t>TNAGG</t>
  </si>
  <si>
    <t>TNANA</t>
  </si>
  <si>
    <t>TNATC</t>
  </si>
  <si>
    <t>TNCNN</t>
  </si>
  <si>
    <t>TNCNT</t>
  </si>
  <si>
    <t>TNGCC</t>
  </si>
  <si>
    <t>TNGGA</t>
  </si>
  <si>
    <t>TNGGN</t>
  </si>
  <si>
    <t>TNGNN</t>
  </si>
  <si>
    <t>TNGTT</t>
  </si>
  <si>
    <t>TNNAA</t>
  </si>
  <si>
    <t>TNNAC</t>
  </si>
  <si>
    <t>TNNAG</t>
  </si>
  <si>
    <t>TNNAN</t>
  </si>
  <si>
    <t>TNNAT</t>
  </si>
  <si>
    <t>TNNCC</t>
  </si>
  <si>
    <t>TNNGA</t>
  </si>
  <si>
    <t>TNNGC</t>
  </si>
  <si>
    <t>TNNGG</t>
  </si>
  <si>
    <t>TNNGT</t>
  </si>
  <si>
    <t>TNNNC</t>
  </si>
  <si>
    <t>TNNNN</t>
  </si>
  <si>
    <t>TNNTA</t>
  </si>
  <si>
    <t>TNNTC</t>
  </si>
  <si>
    <t>TNNTG</t>
  </si>
  <si>
    <t>TNNTN</t>
  </si>
  <si>
    <t>TNNTT</t>
  </si>
  <si>
    <t>TNTGC</t>
  </si>
  <si>
    <t>TTACN</t>
  </si>
  <si>
    <t>TTANC</t>
  </si>
  <si>
    <t>TTATN</t>
  </si>
  <si>
    <t>TTCGN</t>
  </si>
  <si>
    <t>TTGAN</t>
  </si>
  <si>
    <t>TTGGN</t>
  </si>
  <si>
    <t>TTGTN</t>
  </si>
  <si>
    <t>TTNAA</t>
  </si>
  <si>
    <t>TTNCA</t>
  </si>
  <si>
    <t>TTNCG</t>
  </si>
  <si>
    <t>TTNGT</t>
  </si>
  <si>
    <t>TTNNA</t>
  </si>
  <si>
    <t>TTNNN</t>
  </si>
  <si>
    <t>TTNNT</t>
  </si>
  <si>
    <t>TTNTC</t>
  </si>
  <si>
    <t>TTNTG</t>
  </si>
  <si>
    <t>TTNTN</t>
  </si>
  <si>
    <t>SUM</t>
  </si>
  <si>
    <t>TOTAL</t>
  </si>
  <si>
    <t>A%</t>
  </si>
  <si>
    <t>C%</t>
  </si>
  <si>
    <t>G%</t>
  </si>
  <si>
    <t>T%</t>
  </si>
  <si>
    <t>Time Point</t>
  </si>
  <si>
    <t>%</t>
  </si>
  <si>
    <t>NNNNNTT</t>
  </si>
  <si>
    <t>A3_0 min</t>
  </si>
  <si>
    <t>A2_0 min</t>
  </si>
  <si>
    <t>A1_0 min</t>
  </si>
  <si>
    <t>C1_0 min</t>
  </si>
  <si>
    <t>C2_0 min</t>
  </si>
  <si>
    <t>C3_0 min</t>
  </si>
  <si>
    <t>G1_0 min</t>
  </si>
  <si>
    <t>G2_0 min</t>
  </si>
  <si>
    <t>G3_0 min</t>
  </si>
  <si>
    <t>T1_0 min</t>
  </si>
  <si>
    <t>T2_0 min</t>
  </si>
  <si>
    <t>T3_0 min</t>
  </si>
  <si>
    <t>A1_5 min</t>
  </si>
  <si>
    <t>A1_15 min</t>
  </si>
  <si>
    <t>A1_30 min</t>
  </si>
  <si>
    <t>A1_90 min</t>
  </si>
  <si>
    <t>A1_270 min</t>
  </si>
  <si>
    <t>A1_720 min</t>
  </si>
  <si>
    <t>A1_540 min</t>
  </si>
  <si>
    <t>C1_5 min</t>
  </si>
  <si>
    <t>C1_15 min</t>
  </si>
  <si>
    <t>C1_30 min</t>
  </si>
  <si>
    <t>C1_90 min</t>
  </si>
  <si>
    <t>C1_270 min</t>
  </si>
  <si>
    <t>C1_540 min</t>
  </si>
  <si>
    <t>C1_720 min</t>
  </si>
  <si>
    <t>G1_5 min</t>
  </si>
  <si>
    <t>G1_15 min</t>
  </si>
  <si>
    <t>G1_30 min</t>
  </si>
  <si>
    <t>G1_90 min</t>
  </si>
  <si>
    <t>G1_270 min</t>
  </si>
  <si>
    <t>G1_540 min</t>
  </si>
  <si>
    <t>G1_720 min</t>
  </si>
  <si>
    <t>T1_5 min</t>
  </si>
  <si>
    <t>T1_15 min</t>
  </si>
  <si>
    <t>T1_30 min</t>
  </si>
  <si>
    <t>T1_90 min</t>
  </si>
  <si>
    <t>T1_270 min</t>
  </si>
  <si>
    <t>T1_540 min</t>
  </si>
  <si>
    <t>T1_720 min</t>
  </si>
  <si>
    <t>A2_5 min</t>
  </si>
  <si>
    <t>A2_15 min</t>
  </si>
  <si>
    <t>A2_30 min</t>
  </si>
  <si>
    <t>A2_90 min</t>
  </si>
  <si>
    <t>A2_270 min</t>
  </si>
  <si>
    <t>A2_540 min</t>
  </si>
  <si>
    <t>A2_720 min</t>
  </si>
  <si>
    <t>C2_5 min</t>
  </si>
  <si>
    <t>C2_15 min</t>
  </si>
  <si>
    <t>C2_30 min</t>
  </si>
  <si>
    <t>C2_270 min</t>
  </si>
  <si>
    <t>C2_90 min</t>
  </si>
  <si>
    <t>C2_540 min</t>
  </si>
  <si>
    <t>C2_720 min</t>
  </si>
  <si>
    <t>T2_5 min</t>
  </si>
  <si>
    <t>T2_15 min</t>
  </si>
  <si>
    <t>T2_30 min</t>
  </si>
  <si>
    <t>T2_90 min</t>
  </si>
  <si>
    <t>T2_270 min</t>
  </si>
  <si>
    <t>T2_540 min</t>
  </si>
  <si>
    <t>T2_720 min</t>
  </si>
  <si>
    <t>A3_5 min</t>
  </si>
  <si>
    <t>A3_15 min</t>
  </si>
  <si>
    <t>A3_30 min</t>
  </si>
  <si>
    <t>A3_90 min</t>
  </si>
  <si>
    <t>A3_270 min</t>
  </si>
  <si>
    <t>A3_540 min</t>
  </si>
  <si>
    <t>A3_720 min</t>
  </si>
  <si>
    <t>C3_5 min</t>
  </si>
  <si>
    <t>C3_15 min</t>
  </si>
  <si>
    <t>C3_30 min</t>
  </si>
  <si>
    <t>C3_90 min</t>
  </si>
  <si>
    <t>C3_270 min</t>
  </si>
  <si>
    <t>C3_540 min</t>
  </si>
  <si>
    <t>C3_720 min</t>
  </si>
  <si>
    <t>G3_5 min</t>
  </si>
  <si>
    <t>G3_15 min</t>
  </si>
  <si>
    <t>G3_30 min</t>
  </si>
  <si>
    <t>G3_90 min</t>
  </si>
  <si>
    <t>G3_270 min</t>
  </si>
  <si>
    <t>G3_540 min</t>
  </si>
  <si>
    <t>G3_720 min</t>
  </si>
  <si>
    <t>T3_5 min</t>
  </si>
  <si>
    <t>T3_15 min</t>
  </si>
  <si>
    <t>T3_30 min</t>
  </si>
  <si>
    <t>T3_90 min</t>
  </si>
  <si>
    <t>T3_270 min</t>
  </si>
  <si>
    <t>T3_540 min</t>
  </si>
  <si>
    <t>T3_720 min</t>
  </si>
  <si>
    <t>G2_5 min</t>
  </si>
  <si>
    <t>G2_15 min</t>
  </si>
  <si>
    <t>G2_30 min</t>
  </si>
  <si>
    <t>G2_90 min</t>
  </si>
  <si>
    <t>G2_270 min</t>
  </si>
  <si>
    <t>G2_540 min</t>
  </si>
  <si>
    <t>G2_720 min</t>
  </si>
  <si>
    <t>Neuclotide %</t>
  </si>
  <si>
    <t>AA_0 min</t>
  </si>
  <si>
    <t>AA_5 min</t>
  </si>
  <si>
    <t>AA_15 min</t>
  </si>
  <si>
    <t>AA_30 min</t>
  </si>
  <si>
    <t>AA_90 min</t>
  </si>
  <si>
    <t>AA_270 min</t>
  </si>
  <si>
    <t>AA_540 min</t>
  </si>
  <si>
    <t>AA_720 min</t>
  </si>
  <si>
    <t>CC_0 min</t>
  </si>
  <si>
    <t>CC_5 min</t>
  </si>
  <si>
    <t>CA_0 min</t>
  </si>
  <si>
    <t>AC_0 min</t>
  </si>
  <si>
    <t>AC_5 min</t>
  </si>
  <si>
    <t>AC_15 min</t>
  </si>
  <si>
    <t>AC_30 min</t>
  </si>
  <si>
    <t>AC_90 min</t>
  </si>
  <si>
    <t>AC_270 min</t>
  </si>
  <si>
    <t>AC_540 min</t>
  </si>
  <si>
    <t>AC_720 min</t>
  </si>
  <si>
    <t>AG_0 min</t>
  </si>
  <si>
    <t>AG_5 min</t>
  </si>
  <si>
    <t>AG_15 min</t>
  </si>
  <si>
    <t>AG_30 min</t>
  </si>
  <si>
    <t>AG_90 min</t>
  </si>
  <si>
    <t>AG_270 min</t>
  </si>
  <si>
    <t>AG_540 min</t>
  </si>
  <si>
    <t>AG_720 min</t>
  </si>
  <si>
    <t>AT_0 min</t>
  </si>
  <si>
    <t>AT_5 min</t>
  </si>
  <si>
    <t>AT_15 min</t>
  </si>
  <si>
    <t>AT_30 min</t>
  </si>
  <si>
    <t>AT_90 min</t>
  </si>
  <si>
    <t>AT_270 min</t>
  </si>
  <si>
    <t>AT_540 min</t>
  </si>
  <si>
    <t>AT_720 min</t>
  </si>
  <si>
    <t>CA_5 min</t>
  </si>
  <si>
    <t>CA_15 min</t>
  </si>
  <si>
    <t>CA_30 min</t>
  </si>
  <si>
    <t>CA_90 min</t>
  </si>
  <si>
    <t>CA_270 min</t>
  </si>
  <si>
    <t>CA_540 min</t>
  </si>
  <si>
    <t>CA_720 min</t>
  </si>
  <si>
    <t>CC_15 min</t>
  </si>
  <si>
    <t>CC_30 min</t>
  </si>
  <si>
    <t>CC_90 min</t>
  </si>
  <si>
    <t>CC_270 min</t>
  </si>
  <si>
    <t>CC_540 min</t>
  </si>
  <si>
    <t>CC_720 min</t>
  </si>
  <si>
    <t>CG_0 min</t>
  </si>
  <si>
    <t>CG_5 min</t>
  </si>
  <si>
    <t>CG_15 min</t>
  </si>
  <si>
    <t>CG_30 min</t>
  </si>
  <si>
    <t>CG_90 min</t>
  </si>
  <si>
    <t>CG_270 min</t>
  </si>
  <si>
    <t>CG_540 min</t>
  </si>
  <si>
    <t>CG_720 min</t>
  </si>
  <si>
    <t>CT_0 min</t>
  </si>
  <si>
    <t>CT_5 min</t>
  </si>
  <si>
    <t>CT_15 min</t>
  </si>
  <si>
    <t>CT_30 min</t>
  </si>
  <si>
    <t>CT_90 min</t>
  </si>
  <si>
    <t>CT_270 min</t>
  </si>
  <si>
    <t>CT_540 min</t>
  </si>
  <si>
    <t>GA_0 min</t>
  </si>
  <si>
    <t>GA_5 min</t>
  </si>
  <si>
    <t>GA_15 min</t>
  </si>
  <si>
    <t>GA_30 min</t>
  </si>
  <si>
    <t>GA_90 min</t>
  </si>
  <si>
    <t>GA_270 min</t>
  </si>
  <si>
    <t>GA_540 min</t>
  </si>
  <si>
    <t>GA_720 min</t>
  </si>
  <si>
    <t>CT_720 min</t>
  </si>
  <si>
    <t>GC_0 min</t>
  </si>
  <si>
    <t>GC_5 min</t>
  </si>
  <si>
    <t>GC_15 min</t>
  </si>
  <si>
    <t>GC_30 min</t>
  </si>
  <si>
    <t>GC_90 min</t>
  </si>
  <si>
    <t>GC_270 min</t>
  </si>
  <si>
    <t>GC_540 min</t>
  </si>
  <si>
    <t>GC_720 min</t>
  </si>
  <si>
    <t>GG_0 min</t>
  </si>
  <si>
    <t>GG_5 min</t>
  </si>
  <si>
    <t>GG_15 min</t>
  </si>
  <si>
    <t>GG_30 min</t>
  </si>
  <si>
    <t>GG_90 min</t>
  </si>
  <si>
    <t>GG_270 min</t>
  </si>
  <si>
    <t>GG_540 min</t>
  </si>
  <si>
    <t>GG_720 min</t>
  </si>
  <si>
    <t>GT_0 min</t>
  </si>
  <si>
    <t>GT_5 min</t>
  </si>
  <si>
    <t>GT_15 min</t>
  </si>
  <si>
    <t>GT_30 min</t>
  </si>
  <si>
    <t>GT_90 min</t>
  </si>
  <si>
    <t>GT_270 min</t>
  </si>
  <si>
    <t>GT_540 min</t>
  </si>
  <si>
    <t>GT_720 min</t>
  </si>
  <si>
    <t>TA_0 min</t>
  </si>
  <si>
    <t>TC_5 min</t>
  </si>
  <si>
    <t>TA_5 min</t>
  </si>
  <si>
    <t>TA_15 min</t>
  </si>
  <si>
    <t>TA_30 min</t>
  </si>
  <si>
    <t>TA_90 min</t>
  </si>
  <si>
    <t>TA_270 min</t>
  </si>
  <si>
    <t>TA_540 min</t>
  </si>
  <si>
    <t>TA_720 min</t>
  </si>
  <si>
    <t>TC_0 min</t>
  </si>
  <si>
    <t>TC_15 min</t>
  </si>
  <si>
    <t>TC_30 min</t>
  </si>
  <si>
    <t>TC_90 min</t>
  </si>
  <si>
    <t>TC_270 min</t>
  </si>
  <si>
    <t>TC_540 min</t>
  </si>
  <si>
    <t>TC_720 min</t>
  </si>
  <si>
    <t>TG_0 min</t>
  </si>
  <si>
    <t>TG_5 min</t>
  </si>
  <si>
    <t>TG_15 min</t>
  </si>
  <si>
    <t>TG_30 min</t>
  </si>
  <si>
    <t>TG_90 min</t>
  </si>
  <si>
    <t>TG_270 min</t>
  </si>
  <si>
    <t>TG_540 min</t>
  </si>
  <si>
    <t>TG_720 min</t>
  </si>
  <si>
    <t>TT_0 min</t>
  </si>
  <si>
    <t>TT_5 min</t>
  </si>
  <si>
    <t>TT_15 min</t>
  </si>
  <si>
    <t>TT_30 min</t>
  </si>
  <si>
    <t>TT_90 min</t>
  </si>
  <si>
    <t>TT_270 min</t>
  </si>
  <si>
    <t>TT_540 min</t>
  </si>
  <si>
    <t>TT_720 min</t>
  </si>
  <si>
    <t>Motif</t>
  </si>
  <si>
    <t>Freq %</t>
  </si>
  <si>
    <t>TTNNNNN</t>
  </si>
  <si>
    <t>TT0 1 2 3 4</t>
  </si>
  <si>
    <t>AATTAA</t>
  </si>
  <si>
    <t>AATTAC</t>
  </si>
  <si>
    <t>AATTAG</t>
  </si>
  <si>
    <t>AATTAN</t>
  </si>
  <si>
    <t>AATTAT</t>
  </si>
  <si>
    <t>AATTCA</t>
  </si>
  <si>
    <t>AATTCC</t>
  </si>
  <si>
    <t>AATTCG</t>
  </si>
  <si>
    <t>AATTCN</t>
  </si>
  <si>
    <t>AATTCT</t>
  </si>
  <si>
    <t>AATTGA</t>
  </si>
  <si>
    <t>AATTGC</t>
  </si>
  <si>
    <t>AATTGG</t>
  </si>
  <si>
    <t>AATTGN</t>
  </si>
  <si>
    <t>AATTGT</t>
  </si>
  <si>
    <t>AATTNG</t>
  </si>
  <si>
    <t>AATTNN</t>
  </si>
  <si>
    <t>AATTTA</t>
  </si>
  <si>
    <t>AATTTC</t>
  </si>
  <si>
    <t>AATTTG</t>
  </si>
  <si>
    <t>AATTTN</t>
  </si>
  <si>
    <t>AATTTT</t>
  </si>
  <si>
    <t>ACTTAA</t>
  </si>
  <si>
    <t>ACTTAC</t>
  </si>
  <si>
    <t>ACTTAG</t>
  </si>
  <si>
    <t>ACTTAN</t>
  </si>
  <si>
    <t>ACTTAT</t>
  </si>
  <si>
    <t>ACTTCA</t>
  </si>
  <si>
    <t>ACTTCC</t>
  </si>
  <si>
    <t>ACTTCG</t>
  </si>
  <si>
    <t>ACTTCT</t>
  </si>
  <si>
    <t>ACTTGA</t>
  </si>
  <si>
    <t>ACTTGC</t>
  </si>
  <si>
    <t>ACTTGG</t>
  </si>
  <si>
    <t>ACTTGN</t>
  </si>
  <si>
    <t>ACTTGT</t>
  </si>
  <si>
    <t>ACTTNA</t>
  </si>
  <si>
    <t>ACTTNN</t>
  </si>
  <si>
    <t>ACTTNT</t>
  </si>
  <si>
    <t>ACTTTA</t>
  </si>
  <si>
    <t>ACTTTC</t>
  </si>
  <si>
    <t>ACTTTG</t>
  </si>
  <si>
    <t>ACTTTN</t>
  </si>
  <si>
    <t>ACTTTT</t>
  </si>
  <si>
    <t>AGTTAA</t>
  </si>
  <si>
    <t>AGTTAC</t>
  </si>
  <si>
    <t>AGTTAG</t>
  </si>
  <si>
    <t>AGTTAT</t>
  </si>
  <si>
    <t>AGTTCA</t>
  </si>
  <si>
    <t>AGTTCC</t>
  </si>
  <si>
    <t>AGTTCG</t>
  </si>
  <si>
    <t>AGTTCT</t>
  </si>
  <si>
    <t>AGTTGA</t>
  </si>
  <si>
    <t>AGTTGC</t>
  </si>
  <si>
    <t>AGTTGG</t>
  </si>
  <si>
    <t>AGTTGN</t>
  </si>
  <si>
    <t>AGTTGT</t>
  </si>
  <si>
    <t>AGTTNN</t>
  </si>
  <si>
    <t>AGTTTA</t>
  </si>
  <si>
    <t>AGTTTC</t>
  </si>
  <si>
    <t>AGTTTG</t>
  </si>
  <si>
    <t>AGTTTN</t>
  </si>
  <si>
    <t>AGTTTT</t>
  </si>
  <si>
    <t>ANTTAN</t>
  </si>
  <si>
    <t>ANTTAT</t>
  </si>
  <si>
    <t>ANTTCC</t>
  </si>
  <si>
    <t>ANTTCN</t>
  </si>
  <si>
    <t>ANTTGA</t>
  </si>
  <si>
    <t>ANTTGN</t>
  </si>
  <si>
    <t>ANTTNN</t>
  </si>
  <si>
    <t>ANTTTA</t>
  </si>
  <si>
    <t>ANTTTN</t>
  </si>
  <si>
    <t>ATTTAA</t>
  </si>
  <si>
    <t>ATTTAC</t>
  </si>
  <si>
    <t>ATTTAG</t>
  </si>
  <si>
    <t>ATTTAN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</si>
  <si>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</si>
  <si>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</si>
  <si>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</si>
  <si>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</si>
  <si>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</si>
  <si>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</si>
  <si>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</si>
  <si>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</si>
  <si>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</si>
  <si>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ATTTNA</t>
  </si>
  <si>
    <t>ATTTNG</t>
  </si>
  <si>
    <t>ATTTNN</t>
  </si>
  <si>
    <t>ATTTTA</t>
  </si>
  <si>
    <t>ATTTTC</t>
  </si>
  <si>
    <t>ATTTTG</t>
  </si>
  <si>
    <t>ATTTTT</t>
  </si>
  <si>
    <t>CATTAA</t>
  </si>
  <si>
    <t>CATTAC</t>
  </si>
  <si>
    <t>CATTAT</t>
  </si>
  <si>
    <t>CATTAG</t>
  </si>
  <si>
    <t>CATTCA</t>
  </si>
  <si>
    <t>CATTCC</t>
  </si>
  <si>
    <t>CATTCG</t>
  </si>
  <si>
    <t>CATTCT</t>
  </si>
  <si>
    <t>CATTGA</t>
  </si>
  <si>
    <t>CATTGC</t>
  </si>
  <si>
    <t>CATTGG</t>
  </si>
  <si>
    <t>CATTGT</t>
  </si>
  <si>
    <t>CATTTA</t>
  </si>
  <si>
    <t>CATTTC</t>
  </si>
  <si>
    <t>CATTTG</t>
  </si>
  <si>
    <t>CATTTT</t>
  </si>
  <si>
    <t>CCTTAA</t>
  </si>
  <si>
    <t>CCTTAC</t>
  </si>
  <si>
    <t>CCTTAG</t>
  </si>
  <si>
    <t>CCTTAT</t>
  </si>
  <si>
    <t>CCTTCA</t>
  </si>
  <si>
    <t>CCTTCC</t>
  </si>
  <si>
    <t>CCTTCG</t>
  </si>
  <si>
    <t>CCTTCT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</si>
  <si>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</si>
  <si>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</si>
  <si>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</si>
  <si>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</si>
  <si>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</si>
  <si>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</si>
  <si>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</si>
  <si>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</si>
  <si>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</si>
  <si>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</si>
  <si>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</si>
  <si>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</si>
  <si>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</si>
  <si>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</si>
  <si>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</si>
  <si>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</si>
  <si>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</si>
  <si>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</si>
  <si>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</si>
  <si>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</si>
  <si>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</si>
  <si>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</si>
  <si>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</si>
  <si>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</si>
  <si>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</si>
  <si>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</si>
  <si>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</si>
  <si>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</si>
  <si>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</si>
  <si>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</si>
  <si>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</si>
  <si>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</si>
  <si>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</si>
  <si>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</si>
  <si>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</si>
  <si>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</si>
  <si>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</si>
  <si>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</si>
  <si>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</si>
  <si>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CTTTTT</t>
  </si>
  <si>
    <t xml:space="preserve">ATTA_0 </t>
  </si>
  <si>
    <t xml:space="preserve">ATTA_5 </t>
  </si>
  <si>
    <t xml:space="preserve">ATTA_15 </t>
  </si>
  <si>
    <t>ATTA_30</t>
  </si>
  <si>
    <t xml:space="preserve">ATTA_90 </t>
  </si>
  <si>
    <t xml:space="preserve">ATTA_270 </t>
  </si>
  <si>
    <t>ATTA_540</t>
  </si>
  <si>
    <t>ATTA_720</t>
  </si>
  <si>
    <t xml:space="preserve">ATTC_0 </t>
  </si>
  <si>
    <t xml:space="preserve">ATTC_5 </t>
  </si>
  <si>
    <t xml:space="preserve">ATTC_15 </t>
  </si>
  <si>
    <t>ATTC_30</t>
  </si>
  <si>
    <t xml:space="preserve">ATTC_90 </t>
  </si>
  <si>
    <t xml:space="preserve">ATTC_270 </t>
  </si>
  <si>
    <t>ATTC_540</t>
  </si>
  <si>
    <t>ATTC_720</t>
  </si>
  <si>
    <t xml:space="preserve">ATTG_0 </t>
  </si>
  <si>
    <t xml:space="preserve">ATTG_5 </t>
  </si>
  <si>
    <t xml:space="preserve">ATTG_15 </t>
  </si>
  <si>
    <t>ATTG_30</t>
  </si>
  <si>
    <t xml:space="preserve">ATTG_90 </t>
  </si>
  <si>
    <t xml:space="preserve">ATTG_270 </t>
  </si>
  <si>
    <t>ATTG_540</t>
  </si>
  <si>
    <t>ATTG_720</t>
  </si>
  <si>
    <t xml:space="preserve">ATTT_0 </t>
  </si>
  <si>
    <t xml:space="preserve">ATTT_5 </t>
  </si>
  <si>
    <t xml:space="preserve">ATTT_15 </t>
  </si>
  <si>
    <t>ATTT_30</t>
  </si>
  <si>
    <t xml:space="preserve">ATTT_90 </t>
  </si>
  <si>
    <t xml:space="preserve">ATTT_270 </t>
  </si>
  <si>
    <t>ATTT_540</t>
  </si>
  <si>
    <t>ATTT_720</t>
  </si>
  <si>
    <t xml:space="preserve">CTTA_0 </t>
  </si>
  <si>
    <t xml:space="preserve">CTTA_5 </t>
  </si>
  <si>
    <t xml:space="preserve">CTTA_15 </t>
  </si>
  <si>
    <t>CTTA_30</t>
  </si>
  <si>
    <t xml:space="preserve">CTTA_90 </t>
  </si>
  <si>
    <t xml:space="preserve">CTTA_270 </t>
  </si>
  <si>
    <t>CTTA_540</t>
  </si>
  <si>
    <t>CTTA_720</t>
  </si>
  <si>
    <t xml:space="preserve">CTTC_0 </t>
  </si>
  <si>
    <t xml:space="preserve">CTTC_5 </t>
  </si>
  <si>
    <t xml:space="preserve">CTTC_15 </t>
  </si>
  <si>
    <t>CTTC_30</t>
  </si>
  <si>
    <t xml:space="preserve">CTTC_90 </t>
  </si>
  <si>
    <t xml:space="preserve">CTTC_270 </t>
  </si>
  <si>
    <t>CTTC_540</t>
  </si>
  <si>
    <t>CTTC_720</t>
  </si>
  <si>
    <t xml:space="preserve">CTTG_0 </t>
  </si>
  <si>
    <t xml:space="preserve">CTTG_5 </t>
  </si>
  <si>
    <t xml:space="preserve">CTTG_15 </t>
  </si>
  <si>
    <t>CTTG_30</t>
  </si>
  <si>
    <t xml:space="preserve">CTTG_90 </t>
  </si>
  <si>
    <t xml:space="preserve">CTTG_270 </t>
  </si>
  <si>
    <t>CTTG_540</t>
  </si>
  <si>
    <t>CTTG_720</t>
  </si>
  <si>
    <t xml:space="preserve">CTTT_0 </t>
  </si>
  <si>
    <t xml:space="preserve">CTTT_5 </t>
  </si>
  <si>
    <t xml:space="preserve">CTTT_15 </t>
  </si>
  <si>
    <t>CTTT_30</t>
  </si>
  <si>
    <t xml:space="preserve">CTTT_90 </t>
  </si>
  <si>
    <t xml:space="preserve">CTTT_270 </t>
  </si>
  <si>
    <t>CTTT_540</t>
  </si>
  <si>
    <t>CTTT_720</t>
  </si>
  <si>
    <t xml:space="preserve">GTTA_0 </t>
  </si>
  <si>
    <t xml:space="preserve">GTTA_5 </t>
  </si>
  <si>
    <t xml:space="preserve">GTTA_15 </t>
  </si>
  <si>
    <t>GTTA_30</t>
  </si>
  <si>
    <t xml:space="preserve">GTTA_90 </t>
  </si>
  <si>
    <t xml:space="preserve">GTTA_270 </t>
  </si>
  <si>
    <t>GTTA_540</t>
  </si>
  <si>
    <t>GTTA_720</t>
  </si>
  <si>
    <t xml:space="preserve">GTTC_0 </t>
  </si>
  <si>
    <t xml:space="preserve">GTTC_5 </t>
  </si>
  <si>
    <t xml:space="preserve">GTTC_15 </t>
  </si>
  <si>
    <t>GTTC_30</t>
  </si>
  <si>
    <t xml:space="preserve">GTTC_90 </t>
  </si>
  <si>
    <t xml:space="preserve">GTTC_270 </t>
  </si>
  <si>
    <t>GTTC_540</t>
  </si>
  <si>
    <t>GTTC_720</t>
  </si>
  <si>
    <t xml:space="preserve">GTTG_0 </t>
  </si>
  <si>
    <t xml:space="preserve">GTTG_5 </t>
  </si>
  <si>
    <t xml:space="preserve">GTTG_15 </t>
  </si>
  <si>
    <t>GTTG_30</t>
  </si>
  <si>
    <t xml:space="preserve">GTTG_90 </t>
  </si>
  <si>
    <t xml:space="preserve">GTTG_270 </t>
  </si>
  <si>
    <t>GTTG_540</t>
  </si>
  <si>
    <t>GTTG_720</t>
  </si>
  <si>
    <t xml:space="preserve">GTTT_0 </t>
  </si>
  <si>
    <t xml:space="preserve">GTTT_5 </t>
  </si>
  <si>
    <t xml:space="preserve">GTTT_15 </t>
  </si>
  <si>
    <t>GTTT_30</t>
  </si>
  <si>
    <t xml:space="preserve">GTTT_90 </t>
  </si>
  <si>
    <t xml:space="preserve">GTTT_270 </t>
  </si>
  <si>
    <t>GTTT_540</t>
  </si>
  <si>
    <t>GTTT_720</t>
  </si>
  <si>
    <t xml:space="preserve">TTTA_0 </t>
  </si>
  <si>
    <t xml:space="preserve">TTTA_5 </t>
  </si>
  <si>
    <t xml:space="preserve">TTTA_15 </t>
  </si>
  <si>
    <t>TTTA_30</t>
  </si>
  <si>
    <t xml:space="preserve">TTTA_90 </t>
  </si>
  <si>
    <t xml:space="preserve">TTTA_270 </t>
  </si>
  <si>
    <t>TTTA_540</t>
  </si>
  <si>
    <t>TTTA_720</t>
  </si>
  <si>
    <t xml:space="preserve">TTTC_0 </t>
  </si>
  <si>
    <t xml:space="preserve">TTTC_5 </t>
  </si>
  <si>
    <t xml:space="preserve">TTTC_15 </t>
  </si>
  <si>
    <t>TTTC_30</t>
  </si>
  <si>
    <t xml:space="preserve">TTTC_90 </t>
  </si>
  <si>
    <t xml:space="preserve">TTTC_270 </t>
  </si>
  <si>
    <t>TTTC_540</t>
  </si>
  <si>
    <t>TTTC_720</t>
  </si>
  <si>
    <t xml:space="preserve">TTTG_0 </t>
  </si>
  <si>
    <t xml:space="preserve">TTTG_5 </t>
  </si>
  <si>
    <t xml:space="preserve">TTTG_15 </t>
  </si>
  <si>
    <t>TTTG_30</t>
  </si>
  <si>
    <t xml:space="preserve">TTTG_90 </t>
  </si>
  <si>
    <t xml:space="preserve">TTTG_270 </t>
  </si>
  <si>
    <t>TTTG_540</t>
  </si>
  <si>
    <t>TTTG_720</t>
  </si>
  <si>
    <t xml:space="preserve">TTTT_0 </t>
  </si>
  <si>
    <t xml:space="preserve">TTTT_5 </t>
  </si>
  <si>
    <t xml:space="preserve">TTTT_15 </t>
  </si>
  <si>
    <t>TTTT_30</t>
  </si>
  <si>
    <t xml:space="preserve">TTTT_90 </t>
  </si>
  <si>
    <t xml:space="preserve">TTTT_270 </t>
  </si>
  <si>
    <t>TTTT_540</t>
  </si>
  <si>
    <t>TTTT_720</t>
  </si>
  <si>
    <t>Seq %</t>
  </si>
  <si>
    <t>NTTN4</t>
  </si>
  <si>
    <t>A1</t>
  </si>
  <si>
    <t>A2</t>
  </si>
  <si>
    <t>A3</t>
  </si>
  <si>
    <t>C1</t>
  </si>
  <si>
    <t>C2</t>
  </si>
  <si>
    <t>C3</t>
  </si>
  <si>
    <t>G1</t>
  </si>
  <si>
    <t>G2</t>
  </si>
  <si>
    <t>G3</t>
  </si>
  <si>
    <t>T1</t>
  </si>
  <si>
    <t>T2</t>
  </si>
  <si>
    <t>T3</t>
  </si>
  <si>
    <t>A4_0 min</t>
  </si>
  <si>
    <t>A4_5 min</t>
  </si>
  <si>
    <t>A4_15 min</t>
  </si>
  <si>
    <t>A4_30 min</t>
  </si>
  <si>
    <t>A4_90 min</t>
  </si>
  <si>
    <t>A4_270 min</t>
  </si>
  <si>
    <t>A4_540 min</t>
  </si>
  <si>
    <t>A4_720 min</t>
  </si>
  <si>
    <t>C4_0 min</t>
  </si>
  <si>
    <t>C4_5 min</t>
  </si>
  <si>
    <t>C4_15 min</t>
  </si>
  <si>
    <t>C4_30 min</t>
  </si>
  <si>
    <t>C4_90 min</t>
  </si>
  <si>
    <t>C4_270 min</t>
  </si>
  <si>
    <t>C4_540 min</t>
  </si>
  <si>
    <t>C4_720 min</t>
  </si>
  <si>
    <t>G4_0 min</t>
  </si>
  <si>
    <t>G4_5 min</t>
  </si>
  <si>
    <t>G4_15 min</t>
  </si>
  <si>
    <t>G4_30 min</t>
  </si>
  <si>
    <t>G4_90 min</t>
  </si>
  <si>
    <t>G4_270 min</t>
  </si>
  <si>
    <t>G4_540 min</t>
  </si>
  <si>
    <t>G4_720 min</t>
  </si>
  <si>
    <t>T4_0 min</t>
  </si>
  <si>
    <t>T4_5 min</t>
  </si>
  <si>
    <t>T4_15 min</t>
  </si>
  <si>
    <t>T4_30 min</t>
  </si>
  <si>
    <t>T4_90 min</t>
  </si>
  <si>
    <t>T4_270 min</t>
  </si>
  <si>
    <t>T4_540 min</t>
  </si>
  <si>
    <t>T4_720 min</t>
  </si>
  <si>
    <t>A5_0 min</t>
  </si>
  <si>
    <t>A5_5 min</t>
  </si>
  <si>
    <t>A5_15 min</t>
  </si>
  <si>
    <t>A5_30 min</t>
  </si>
  <si>
    <t>A5_90 min</t>
  </si>
  <si>
    <t>A5_270 min</t>
  </si>
  <si>
    <t>A5_540 min</t>
  </si>
  <si>
    <t>A5_720 min</t>
  </si>
  <si>
    <t>C5_0 min</t>
  </si>
  <si>
    <t>C5_5 min</t>
  </si>
  <si>
    <t>C5_15 min</t>
  </si>
  <si>
    <t>C5_30 min</t>
  </si>
  <si>
    <t>C5_90 min</t>
  </si>
  <si>
    <t>C5_270 min</t>
  </si>
  <si>
    <t>C5_540 min</t>
  </si>
  <si>
    <t>C5_720 min</t>
  </si>
  <si>
    <t>G5_0 min</t>
  </si>
  <si>
    <t>G5_5 min</t>
  </si>
  <si>
    <t>G5_15 min</t>
  </si>
  <si>
    <t>G5_30 min</t>
  </si>
  <si>
    <t>G5_90 min</t>
  </si>
  <si>
    <t>G5_270 min</t>
  </si>
  <si>
    <t>G5_540 min</t>
  </si>
  <si>
    <t>G5_720 min</t>
  </si>
  <si>
    <t>T5_0 min</t>
  </si>
  <si>
    <t>T5_5 min</t>
  </si>
  <si>
    <t>T5_15 min</t>
  </si>
  <si>
    <t>T5_30 min</t>
  </si>
  <si>
    <t>T5_90 min</t>
  </si>
  <si>
    <t>T5_270 min</t>
  </si>
  <si>
    <t>T5_540 min</t>
  </si>
  <si>
    <t>T5_720 min</t>
  </si>
  <si>
    <t>A6_0 min</t>
  </si>
  <si>
    <t>A6_5 min</t>
  </si>
  <si>
    <t>A6_15 min</t>
  </si>
  <si>
    <t>A6_30 min</t>
  </si>
  <si>
    <t>A6_90 min</t>
  </si>
  <si>
    <t>A6_270 min</t>
  </si>
  <si>
    <t>A6_540 min</t>
  </si>
  <si>
    <t>A6_720 min</t>
  </si>
  <si>
    <t>C6_0 min</t>
  </si>
  <si>
    <t>C6_5 min</t>
  </si>
  <si>
    <t>C6_15 min</t>
  </si>
  <si>
    <t>C6_30 min</t>
  </si>
  <si>
    <t>C6_90 min</t>
  </si>
  <si>
    <t>C6_270 min</t>
  </si>
  <si>
    <t>C6_540 min</t>
  </si>
  <si>
    <t>C6_720 min</t>
  </si>
  <si>
    <t>G6_0 min</t>
  </si>
  <si>
    <t>G6_5 min</t>
  </si>
  <si>
    <t>G6_15 min</t>
  </si>
  <si>
    <t>G6_30 min</t>
  </si>
  <si>
    <t>G6_90 min</t>
  </si>
  <si>
    <t>G6_270 min</t>
  </si>
  <si>
    <t>G6_540 min</t>
  </si>
  <si>
    <t>G6_720 min</t>
  </si>
  <si>
    <t>T6_0 min</t>
  </si>
  <si>
    <t>T6_5 min</t>
  </si>
  <si>
    <t>T6_15 min</t>
  </si>
  <si>
    <t>T6_30 min</t>
  </si>
  <si>
    <t>T6_90 min</t>
  </si>
  <si>
    <t>T6_270 min</t>
  </si>
  <si>
    <t>T6_540 min</t>
  </si>
  <si>
    <t>T6_720 min</t>
  </si>
  <si>
    <t>Exp1</t>
  </si>
  <si>
    <t>Exp2</t>
  </si>
  <si>
    <t>Mean</t>
  </si>
  <si>
    <t>SD</t>
  </si>
  <si>
    <t xml:space="preserve">AAA_0 </t>
  </si>
  <si>
    <t xml:space="preserve">AAA_5 </t>
  </si>
  <si>
    <t>AAA_15</t>
  </si>
  <si>
    <t xml:space="preserve">AAA_30 </t>
  </si>
  <si>
    <t xml:space="preserve">AAA_90 </t>
  </si>
  <si>
    <t>AAA_270</t>
  </si>
  <si>
    <t>AAA_540</t>
  </si>
  <si>
    <t xml:space="preserve">AAA_720 </t>
  </si>
  <si>
    <t xml:space="preserve">AAC_0 </t>
  </si>
  <si>
    <t xml:space="preserve">AAC_5 </t>
  </si>
  <si>
    <t>AAC_15</t>
  </si>
  <si>
    <t xml:space="preserve">AAC_30 </t>
  </si>
  <si>
    <t xml:space="preserve">AAC_90 </t>
  </si>
  <si>
    <t>AAC_270</t>
  </si>
  <si>
    <t>AAC_540</t>
  </si>
  <si>
    <t xml:space="preserve">AAC_720 </t>
  </si>
  <si>
    <t xml:space="preserve">AAG_0 </t>
  </si>
  <si>
    <t xml:space="preserve">AAG_5 </t>
  </si>
  <si>
    <t>AAG_15</t>
  </si>
  <si>
    <t xml:space="preserve">AAG_30 </t>
  </si>
  <si>
    <t xml:space="preserve">AAG_90 </t>
  </si>
  <si>
    <t>AAG_270</t>
  </si>
  <si>
    <t>AAG_540</t>
  </si>
  <si>
    <t xml:space="preserve">AAG_720 </t>
  </si>
  <si>
    <t xml:space="preserve">AAT_0 </t>
  </si>
  <si>
    <t xml:space="preserve">AAT_5 </t>
  </si>
  <si>
    <t>AAT_15</t>
  </si>
  <si>
    <t xml:space="preserve">AAT_30 </t>
  </si>
  <si>
    <t xml:space="preserve">AAT_90 </t>
  </si>
  <si>
    <t>AAT_270</t>
  </si>
  <si>
    <t>AAT_540</t>
  </si>
  <si>
    <t xml:space="preserve">AAT_720 </t>
  </si>
  <si>
    <t xml:space="preserve">ACA_0 </t>
  </si>
  <si>
    <t xml:space="preserve">ACA_5 </t>
  </si>
  <si>
    <t>ACA_15</t>
  </si>
  <si>
    <t xml:space="preserve">ACA_30 </t>
  </si>
  <si>
    <t xml:space="preserve">ACA_90 </t>
  </si>
  <si>
    <t>ACA_270</t>
  </si>
  <si>
    <t>ACA_540</t>
  </si>
  <si>
    <t xml:space="preserve">ACA_720 </t>
  </si>
  <si>
    <t xml:space="preserve">ACC_0 </t>
  </si>
  <si>
    <t xml:space="preserve">ACC_5 </t>
  </si>
  <si>
    <t>ACC_15</t>
  </si>
  <si>
    <t xml:space="preserve">ACC_30 </t>
  </si>
  <si>
    <t xml:space="preserve">ACC_90 </t>
  </si>
  <si>
    <t>ACC_270</t>
  </si>
  <si>
    <t>ACC_540</t>
  </si>
  <si>
    <t xml:space="preserve">ACC_720 </t>
  </si>
  <si>
    <t xml:space="preserve">ACG_0 </t>
  </si>
  <si>
    <t xml:space="preserve">ACG_5 </t>
  </si>
  <si>
    <t>ACG_15</t>
  </si>
  <si>
    <t xml:space="preserve">ACG_30 </t>
  </si>
  <si>
    <t>ACG_270</t>
  </si>
  <si>
    <t>ACG_540</t>
  </si>
  <si>
    <t xml:space="preserve">ACG_720 </t>
  </si>
  <si>
    <t xml:space="preserve">ACT_0 </t>
  </si>
  <si>
    <t xml:space="preserve">ACT_5 </t>
  </si>
  <si>
    <t>ACT_15</t>
  </si>
  <si>
    <t xml:space="preserve">ACT_30 </t>
  </si>
  <si>
    <t xml:space="preserve">ACT_90 </t>
  </si>
  <si>
    <t>ACT_270</t>
  </si>
  <si>
    <t>ACT_540</t>
  </si>
  <si>
    <t xml:space="preserve">ACT_720 </t>
  </si>
  <si>
    <t xml:space="preserve">AGA_0 </t>
  </si>
  <si>
    <t xml:space="preserve">AGA_5 </t>
  </si>
  <si>
    <t>AGA_15</t>
  </si>
  <si>
    <t xml:space="preserve">AGA_30 </t>
  </si>
  <si>
    <t xml:space="preserve">AGA_90 </t>
  </si>
  <si>
    <t>AGA_270</t>
  </si>
  <si>
    <t>AGA_540</t>
  </si>
  <si>
    <t xml:space="preserve">AGA_720 </t>
  </si>
  <si>
    <t xml:space="preserve">AGC_0 </t>
  </si>
  <si>
    <t xml:space="preserve">AGC_5 </t>
  </si>
  <si>
    <t>AGC_15</t>
  </si>
  <si>
    <t xml:space="preserve">AGC_30 </t>
  </si>
  <si>
    <t xml:space="preserve">AGC_90 </t>
  </si>
  <si>
    <t>AGC_270</t>
  </si>
  <si>
    <t>AGC_540</t>
  </si>
  <si>
    <t xml:space="preserve">AGC_720 </t>
  </si>
  <si>
    <t xml:space="preserve">AGG_0 </t>
  </si>
  <si>
    <t xml:space="preserve">AGG_5 </t>
  </si>
  <si>
    <t>AGG_15</t>
  </si>
  <si>
    <t xml:space="preserve">AGG_30 </t>
  </si>
  <si>
    <t xml:space="preserve">AGG_90 </t>
  </si>
  <si>
    <t>AGG_270</t>
  </si>
  <si>
    <t>AGG_540</t>
  </si>
  <si>
    <t xml:space="preserve">AGG_720 </t>
  </si>
  <si>
    <t xml:space="preserve">AGT_0 </t>
  </si>
  <si>
    <t xml:space="preserve">AGT_5 </t>
  </si>
  <si>
    <t>AGT_15</t>
  </si>
  <si>
    <t xml:space="preserve">AGT_30 </t>
  </si>
  <si>
    <t xml:space="preserve">AGT_90 </t>
  </si>
  <si>
    <t>AGT_270</t>
  </si>
  <si>
    <t>AGT_540</t>
  </si>
  <si>
    <t xml:space="preserve">AGT_720 </t>
  </si>
  <si>
    <t xml:space="preserve">ATA_0 </t>
  </si>
  <si>
    <t xml:space="preserve">ATA_5 </t>
  </si>
  <si>
    <t>ATA_15</t>
  </si>
  <si>
    <t xml:space="preserve">ATA_30 </t>
  </si>
  <si>
    <t xml:space="preserve">ATA_90 </t>
  </si>
  <si>
    <t>ATA_270</t>
  </si>
  <si>
    <t>ATA_540</t>
  </si>
  <si>
    <t xml:space="preserve">ATA_720 </t>
  </si>
  <si>
    <t xml:space="preserve">ATC_0 </t>
  </si>
  <si>
    <t xml:space="preserve">ATC_5 </t>
  </si>
  <si>
    <t>ATC_15</t>
  </si>
  <si>
    <t xml:space="preserve">ATC_30 </t>
  </si>
  <si>
    <t xml:space="preserve">ATC_90 </t>
  </si>
  <si>
    <t>ATC_270</t>
  </si>
  <si>
    <t>ATC_540</t>
  </si>
  <si>
    <t xml:space="preserve">ATC_720 </t>
  </si>
  <si>
    <t xml:space="preserve">ATG_0 </t>
  </si>
  <si>
    <t xml:space="preserve">ATG_5 </t>
  </si>
  <si>
    <t>ATG_15</t>
  </si>
  <si>
    <t xml:space="preserve">ATG_30 </t>
  </si>
  <si>
    <t xml:space="preserve">ATG_90 </t>
  </si>
  <si>
    <t>ATG_270</t>
  </si>
  <si>
    <t>ATG_540</t>
  </si>
  <si>
    <t xml:space="preserve">ATG_720 </t>
  </si>
  <si>
    <t xml:space="preserve">ATT_0 </t>
  </si>
  <si>
    <t xml:space="preserve">ATT_5 </t>
  </si>
  <si>
    <t>ATT_15</t>
  </si>
  <si>
    <t xml:space="preserve">ATT_30 </t>
  </si>
  <si>
    <t xml:space="preserve">ATT_90 </t>
  </si>
  <si>
    <t>ATT_270</t>
  </si>
  <si>
    <t>ATT_540</t>
  </si>
  <si>
    <t xml:space="preserve">ATT_720 </t>
  </si>
  <si>
    <t xml:space="preserve">CAA_0 </t>
  </si>
  <si>
    <t xml:space="preserve">CAA_5 </t>
  </si>
  <si>
    <t>CAA_15</t>
  </si>
  <si>
    <t xml:space="preserve">CAA_30 </t>
  </si>
  <si>
    <t xml:space="preserve">CAA_90 </t>
  </si>
  <si>
    <t>CAA_270</t>
  </si>
  <si>
    <t>CAA_540</t>
  </si>
  <si>
    <t xml:space="preserve">CAA_720 </t>
  </si>
  <si>
    <t xml:space="preserve">CAC_0 </t>
  </si>
  <si>
    <t xml:space="preserve">CAC_5 </t>
  </si>
  <si>
    <t>CAC_15</t>
  </si>
  <si>
    <t xml:space="preserve">CAC_30 </t>
  </si>
  <si>
    <t xml:space="preserve">CAC_90 </t>
  </si>
  <si>
    <t>CAC_270</t>
  </si>
  <si>
    <t>CAC_540</t>
  </si>
  <si>
    <t xml:space="preserve">CAC_720 </t>
  </si>
  <si>
    <t xml:space="preserve">CAG_0 </t>
  </si>
  <si>
    <t xml:space="preserve">CAG_5 </t>
  </si>
  <si>
    <t>CAG_15</t>
  </si>
  <si>
    <t xml:space="preserve">CAG_30 </t>
  </si>
  <si>
    <t xml:space="preserve">CAG_90 </t>
  </si>
  <si>
    <t>CAG_270</t>
  </si>
  <si>
    <t>CAG_540</t>
  </si>
  <si>
    <t xml:space="preserve">CAG_720 </t>
  </si>
  <si>
    <t xml:space="preserve">CAT_0 </t>
  </si>
  <si>
    <t xml:space="preserve">CAT_5 </t>
  </si>
  <si>
    <t>CAT_15</t>
  </si>
  <si>
    <t xml:space="preserve">CAT_30 </t>
  </si>
  <si>
    <t xml:space="preserve">CAT_90 </t>
  </si>
  <si>
    <t>CAT_270</t>
  </si>
  <si>
    <t>CAT_540</t>
  </si>
  <si>
    <t xml:space="preserve">CAT_720 </t>
  </si>
  <si>
    <t xml:space="preserve">CCA_0 </t>
  </si>
  <si>
    <t xml:space="preserve">CCA_5 </t>
  </si>
  <si>
    <t>CCA_15</t>
  </si>
  <si>
    <t xml:space="preserve">CCA_30 </t>
  </si>
  <si>
    <t xml:space="preserve">CCA_90 </t>
  </si>
  <si>
    <t>CCA_270</t>
  </si>
  <si>
    <t>CCA_540</t>
  </si>
  <si>
    <t xml:space="preserve">CCA_720 </t>
  </si>
  <si>
    <t xml:space="preserve">CCC_0 </t>
  </si>
  <si>
    <t xml:space="preserve">CCC_5 </t>
  </si>
  <si>
    <t>CCC_15</t>
  </si>
  <si>
    <t xml:space="preserve">CCC_30 </t>
  </si>
  <si>
    <t xml:space="preserve">CCC_90 </t>
  </si>
  <si>
    <t>CCC_270</t>
  </si>
  <si>
    <t>CCC_540</t>
  </si>
  <si>
    <t xml:space="preserve">CCC_720 </t>
  </si>
  <si>
    <t xml:space="preserve">CCG_0 </t>
  </si>
  <si>
    <t xml:space="preserve">CCG_5 </t>
  </si>
  <si>
    <t>CCG_15</t>
  </si>
  <si>
    <t xml:space="preserve">CCG_30 </t>
  </si>
  <si>
    <t xml:space="preserve">CCG_90 </t>
  </si>
  <si>
    <t>CCG_270</t>
  </si>
  <si>
    <t>CCG_540</t>
  </si>
  <si>
    <t xml:space="preserve">CCG_720 </t>
  </si>
  <si>
    <t xml:space="preserve">CCT_0 </t>
  </si>
  <si>
    <t xml:space="preserve">CCT_5 </t>
  </si>
  <si>
    <t>CCT_15</t>
  </si>
  <si>
    <t xml:space="preserve">CCT_30 </t>
  </si>
  <si>
    <t xml:space="preserve">CCT_90 </t>
  </si>
  <si>
    <t>CCT_270</t>
  </si>
  <si>
    <t>CCT_540</t>
  </si>
  <si>
    <t xml:space="preserve">CCT_720 </t>
  </si>
  <si>
    <t xml:space="preserve">CGA_0 </t>
  </si>
  <si>
    <t xml:space="preserve">CGA_5 </t>
  </si>
  <si>
    <t>CGA_15</t>
  </si>
  <si>
    <t xml:space="preserve">CGA_30 </t>
  </si>
  <si>
    <t xml:space="preserve">CGA_90 </t>
  </si>
  <si>
    <t>CGA_270</t>
  </si>
  <si>
    <t>CGA_540</t>
  </si>
  <si>
    <t xml:space="preserve">CGA_720 </t>
  </si>
  <si>
    <t xml:space="preserve">CGC_0 </t>
  </si>
  <si>
    <t xml:space="preserve">CGC_5 </t>
  </si>
  <si>
    <t>CGC_15</t>
  </si>
  <si>
    <t xml:space="preserve">CGC_30 </t>
  </si>
  <si>
    <t xml:space="preserve">CGC_90 </t>
  </si>
  <si>
    <t>CGC_270</t>
  </si>
  <si>
    <t>CGC_540</t>
  </si>
  <si>
    <t xml:space="preserve">CGC_720 </t>
  </si>
  <si>
    <t xml:space="preserve">CGG_0 </t>
  </si>
  <si>
    <t xml:space="preserve">CGG_5 </t>
  </si>
  <si>
    <t>CGG_15</t>
  </si>
  <si>
    <t xml:space="preserve">CGG_30 </t>
  </si>
  <si>
    <t xml:space="preserve">CGG_90 </t>
  </si>
  <si>
    <t>CGG_270</t>
  </si>
  <si>
    <t>CGG_540</t>
  </si>
  <si>
    <t xml:space="preserve">CGG_720 </t>
  </si>
  <si>
    <t xml:space="preserve">CGT_0 </t>
  </si>
  <si>
    <t xml:space="preserve">CGT_5 </t>
  </si>
  <si>
    <t>CGT_15</t>
  </si>
  <si>
    <t xml:space="preserve">CGT_30 </t>
  </si>
  <si>
    <t xml:space="preserve">CGT_90 </t>
  </si>
  <si>
    <t>CGT_270</t>
  </si>
  <si>
    <t>CGT_540</t>
  </si>
  <si>
    <t xml:space="preserve">CGT_720 </t>
  </si>
  <si>
    <t xml:space="preserve">CTA_0 </t>
  </si>
  <si>
    <t xml:space="preserve">CTA_5 </t>
  </si>
  <si>
    <t>CTA_15</t>
  </si>
  <si>
    <t xml:space="preserve">CTA_30 </t>
  </si>
  <si>
    <t xml:space="preserve">CTA_90 </t>
  </si>
  <si>
    <t>CTA_270</t>
  </si>
  <si>
    <t>CTA_540</t>
  </si>
  <si>
    <t xml:space="preserve">CTA_720 </t>
  </si>
  <si>
    <t xml:space="preserve">CTC_0 </t>
  </si>
  <si>
    <t xml:space="preserve">CTC_5 </t>
  </si>
  <si>
    <t>CTC_15</t>
  </si>
  <si>
    <t xml:space="preserve">CTC_30 </t>
  </si>
  <si>
    <t xml:space="preserve">CTC_90 </t>
  </si>
  <si>
    <t>CTC_270</t>
  </si>
  <si>
    <t>CTC_540</t>
  </si>
  <si>
    <t xml:space="preserve">CTC_720 </t>
  </si>
  <si>
    <t xml:space="preserve">CTG_0 </t>
  </si>
  <si>
    <t xml:space="preserve">CTG_5 </t>
  </si>
  <si>
    <t>CTG_15</t>
  </si>
  <si>
    <t xml:space="preserve">CTG_30 </t>
  </si>
  <si>
    <t xml:space="preserve">CTG_90 </t>
  </si>
  <si>
    <t>CTG_270</t>
  </si>
  <si>
    <t>CTG_540</t>
  </si>
  <si>
    <t xml:space="preserve">CTG_720 </t>
  </si>
  <si>
    <t xml:space="preserve">CTT_0 </t>
  </si>
  <si>
    <t xml:space="preserve">CTT_5 </t>
  </si>
  <si>
    <t>CTT_15</t>
  </si>
  <si>
    <t xml:space="preserve">CTT_30 </t>
  </si>
  <si>
    <t xml:space="preserve">CTT_90 </t>
  </si>
  <si>
    <t>CTT_270</t>
  </si>
  <si>
    <t>CTT_540</t>
  </si>
  <si>
    <t xml:space="preserve">CTT_720 </t>
  </si>
  <si>
    <t xml:space="preserve">GAA_0 </t>
  </si>
  <si>
    <t xml:space="preserve">GAA_5 </t>
  </si>
  <si>
    <t>GAA_15</t>
  </si>
  <si>
    <t xml:space="preserve">GAA_30 </t>
  </si>
  <si>
    <t xml:space="preserve">GAA_90 </t>
  </si>
  <si>
    <t>GAA_270</t>
  </si>
  <si>
    <t>GAA_540</t>
  </si>
  <si>
    <t xml:space="preserve">GAA_720 </t>
  </si>
  <si>
    <t xml:space="preserve">GAC_0 </t>
  </si>
  <si>
    <t xml:space="preserve">GAC_5 </t>
  </si>
  <si>
    <t>GAC_15</t>
  </si>
  <si>
    <t xml:space="preserve">GAC_30 </t>
  </si>
  <si>
    <t xml:space="preserve">GAC_90 </t>
  </si>
  <si>
    <t>GAC_270</t>
  </si>
  <si>
    <t>GAC_540</t>
  </si>
  <si>
    <t xml:space="preserve">GAC_720 </t>
  </si>
  <si>
    <t xml:space="preserve">GAG_0 </t>
  </si>
  <si>
    <t xml:space="preserve">GAG_5 </t>
  </si>
  <si>
    <t>GAG_15</t>
  </si>
  <si>
    <t xml:space="preserve">GAG_30 </t>
  </si>
  <si>
    <t xml:space="preserve">GAG_90 </t>
  </si>
  <si>
    <t>GAG_270</t>
  </si>
  <si>
    <t>GAG_540</t>
  </si>
  <si>
    <t xml:space="preserve">GAG_720 </t>
  </si>
  <si>
    <t xml:space="preserve">GAT_0 </t>
  </si>
  <si>
    <t xml:space="preserve">GAT_5 </t>
  </si>
  <si>
    <t>GAT_15</t>
  </si>
  <si>
    <t xml:space="preserve">GAT_30 </t>
  </si>
  <si>
    <t xml:space="preserve">GAT_90 </t>
  </si>
  <si>
    <t>GAT_270</t>
  </si>
  <si>
    <t>GAT_540</t>
  </si>
  <si>
    <t xml:space="preserve">GAT_720 </t>
  </si>
  <si>
    <t xml:space="preserve">GCA_0 </t>
  </si>
  <si>
    <t xml:space="preserve">GCA_5 </t>
  </si>
  <si>
    <t>GCA_15</t>
  </si>
  <si>
    <t xml:space="preserve">GCA_30 </t>
  </si>
  <si>
    <t xml:space="preserve">GCA_90 </t>
  </si>
  <si>
    <t>GCA_270</t>
  </si>
  <si>
    <t>GCA_540</t>
  </si>
  <si>
    <t xml:space="preserve">GCA_720 </t>
  </si>
  <si>
    <t xml:space="preserve">GCC_0 </t>
  </si>
  <si>
    <t xml:space="preserve">GCC_5 </t>
  </si>
  <si>
    <t>GCC_15</t>
  </si>
  <si>
    <t xml:space="preserve">GCC_30 </t>
  </si>
  <si>
    <t xml:space="preserve">GCC_90 </t>
  </si>
  <si>
    <t>GCC_270</t>
  </si>
  <si>
    <t>GCC_540</t>
  </si>
  <si>
    <t xml:space="preserve">GCC_720 </t>
  </si>
  <si>
    <t xml:space="preserve">GCG_0 </t>
  </si>
  <si>
    <t xml:space="preserve">GCG_5 </t>
  </si>
  <si>
    <t>GCG_15</t>
  </si>
  <si>
    <t xml:space="preserve">GCG_30 </t>
  </si>
  <si>
    <t xml:space="preserve">GCG_90 </t>
  </si>
  <si>
    <t>GCG_270</t>
  </si>
  <si>
    <t>GCG_540</t>
  </si>
  <si>
    <t xml:space="preserve">GCG_720 </t>
  </si>
  <si>
    <t xml:space="preserve">GCT_0 </t>
  </si>
  <si>
    <t xml:space="preserve">GCT_5 </t>
  </si>
  <si>
    <t>GCT_15</t>
  </si>
  <si>
    <t xml:space="preserve">GCT_30 </t>
  </si>
  <si>
    <t xml:space="preserve">GCT_90 </t>
  </si>
  <si>
    <t>GCT_270</t>
  </si>
  <si>
    <t>GCT_540</t>
  </si>
  <si>
    <t xml:space="preserve">GCT_720 </t>
  </si>
  <si>
    <t xml:space="preserve">GGA_0 </t>
  </si>
  <si>
    <t xml:space="preserve">GGA_5 </t>
  </si>
  <si>
    <t>GGA_15</t>
  </si>
  <si>
    <t xml:space="preserve">GGA_30 </t>
  </si>
  <si>
    <t xml:space="preserve">GGA_90 </t>
  </si>
  <si>
    <t>GGA_270</t>
  </si>
  <si>
    <t>GGA_540</t>
  </si>
  <si>
    <t xml:space="preserve">GGA_720 </t>
  </si>
  <si>
    <t xml:space="preserve">GGC_0 </t>
  </si>
  <si>
    <t xml:space="preserve">GGC_5 </t>
  </si>
  <si>
    <t>GGC_15</t>
  </si>
  <si>
    <t xml:space="preserve">GGC_30 </t>
  </si>
  <si>
    <t xml:space="preserve">GGC_90 </t>
  </si>
  <si>
    <t>GGC_270</t>
  </si>
  <si>
    <t>GGC_540</t>
  </si>
  <si>
    <t xml:space="preserve">GGC_720 </t>
  </si>
  <si>
    <t xml:space="preserve">GGG_0 </t>
  </si>
  <si>
    <t xml:space="preserve">GGG_5 </t>
  </si>
  <si>
    <t>GGG_15</t>
  </si>
  <si>
    <t xml:space="preserve">GGG_30 </t>
  </si>
  <si>
    <t xml:space="preserve">GGG_90 </t>
  </si>
  <si>
    <t>GGG_270</t>
  </si>
  <si>
    <t>GGG_540</t>
  </si>
  <si>
    <t xml:space="preserve">GGG_720 </t>
  </si>
  <si>
    <t xml:space="preserve">GGT_0 </t>
  </si>
  <si>
    <t xml:space="preserve">GGT_5 </t>
  </si>
  <si>
    <t>GGT_15</t>
  </si>
  <si>
    <t xml:space="preserve">GGT_30 </t>
  </si>
  <si>
    <t xml:space="preserve">GGT_90 </t>
  </si>
  <si>
    <t>GGT_270</t>
  </si>
  <si>
    <t>GGT_540</t>
  </si>
  <si>
    <t xml:space="preserve">GGT_720 </t>
  </si>
  <si>
    <t xml:space="preserve">GTA_0 </t>
  </si>
  <si>
    <t xml:space="preserve">GTA_5 </t>
  </si>
  <si>
    <t>GTA_15</t>
  </si>
  <si>
    <t xml:space="preserve">GTA_30 </t>
  </si>
  <si>
    <t xml:space="preserve">GTA_90 </t>
  </si>
  <si>
    <t>GTA_270</t>
  </si>
  <si>
    <t>GTA_540</t>
  </si>
  <si>
    <t xml:space="preserve">GTA_720 </t>
  </si>
  <si>
    <t xml:space="preserve">GTC_0 </t>
  </si>
  <si>
    <t xml:space="preserve">GTC_5 </t>
  </si>
  <si>
    <t>GTC_15</t>
  </si>
  <si>
    <t xml:space="preserve">GTC_30 </t>
  </si>
  <si>
    <t xml:space="preserve">GTC_90 </t>
  </si>
  <si>
    <t>GTC_270</t>
  </si>
  <si>
    <t>GTC_540</t>
  </si>
  <si>
    <t xml:space="preserve">GTC_720 </t>
  </si>
  <si>
    <t xml:space="preserve">GTG_0 </t>
  </si>
  <si>
    <t xml:space="preserve">GTG_5 </t>
  </si>
  <si>
    <t>GTG_15</t>
  </si>
  <si>
    <t xml:space="preserve">GTG_30 </t>
  </si>
  <si>
    <t xml:space="preserve">GTG_90 </t>
  </si>
  <si>
    <t>GTG_270</t>
  </si>
  <si>
    <t>GTG_540</t>
  </si>
  <si>
    <t xml:space="preserve">GTG_720 </t>
  </si>
  <si>
    <t xml:space="preserve">GTT_0 </t>
  </si>
  <si>
    <t xml:space="preserve">GTT_5 </t>
  </si>
  <si>
    <t>GTT_15</t>
  </si>
  <si>
    <t xml:space="preserve">GTT_30 </t>
  </si>
  <si>
    <t xml:space="preserve">GTT_90 </t>
  </si>
  <si>
    <t>GTT_270</t>
  </si>
  <si>
    <t>GTT_540</t>
  </si>
  <si>
    <t xml:space="preserve">GTT_720 </t>
  </si>
  <si>
    <t xml:space="preserve">TAA_0 </t>
  </si>
  <si>
    <t xml:space="preserve">TAA_5 </t>
  </si>
  <si>
    <t>TAA_15</t>
  </si>
  <si>
    <t xml:space="preserve">TAA_30 </t>
  </si>
  <si>
    <t xml:space="preserve">TAA_90 </t>
  </si>
  <si>
    <t>TAA_270</t>
  </si>
  <si>
    <t>TAA_540</t>
  </si>
  <si>
    <t xml:space="preserve">TAA_720 </t>
  </si>
  <si>
    <t xml:space="preserve">TAC_0 </t>
  </si>
  <si>
    <t xml:space="preserve">TAC_5 </t>
  </si>
  <si>
    <t>TAC_15</t>
  </si>
  <si>
    <t xml:space="preserve">TAC_30 </t>
  </si>
  <si>
    <t xml:space="preserve">TAC_90 </t>
  </si>
  <si>
    <t>TAC_270</t>
  </si>
  <si>
    <t>TAC_540</t>
  </si>
  <si>
    <t xml:space="preserve">TAC_720 </t>
  </si>
  <si>
    <t xml:space="preserve">TAG_0 </t>
  </si>
  <si>
    <t xml:space="preserve">TAG_5 </t>
  </si>
  <si>
    <t>TAG_15</t>
  </si>
  <si>
    <t xml:space="preserve">TAG_30 </t>
  </si>
  <si>
    <t xml:space="preserve">TAG_90 </t>
  </si>
  <si>
    <t>TAG_270</t>
  </si>
  <si>
    <t>TAG_540</t>
  </si>
  <si>
    <t xml:space="preserve">TAG_720 </t>
  </si>
  <si>
    <t xml:space="preserve">TAT_0 </t>
  </si>
  <si>
    <t xml:space="preserve">TAT_5 </t>
  </si>
  <si>
    <t>TAT_15</t>
  </si>
  <si>
    <t xml:space="preserve">TAT_30 </t>
  </si>
  <si>
    <t xml:space="preserve">TAT_90 </t>
  </si>
  <si>
    <t>TAT_270</t>
  </si>
  <si>
    <t>TAT_540</t>
  </si>
  <si>
    <t xml:space="preserve">TAT_720 </t>
  </si>
  <si>
    <t xml:space="preserve">TCA_0 </t>
  </si>
  <si>
    <t xml:space="preserve">TCA_5 </t>
  </si>
  <si>
    <t>TCA_15</t>
  </si>
  <si>
    <t xml:space="preserve">TCA_30 </t>
  </si>
  <si>
    <t xml:space="preserve">TCA_90 </t>
  </si>
  <si>
    <t>TCA_270</t>
  </si>
  <si>
    <t>TCA_540</t>
  </si>
  <si>
    <t xml:space="preserve">TCA_720 </t>
  </si>
  <si>
    <t xml:space="preserve">TCC_0 </t>
  </si>
  <si>
    <t xml:space="preserve">TCC_5 </t>
  </si>
  <si>
    <t>TCC_15</t>
  </si>
  <si>
    <t xml:space="preserve">TCC_30 </t>
  </si>
  <si>
    <t xml:space="preserve">TCC_90 </t>
  </si>
  <si>
    <t>TCC_270</t>
  </si>
  <si>
    <t>TCC_540</t>
  </si>
  <si>
    <t xml:space="preserve">TCC_720 </t>
  </si>
  <si>
    <t xml:space="preserve">TCG_0 </t>
  </si>
  <si>
    <t xml:space="preserve">TCG_5 </t>
  </si>
  <si>
    <t>TCG_15</t>
  </si>
  <si>
    <t xml:space="preserve">TCG_30 </t>
  </si>
  <si>
    <t xml:space="preserve">TCG_90 </t>
  </si>
  <si>
    <t>TCG_270</t>
  </si>
  <si>
    <t>TCG_540</t>
  </si>
  <si>
    <t xml:space="preserve">TCG_720 </t>
  </si>
  <si>
    <t xml:space="preserve">TCT_0 </t>
  </si>
  <si>
    <t xml:space="preserve">TCT_5 </t>
  </si>
  <si>
    <t>TCT_15</t>
  </si>
  <si>
    <t xml:space="preserve">TCT_30 </t>
  </si>
  <si>
    <t xml:space="preserve">TCT_90 </t>
  </si>
  <si>
    <t>TCT_270</t>
  </si>
  <si>
    <t>TCT_540</t>
  </si>
  <si>
    <t xml:space="preserve">TCT_720 </t>
  </si>
  <si>
    <t xml:space="preserve">TGA_0 </t>
  </si>
  <si>
    <t xml:space="preserve">TGA_5 </t>
  </si>
  <si>
    <t>TGA_15</t>
  </si>
  <si>
    <t xml:space="preserve">TGA_30 </t>
  </si>
  <si>
    <t xml:space="preserve">TGA_90 </t>
  </si>
  <si>
    <t>TGA_270</t>
  </si>
  <si>
    <t>TGA_540</t>
  </si>
  <si>
    <t xml:space="preserve">TGA_720 </t>
  </si>
  <si>
    <t xml:space="preserve">TGC_0 </t>
  </si>
  <si>
    <t xml:space="preserve">TGC_5 </t>
  </si>
  <si>
    <t>TGC_15</t>
  </si>
  <si>
    <t xml:space="preserve">TGC_30 </t>
  </si>
  <si>
    <t xml:space="preserve">TGC_90 </t>
  </si>
  <si>
    <t>TGC_270</t>
  </si>
  <si>
    <t>TGC_540</t>
  </si>
  <si>
    <t xml:space="preserve">TGC_720 </t>
  </si>
  <si>
    <t xml:space="preserve">TGG_0 </t>
  </si>
  <si>
    <t xml:space="preserve">TGG_5 </t>
  </si>
  <si>
    <t>TGG_15</t>
  </si>
  <si>
    <t xml:space="preserve">TGG_30 </t>
  </si>
  <si>
    <t xml:space="preserve">TGG_90 </t>
  </si>
  <si>
    <t>TGG_270</t>
  </si>
  <si>
    <t>TGG_540</t>
  </si>
  <si>
    <t xml:space="preserve">TGG_720 </t>
  </si>
  <si>
    <t xml:space="preserve">TGT_0 </t>
  </si>
  <si>
    <t xml:space="preserve">TGT_5 </t>
  </si>
  <si>
    <t>TGT_15</t>
  </si>
  <si>
    <t xml:space="preserve">TGT_30 </t>
  </si>
  <si>
    <t xml:space="preserve">TGT_90 </t>
  </si>
  <si>
    <t>TGT_270</t>
  </si>
  <si>
    <t>TGT_540</t>
  </si>
  <si>
    <t xml:space="preserve">TGT_720 </t>
  </si>
  <si>
    <t xml:space="preserve">TTA_0 </t>
  </si>
  <si>
    <t xml:space="preserve">TTA_5 </t>
  </si>
  <si>
    <t>TTA_15</t>
  </si>
  <si>
    <t xml:space="preserve">TTA_30 </t>
  </si>
  <si>
    <t xml:space="preserve">TTA_90 </t>
  </si>
  <si>
    <t>TTA_270</t>
  </si>
  <si>
    <t>TTA_540</t>
  </si>
  <si>
    <t xml:space="preserve">TTA_720 </t>
  </si>
  <si>
    <t xml:space="preserve">TTC_0 </t>
  </si>
  <si>
    <t xml:space="preserve">TTC_5 </t>
  </si>
  <si>
    <t>TTC_15</t>
  </si>
  <si>
    <t xml:space="preserve">TTC_30 </t>
  </si>
  <si>
    <t xml:space="preserve">TTC_90 </t>
  </si>
  <si>
    <t>TTC_270</t>
  </si>
  <si>
    <t>TTC_540</t>
  </si>
  <si>
    <t xml:space="preserve">TTC_720 </t>
  </si>
  <si>
    <t xml:space="preserve">TTG_0 </t>
  </si>
  <si>
    <t xml:space="preserve">TTG_5 </t>
  </si>
  <si>
    <t>TTG_15</t>
  </si>
  <si>
    <t xml:space="preserve">TTG_30 </t>
  </si>
  <si>
    <t xml:space="preserve">TTG_90 </t>
  </si>
  <si>
    <t>TTG_270</t>
  </si>
  <si>
    <t>TTG_540</t>
  </si>
  <si>
    <t xml:space="preserve">TTG_720 </t>
  </si>
  <si>
    <t xml:space="preserve">TTT_0 </t>
  </si>
  <si>
    <t xml:space="preserve">TTT_5 </t>
  </si>
  <si>
    <t>TTT_15</t>
  </si>
  <si>
    <t xml:space="preserve">TTT_30 </t>
  </si>
  <si>
    <t xml:space="preserve">TTT_90 </t>
  </si>
  <si>
    <t>TTT_270</t>
  </si>
  <si>
    <t>TTT_540</t>
  </si>
  <si>
    <t xml:space="preserve">TTT_720 </t>
  </si>
  <si>
    <t>N%</t>
  </si>
  <si>
    <t xml:space="preserve">ACG_90 </t>
  </si>
  <si>
    <t xml:space="preserve"> </t>
  </si>
  <si>
    <t>AAA3'</t>
  </si>
  <si>
    <t>AAC3'</t>
  </si>
  <si>
    <t>AAG3'</t>
  </si>
  <si>
    <t>AAT3'</t>
  </si>
  <si>
    <t>ACA3'</t>
  </si>
  <si>
    <t>ACC3'</t>
  </si>
  <si>
    <t>ACG3'</t>
  </si>
  <si>
    <t>ACT3'</t>
  </si>
  <si>
    <t>AGA3'</t>
  </si>
  <si>
    <t>AGC3'</t>
  </si>
  <si>
    <t>AGG3'</t>
  </si>
  <si>
    <t>AGT3'</t>
  </si>
  <si>
    <t>ATA3'</t>
  </si>
  <si>
    <t>ATC3'</t>
  </si>
  <si>
    <t>ATG3'</t>
  </si>
  <si>
    <t>ATT3'</t>
  </si>
  <si>
    <t>CAA3'</t>
  </si>
  <si>
    <t>CAC3'</t>
  </si>
  <si>
    <t>CAG3'</t>
  </si>
  <si>
    <t>CAT3'</t>
  </si>
  <si>
    <t>CCA3'</t>
  </si>
  <si>
    <t>CCC3'</t>
  </si>
  <si>
    <t>CCG3'</t>
  </si>
  <si>
    <t>CCT3'</t>
  </si>
  <si>
    <t>CGA3'</t>
  </si>
  <si>
    <t>CGC3'</t>
  </si>
  <si>
    <t>CGG3'</t>
  </si>
  <si>
    <t>CGT3'</t>
  </si>
  <si>
    <t>CTA3'</t>
  </si>
  <si>
    <t>CTC3'</t>
  </si>
  <si>
    <t>CTG3'</t>
  </si>
  <si>
    <t>CTT3'</t>
  </si>
  <si>
    <t>GAA3'</t>
  </si>
  <si>
    <t>GAC3'</t>
  </si>
  <si>
    <t>GAG3'</t>
  </si>
  <si>
    <t>GAT3'</t>
  </si>
  <si>
    <t>GCA3'</t>
  </si>
  <si>
    <t>GCC3'</t>
  </si>
  <si>
    <t>GCG3'</t>
  </si>
  <si>
    <t>GCT3'</t>
  </si>
  <si>
    <t>GGA3'</t>
  </si>
  <si>
    <t>GGC3'</t>
  </si>
  <si>
    <t>GGG3'</t>
  </si>
  <si>
    <t>GGT3'</t>
  </si>
  <si>
    <t>GTA3'</t>
  </si>
  <si>
    <t>GTC3'</t>
  </si>
  <si>
    <t>GTG3'</t>
  </si>
  <si>
    <t>GTT3'</t>
  </si>
  <si>
    <t>TAA3'</t>
  </si>
  <si>
    <t>TAC3'</t>
  </si>
  <si>
    <t>TAG3'</t>
  </si>
  <si>
    <t>TAT3'</t>
  </si>
  <si>
    <t>TCA3'</t>
  </si>
  <si>
    <t>TCC3'</t>
  </si>
  <si>
    <t>TCG3'</t>
  </si>
  <si>
    <t>TCT3'</t>
  </si>
  <si>
    <t>TGA3'</t>
  </si>
  <si>
    <t>TGC3'</t>
  </si>
  <si>
    <t>TGG3'</t>
  </si>
  <si>
    <t>TGT3'</t>
  </si>
  <si>
    <t>TTA3'</t>
  </si>
  <si>
    <t>TTC3'</t>
  </si>
  <si>
    <t>TTG3'</t>
  </si>
  <si>
    <t>TTT3'</t>
  </si>
  <si>
    <t>s</t>
  </si>
  <si>
    <t>Exp 1</t>
  </si>
  <si>
    <t>Exp 2</t>
  </si>
  <si>
    <t xml:space="preserve">Mean 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</si>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</sst>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n_1_left!$B$10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n_1_left!$A$11:$A$117</c:f>
              <c:strCache>
                <c:ptCount val="107"/>
                <c:pt idx="0">
                  <c:v>A1_0 min</c:v>
                </c:pt>
                <c:pt idx="1">
                  <c:v>A1_5 min</c:v>
                </c:pt>
                <c:pt idx="2">
                  <c:v>A1_15 min</c:v>
                </c:pt>
                <c:pt idx="3">
                  <c:v>A1_30 min</c:v>
                </c:pt>
                <c:pt idx="4">
                  <c:v>A1_90 min</c:v>
                </c:pt>
                <c:pt idx="5">
                  <c:v>A1_270 min</c:v>
                </c:pt>
                <c:pt idx="6">
                  <c:v>A1_540 min</c:v>
                </c:pt>
                <c:pt idx="7">
                  <c:v>A1_720 min</c:v>
                </c:pt>
                <c:pt idx="9">
                  <c:v>C1_0 min</c:v>
                </c:pt>
                <c:pt idx="10">
                  <c:v>C1_5 min</c:v>
                </c:pt>
                <c:pt idx="11">
                  <c:v>C1_15 min</c:v>
                </c:pt>
                <c:pt idx="12">
                  <c:v>C1_30 min</c:v>
                </c:pt>
                <c:pt idx="13">
                  <c:v>C1_90 min</c:v>
                </c:pt>
                <c:pt idx="14">
                  <c:v>C1_270 min</c:v>
                </c:pt>
                <c:pt idx="15">
                  <c:v>C1_540 min</c:v>
                </c:pt>
                <c:pt idx="16">
                  <c:v>C1_720 min</c:v>
                </c:pt>
                <c:pt idx="18">
                  <c:v>G1_0 min</c:v>
                </c:pt>
                <c:pt idx="19">
                  <c:v>G1_5 min</c:v>
                </c:pt>
                <c:pt idx="20">
                  <c:v>G1_15 min</c:v>
                </c:pt>
                <c:pt idx="21">
                  <c:v>G1_30 min</c:v>
                </c:pt>
                <c:pt idx="22">
                  <c:v>G1_90 min</c:v>
                </c:pt>
                <c:pt idx="23">
                  <c:v>G1_270 min</c:v>
                </c:pt>
                <c:pt idx="24">
                  <c:v>G1_540 min</c:v>
                </c:pt>
                <c:pt idx="25">
                  <c:v>G1_720 min</c:v>
                </c:pt>
                <c:pt idx="27">
                  <c:v>T1_0 min</c:v>
                </c:pt>
                <c:pt idx="28">
                  <c:v>T1_5 min</c:v>
                </c:pt>
                <c:pt idx="29">
                  <c:v>T1_15 min</c:v>
                </c:pt>
                <c:pt idx="30">
                  <c:v>T1_30 min</c:v>
                </c:pt>
                <c:pt idx="31">
                  <c:v>T1_90 min</c:v>
                </c:pt>
                <c:pt idx="32">
                  <c:v>T1_270 min</c:v>
                </c:pt>
                <c:pt idx="33">
                  <c:v>T1_540 min</c:v>
                </c:pt>
                <c:pt idx="34">
                  <c:v>T1_720 min</c:v>
                </c:pt>
                <c:pt idx="36">
                  <c:v>A2_0 min</c:v>
                </c:pt>
                <c:pt idx="37">
                  <c:v>A2_5 min</c:v>
                </c:pt>
                <c:pt idx="38">
                  <c:v>A2_15 min</c:v>
                </c:pt>
                <c:pt idx="39">
                  <c:v>A2_30 min</c:v>
                </c:pt>
                <c:pt idx="40">
                  <c:v>A2_90 min</c:v>
                </c:pt>
                <c:pt idx="41">
                  <c:v>A2_270 min</c:v>
                </c:pt>
                <c:pt idx="42">
                  <c:v>A2_540 min</c:v>
                </c:pt>
                <c:pt idx="43">
                  <c:v>A2_720 min</c:v>
                </c:pt>
                <c:pt idx="45">
                  <c:v>C2_0 min</c:v>
                </c:pt>
                <c:pt idx="46">
                  <c:v>C2_5 min</c:v>
                </c:pt>
                <c:pt idx="47">
                  <c:v>C2_15 min</c:v>
                </c:pt>
                <c:pt idx="48">
                  <c:v>C2_30 min</c:v>
                </c:pt>
                <c:pt idx="49">
                  <c:v>C2_90 min</c:v>
                </c:pt>
                <c:pt idx="50">
                  <c:v>C2_270 min</c:v>
                </c:pt>
                <c:pt idx="51">
                  <c:v>C2_540 min</c:v>
                </c:pt>
                <c:pt idx="52">
                  <c:v>C2_720 min</c:v>
                </c:pt>
                <c:pt idx="54">
                  <c:v>G2_0 min</c:v>
                </c:pt>
                <c:pt idx="55">
                  <c:v>G2_5 min</c:v>
                </c:pt>
                <c:pt idx="56">
                  <c:v>G2_15 min</c:v>
                </c:pt>
                <c:pt idx="57">
                  <c:v>G2_30 min</c:v>
                </c:pt>
                <c:pt idx="58">
                  <c:v>G2_90 min</c:v>
                </c:pt>
                <c:pt idx="59">
                  <c:v>G2_270 min</c:v>
                </c:pt>
                <c:pt idx="60">
                  <c:v>G2_540 min</c:v>
                </c:pt>
                <c:pt idx="61">
                  <c:v>G2_720 min</c:v>
                </c:pt>
                <c:pt idx="63">
                  <c:v>T2_0 min</c:v>
                </c:pt>
                <c:pt idx="64">
                  <c:v>T2_5 min</c:v>
                </c:pt>
                <c:pt idx="65">
                  <c:v>T2_15 min</c:v>
                </c:pt>
                <c:pt idx="66">
                  <c:v>T2_30 min</c:v>
                </c:pt>
                <c:pt idx="67">
                  <c:v>T2_90 min</c:v>
                </c:pt>
                <c:pt idx="68">
                  <c:v>T2_270 min</c:v>
                </c:pt>
                <c:pt idx="69">
                  <c:v>T2_540 min</c:v>
                </c:pt>
                <c:pt idx="70">
                  <c:v>T2_720 min</c:v>
                </c:pt>
                <c:pt idx="72">
                  <c:v>A3_0 min</c:v>
                </c:pt>
                <c:pt idx="73">
                  <c:v>A3_5 min</c:v>
                </c:pt>
                <c:pt idx="74">
                  <c:v>A3_15 min</c:v>
                </c:pt>
                <c:pt idx="75">
                  <c:v>A3_30 min</c:v>
                </c:pt>
                <c:pt idx="76">
                  <c:v>A3_90 min</c:v>
                </c:pt>
                <c:pt idx="77">
                  <c:v>A3_270 min</c:v>
                </c:pt>
                <c:pt idx="78">
                  <c:v>A3_540 min</c:v>
                </c:pt>
                <c:pt idx="79">
                  <c:v>A3_720 min</c:v>
                </c:pt>
                <c:pt idx="81">
                  <c:v>C3_0 min</c:v>
                </c:pt>
                <c:pt idx="82">
                  <c:v>C3_5 min</c:v>
                </c:pt>
                <c:pt idx="83">
                  <c:v>C3_15 min</c:v>
                </c:pt>
                <c:pt idx="84">
                  <c:v>C3_30 min</c:v>
                </c:pt>
                <c:pt idx="85">
                  <c:v>C3_90 min</c:v>
                </c:pt>
                <c:pt idx="86">
                  <c:v>C3_270 min</c:v>
                </c:pt>
                <c:pt idx="87">
                  <c:v>C3_540 min</c:v>
                </c:pt>
                <c:pt idx="88">
                  <c:v>C3_720 min</c:v>
                </c:pt>
                <c:pt idx="90">
                  <c:v>G3_0 min</c:v>
                </c:pt>
                <c:pt idx="91">
                  <c:v>G3_5 min</c:v>
                </c:pt>
                <c:pt idx="92">
                  <c:v>G3_15 min</c:v>
                </c:pt>
                <c:pt idx="93">
                  <c:v>G3_30 min</c:v>
                </c:pt>
                <c:pt idx="94">
                  <c:v>G3_90 min</c:v>
                </c:pt>
                <c:pt idx="95">
                  <c:v>G3_270 min</c:v>
                </c:pt>
                <c:pt idx="96">
                  <c:v>G3_540 min</c:v>
                </c:pt>
                <c:pt idx="97">
                  <c:v>G3_720 min</c:v>
                </c:pt>
                <c:pt idx="99">
                  <c:v>T3_0 min</c:v>
                </c:pt>
                <c:pt idx="100">
                  <c:v>T3_5 min</c:v>
                </c:pt>
                <c:pt idx="101">
                  <c:v>T3_15 min</c:v>
                </c:pt>
                <c:pt idx="102">
                  <c:v>T3_30 min</c:v>
                </c:pt>
                <c:pt idx="103">
                  <c:v>T3_90 min</c:v>
                </c:pt>
                <c:pt idx="104">
                  <c:v>T3_270 min</c:v>
                </c:pt>
                <c:pt idx="105">
                  <c:v>T3_540 min</c:v>
                </c:pt>
                <c:pt idx="106">
                  <c:v>T3_720 min</c:v>
                </c:pt>
              </c:strCache>
            </c:strRef>
          </c:cat>
          <c:val>
            <c:numRef>
              <c:f>n_1_left!$B$11:$B$117</c:f>
              <c:numCache>
                <c:formatCode>General</c:formatCode>
                <c:ptCount val="107"/>
                <c:pt idx="0">
                  <c:v>24.526790517909401</c:v>
                </c:pt>
                <c:pt idx="1">
                  <c:v>24.802628409561706</c:v>
                </c:pt>
                <c:pt idx="2">
                  <c:v>24.285125010147635</c:v>
                </c:pt>
                <c:pt idx="3">
                  <c:v>24.365256461993638</c:v>
                </c:pt>
                <c:pt idx="4">
                  <c:v>24.328709080680049</c:v>
                </c:pt>
                <c:pt idx="5">
                  <c:v>24.373189383078802</c:v>
                </c:pt>
                <c:pt idx="6">
                  <c:v>24.349603975862941</c:v>
                </c:pt>
                <c:pt idx="7">
                  <c:v>24.305234089953249</c:v>
                </c:pt>
                <c:pt idx="9">
                  <c:v>17.059865178615301</c:v>
                </c:pt>
                <c:pt idx="10">
                  <c:v>16.990625210764147</c:v>
                </c:pt>
                <c:pt idx="11">
                  <c:v>17.012676971691182</c:v>
                </c:pt>
                <c:pt idx="12">
                  <c:v>16.991186980837362</c:v>
                </c:pt>
                <c:pt idx="13">
                  <c:v>17.020848109857159</c:v>
                </c:pt>
                <c:pt idx="14">
                  <c:v>16.979070778732769</c:v>
                </c:pt>
                <c:pt idx="15">
                  <c:v>17.038432361452497</c:v>
                </c:pt>
                <c:pt idx="16">
                  <c:v>17.002518783839225</c:v>
                </c:pt>
                <c:pt idx="18">
                  <c:v>26.591470397101101</c:v>
                </c:pt>
                <c:pt idx="19">
                  <c:v>27.202440698407916</c:v>
                </c:pt>
                <c:pt idx="20">
                  <c:v>29.18740578522095</c:v>
                </c:pt>
                <c:pt idx="21">
                  <c:v>29.45320596396131</c:v>
                </c:pt>
                <c:pt idx="22">
                  <c:v>29.470292814902503</c:v>
                </c:pt>
                <c:pt idx="23">
                  <c:v>29.333535302164758</c:v>
                </c:pt>
                <c:pt idx="24">
                  <c:v>29.253892225478861</c:v>
                </c:pt>
                <c:pt idx="25">
                  <c:v>29.116837664760958</c:v>
                </c:pt>
                <c:pt idx="27">
                  <c:v>31.8218739063743</c:v>
                </c:pt>
                <c:pt idx="28">
                  <c:v>31.004305681266235</c:v>
                </c:pt>
                <c:pt idx="29">
                  <c:v>29.514792232940234</c:v>
                </c:pt>
                <c:pt idx="30">
                  <c:v>29.190350593207693</c:v>
                </c:pt>
                <c:pt idx="31">
                  <c:v>29.180149994560285</c:v>
                </c:pt>
                <c:pt idx="32">
                  <c:v>29.31420453602367</c:v>
                </c:pt>
                <c:pt idx="33">
                  <c:v>29.358071437205709</c:v>
                </c:pt>
                <c:pt idx="34">
                  <c:v>29.575409461446572</c:v>
                </c:pt>
                <c:pt idx="36">
                  <c:v>23.9798202924141</c:v>
                </c:pt>
                <c:pt idx="37">
                  <c:v>24.046805007774914</c:v>
                </c:pt>
                <c:pt idx="38">
                  <c:v>22.991921580985057</c:v>
                </c:pt>
                <c:pt idx="39">
                  <c:v>23.081385371973571</c:v>
                </c:pt>
                <c:pt idx="40">
                  <c:v>22.989134679996582</c:v>
                </c:pt>
                <c:pt idx="41">
                  <c:v>23.161146567439893</c:v>
                </c:pt>
                <c:pt idx="42">
                  <c:v>23.032551759327774</c:v>
                </c:pt>
                <c:pt idx="43">
                  <c:v>23.033893817420015</c:v>
                </c:pt>
                <c:pt idx="45">
                  <c:v>16.807537534732301</c:v>
                </c:pt>
                <c:pt idx="46">
                  <c:v>16.813476412616605</c:v>
                </c:pt>
                <c:pt idx="47">
                  <c:v>17.061609127735917</c:v>
                </c:pt>
                <c:pt idx="48">
                  <c:v>17.045451140505801</c:v>
                </c:pt>
                <c:pt idx="49">
                  <c:v>17.077180530811162</c:v>
                </c:pt>
                <c:pt idx="50">
                  <c:v>17.083252049917469</c:v>
                </c:pt>
                <c:pt idx="51">
                  <c:v>17.097207087548014</c:v>
                </c:pt>
                <c:pt idx="52">
                  <c:v>17.041782844962867</c:v>
                </c:pt>
                <c:pt idx="54">
                  <c:v>27.931360176520499</c:v>
                </c:pt>
                <c:pt idx="55">
                  <c:v>28.250988838990693</c:v>
                </c:pt>
                <c:pt idx="56">
                  <c:v>29.17131963234667</c:v>
                </c:pt>
                <c:pt idx="57">
                  <c:v>29.27235869898918</c:v>
                </c:pt>
                <c:pt idx="58">
                  <c:v>29.259203733975653</c:v>
                </c:pt>
                <c:pt idx="59">
                  <c:v>29.099234950434212</c:v>
                </c:pt>
                <c:pt idx="60">
                  <c:v>29.152860251443446</c:v>
                </c:pt>
                <c:pt idx="61">
                  <c:v>29.149809767666241</c:v>
                </c:pt>
                <c:pt idx="63">
                  <c:v>31.281281996333099</c:v>
                </c:pt>
                <c:pt idx="64">
                  <c:v>30.888729740617787</c:v>
                </c:pt>
                <c:pt idx="65">
                  <c:v>30.775149658932357</c:v>
                </c:pt>
                <c:pt idx="66">
                  <c:v>30.600804788531445</c:v>
                </c:pt>
                <c:pt idx="67">
                  <c:v>30.674481055216603</c:v>
                </c:pt>
                <c:pt idx="68">
                  <c:v>30.656366432208426</c:v>
                </c:pt>
                <c:pt idx="69">
                  <c:v>30.71738090168077</c:v>
                </c:pt>
                <c:pt idx="70">
                  <c:v>30.77451356995088</c:v>
                </c:pt>
                <c:pt idx="72">
                  <c:v>23.928178636629301</c:v>
                </c:pt>
                <c:pt idx="73">
                  <c:v>24.006940735726801</c:v>
                </c:pt>
                <c:pt idx="74">
                  <c:v>23.203309466402899</c:v>
                </c:pt>
                <c:pt idx="75">
                  <c:v>23.300639167093301</c:v>
                </c:pt>
                <c:pt idx="76">
                  <c:v>23.218531440446899</c:v>
                </c:pt>
                <c:pt idx="77">
                  <c:v>23.395854997832998</c:v>
                </c:pt>
                <c:pt idx="78">
                  <c:v>23.237793671701599</c:v>
                </c:pt>
                <c:pt idx="79">
                  <c:v>23.2395372009859</c:v>
                </c:pt>
                <c:pt idx="81">
                  <c:v>16.717628008700402</c:v>
                </c:pt>
                <c:pt idx="82">
                  <c:v>16.715484300569699</c:v>
                </c:pt>
                <c:pt idx="83">
                  <c:v>16.924988492005699</c:v>
                </c:pt>
                <c:pt idx="84">
                  <c:v>16.924500347093701</c:v>
                </c:pt>
                <c:pt idx="85">
                  <c:v>16.9448068847455</c:v>
                </c:pt>
                <c:pt idx="86">
                  <c:v>16.9671896607938</c:v>
                </c:pt>
                <c:pt idx="87">
                  <c:v>16.962794945068001</c:v>
                </c:pt>
                <c:pt idx="88">
                  <c:v>16.9093534914138</c:v>
                </c:pt>
                <c:pt idx="90">
                  <c:v>27.8766416823605</c:v>
                </c:pt>
                <c:pt idx="91">
                  <c:v>28.15972964319969</c:v>
                </c:pt>
                <c:pt idx="92">
                  <c:v>29.064913044409373</c:v>
                </c:pt>
                <c:pt idx="93">
                  <c:v>29.157266063898408</c:v>
                </c:pt>
                <c:pt idx="94">
                  <c:v>29.143224240117704</c:v>
                </c:pt>
                <c:pt idx="95">
                  <c:v>28.984132824596514</c:v>
                </c:pt>
                <c:pt idx="96">
                  <c:v>29.048505671666259</c:v>
                </c:pt>
                <c:pt idx="97">
                  <c:v>29.041913920776302</c:v>
                </c:pt>
                <c:pt idx="99">
                  <c:v>31.477551672309801</c:v>
                </c:pt>
                <c:pt idx="100">
                  <c:v>31.117845320503761</c:v>
                </c:pt>
                <c:pt idx="101">
                  <c:v>30.80678899718205</c:v>
                </c:pt>
                <c:pt idx="102">
                  <c:v>30.617594421914578</c:v>
                </c:pt>
                <c:pt idx="103">
                  <c:v>30.69343743468993</c:v>
                </c:pt>
                <c:pt idx="104">
                  <c:v>30.652822516776741</c:v>
                </c:pt>
                <c:pt idx="105">
                  <c:v>30.75090571156414</c:v>
                </c:pt>
                <c:pt idx="106">
                  <c:v>30.809195386824022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4A4C-9250-3410E24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67720"/>
        <c:axId val="533769360"/>
      </c:barChart>
      <c:catAx>
        <c:axId val="53376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NNNTT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69360"/>
        <c:crosses val="autoZero"/>
        <c:auto val="1"/>
        <c:lblAlgn val="ctr"/>
        <c:lblOffset val="100"/>
        <c:noMultiLvlLbl val="0"/>
      </c:catAx>
      <c:valAx>
        <c:axId val="5337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Nuclotide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6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n_1_middle!$N$5:$N$12</c:f>
              <c:strCache>
                <c:ptCount val="8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</c:strCache>
            </c:strRef>
          </c:xVal>
          <c:yVal>
            <c:numRef>
              <c:f>n_1_middle!$O$5:$O$12</c:f>
              <c:numCache>
                <c:formatCode>General</c:formatCode>
                <c:ptCount val="8"/>
                <c:pt idx="0">
                  <c:v>6.1462124445242203</c:v>
                </c:pt>
                <c:pt idx="1">
                  <c:v>6.2635511290777366</c:v>
                </c:pt>
                <c:pt idx="2">
                  <c:v>6.1012641697496592</c:v>
                </c:pt>
                <c:pt idx="3">
                  <c:v>6.1463593132372303</c:v>
                </c:pt>
                <c:pt idx="4">
                  <c:v>6.1433310093345437</c:v>
                </c:pt>
                <c:pt idx="5">
                  <c:v>6.1649543596027714</c:v>
                </c:pt>
                <c:pt idx="6">
                  <c:v>6.1391477097175571</c:v>
                </c:pt>
                <c:pt idx="7">
                  <c:v>6.110929232777881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5-448F-AEC6-03A9AB95E9D0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n_1_middle!$N$14:$N$21</c:f>
              <c:strCache>
                <c:ptCount val="8"/>
                <c:pt idx="0">
                  <c:v>ATTC_0 </c:v>
                </c:pt>
                <c:pt idx="1">
                  <c:v>ATTC_5 </c:v>
                </c:pt>
                <c:pt idx="2">
                  <c:v>ATTC_15 </c:v>
                </c:pt>
                <c:pt idx="3">
                  <c:v>ATTC_30</c:v>
                </c:pt>
                <c:pt idx="4">
                  <c:v>ATTC_90 </c:v>
                </c:pt>
                <c:pt idx="5">
                  <c:v>ATTC_270 </c:v>
                </c:pt>
                <c:pt idx="6">
                  <c:v>ATTC_540</c:v>
                </c:pt>
                <c:pt idx="7">
                  <c:v>ATTC_720</c:v>
                </c:pt>
              </c:strCache>
            </c:strRef>
          </c:xVal>
          <c:yVal>
            <c:numRef>
              <c:f>n_1_middle!$O$14:$O$21</c:f>
              <c:numCache>
                <c:formatCode>General</c:formatCode>
                <c:ptCount val="8"/>
                <c:pt idx="0">
                  <c:v>4.2277289442369597</c:v>
                </c:pt>
                <c:pt idx="1">
                  <c:v>4.2824444246074762</c:v>
                </c:pt>
                <c:pt idx="2">
                  <c:v>4.1634681751357459</c:v>
                </c:pt>
                <c:pt idx="3">
                  <c:v>4.1680313977293117</c:v>
                </c:pt>
                <c:pt idx="4">
                  <c:v>4.1641751723958498</c:v>
                </c:pt>
                <c:pt idx="5">
                  <c:v>4.1560507239828448</c:v>
                </c:pt>
                <c:pt idx="6">
                  <c:v>4.1729703049017024</c:v>
                </c:pt>
                <c:pt idx="7">
                  <c:v>4.170974994756742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5-448F-AEC6-03A9AB95E9D0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n_1_middle!$N$23:$N$30</c:f>
              <c:strCache>
                <c:ptCount val="8"/>
                <c:pt idx="0">
                  <c:v>ATTG_0 </c:v>
                </c:pt>
                <c:pt idx="1">
                  <c:v>ATTG_5 </c:v>
                </c:pt>
                <c:pt idx="2">
                  <c:v>ATTG_15 </c:v>
                </c:pt>
                <c:pt idx="3">
                  <c:v>ATTG_30</c:v>
                </c:pt>
                <c:pt idx="4">
                  <c:v>ATTG_90 </c:v>
                </c:pt>
                <c:pt idx="5">
                  <c:v>ATTG_270 </c:v>
                </c:pt>
                <c:pt idx="6">
                  <c:v>ATTG_540</c:v>
                </c:pt>
                <c:pt idx="7">
                  <c:v>ATTG_720</c:v>
                </c:pt>
              </c:strCache>
            </c:strRef>
          </c:xVal>
          <c:yVal>
            <c:numRef>
              <c:f>n_1_middle!$O$23:$O$30</c:f>
              <c:numCache>
                <c:formatCode>General</c:formatCode>
                <c:ptCount val="8"/>
                <c:pt idx="0">
                  <c:v>6.6041344985001897</c:v>
                </c:pt>
                <c:pt idx="1">
                  <c:v>6.8238264661999306</c:v>
                </c:pt>
                <c:pt idx="2">
                  <c:v>7.1419755649864651</c:v>
                </c:pt>
                <c:pt idx="3">
                  <c:v>7.2276433769346768</c:v>
                </c:pt>
                <c:pt idx="4">
                  <c:v>7.2214492751879824</c:v>
                </c:pt>
                <c:pt idx="5">
                  <c:v>7.1921428464550559</c:v>
                </c:pt>
                <c:pt idx="6">
                  <c:v>7.1777831180171905</c:v>
                </c:pt>
                <c:pt idx="7">
                  <c:v>7.1252620409806413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5-448F-AEC6-03A9AB95E9D0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n_1_middle!$N$32:$N$39</c:f>
              <c:strCache>
                <c:ptCount val="8"/>
                <c:pt idx="0">
                  <c:v>ATTT_0 </c:v>
                </c:pt>
                <c:pt idx="1">
                  <c:v>ATTT_5 </c:v>
                </c:pt>
                <c:pt idx="2">
                  <c:v>ATTT_15 </c:v>
                </c:pt>
                <c:pt idx="3">
                  <c:v>ATTT_30</c:v>
                </c:pt>
                <c:pt idx="4">
                  <c:v>ATTT_90 </c:v>
                </c:pt>
                <c:pt idx="5">
                  <c:v>ATTT_270 </c:v>
                </c:pt>
                <c:pt idx="6">
                  <c:v>ATTT_540</c:v>
                </c:pt>
                <c:pt idx="7">
                  <c:v>ATTT_720</c:v>
                </c:pt>
              </c:strCache>
            </c:strRef>
          </c:xVal>
          <c:yVal>
            <c:numRef>
              <c:f>n_1_middle!$O$32:$O$39</c:f>
              <c:numCache>
                <c:formatCode>General</c:formatCode>
                <c:ptCount val="8"/>
                <c:pt idx="0">
                  <c:v>7.5486620790205903</c:v>
                </c:pt>
                <c:pt idx="1">
                  <c:v>7.4327930593281213</c:v>
                </c:pt>
                <c:pt idx="2">
                  <c:v>6.8783818441201117</c:v>
                </c:pt>
                <c:pt idx="3">
                  <c:v>6.823184262522684</c:v>
                </c:pt>
                <c:pt idx="4">
                  <c:v>6.7997234794232488</c:v>
                </c:pt>
                <c:pt idx="5">
                  <c:v>6.8599901180359995</c:v>
                </c:pt>
                <c:pt idx="6">
                  <c:v>6.8596760646555639</c:v>
                </c:pt>
                <c:pt idx="7">
                  <c:v>6.8980375527391331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35-448F-AEC6-03A9AB95E9D0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n_1_middle!$N$41:$N$48</c:f>
              <c:strCache>
                <c:ptCount val="8"/>
                <c:pt idx="0">
                  <c:v>CTTA_0 </c:v>
                </c:pt>
                <c:pt idx="1">
                  <c:v>CTTA_5 </c:v>
                </c:pt>
                <c:pt idx="2">
                  <c:v>CTTA_15 </c:v>
                </c:pt>
                <c:pt idx="3">
                  <c:v>CTTA_30</c:v>
                </c:pt>
                <c:pt idx="4">
                  <c:v>CTTA_90 </c:v>
                </c:pt>
                <c:pt idx="5">
                  <c:v>CTTA_270 </c:v>
                </c:pt>
                <c:pt idx="6">
                  <c:v>CTTA_540</c:v>
                </c:pt>
                <c:pt idx="7">
                  <c:v>CTTA_720</c:v>
                </c:pt>
              </c:strCache>
            </c:strRef>
          </c:xVal>
          <c:yVal>
            <c:numRef>
              <c:f>n_1_middle!$O$41:$O$48</c:f>
              <c:numCache>
                <c:formatCode>General</c:formatCode>
                <c:ptCount val="8"/>
                <c:pt idx="0">
                  <c:v>4.1264148650967103</c:v>
                </c:pt>
                <c:pt idx="1">
                  <c:v>4.1298584632300539</c:v>
                </c:pt>
                <c:pt idx="2">
                  <c:v>4.0726068825979178</c:v>
                </c:pt>
                <c:pt idx="3">
                  <c:v>4.0794563194886679</c:v>
                </c:pt>
                <c:pt idx="4">
                  <c:v>4.091360596504642</c:v>
                </c:pt>
                <c:pt idx="5">
                  <c:v>4.09406185993622</c:v>
                </c:pt>
                <c:pt idx="6">
                  <c:v>4.0934533262019146</c:v>
                </c:pt>
                <c:pt idx="7">
                  <c:v>4.0728903341681555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35-448F-AEC6-03A9AB95E9D0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n_1_middle!$N$50:$N$57</c:f>
              <c:strCache>
                <c:ptCount val="8"/>
                <c:pt idx="0">
                  <c:v>CTTC_0 </c:v>
                </c:pt>
                <c:pt idx="1">
                  <c:v>CTTC_5 </c:v>
                </c:pt>
                <c:pt idx="2">
                  <c:v>CTTC_15 </c:v>
                </c:pt>
                <c:pt idx="3">
                  <c:v>CTTC_30</c:v>
                </c:pt>
                <c:pt idx="4">
                  <c:v>CTTC_90 </c:v>
                </c:pt>
                <c:pt idx="5">
                  <c:v>CTTC_270 </c:v>
                </c:pt>
                <c:pt idx="6">
                  <c:v>CTTC_540</c:v>
                </c:pt>
                <c:pt idx="7">
                  <c:v>CTTC_720</c:v>
                </c:pt>
              </c:strCache>
            </c:strRef>
          </c:xVal>
          <c:yVal>
            <c:numRef>
              <c:f>n_1_middle!$O$50:$O$57</c:f>
              <c:numCache>
                <c:formatCode>General</c:formatCode>
                <c:ptCount val="8"/>
                <c:pt idx="0">
                  <c:v>2.9985279724912202</c:v>
                </c:pt>
                <c:pt idx="1">
                  <c:v>2.9906610386353298</c:v>
                </c:pt>
                <c:pt idx="2">
                  <c:v>2.9959865279401092</c:v>
                </c:pt>
                <c:pt idx="3">
                  <c:v>2.9846319101163998</c:v>
                </c:pt>
                <c:pt idx="4">
                  <c:v>2.9958950405715785</c:v>
                </c:pt>
                <c:pt idx="5">
                  <c:v>2.9709122410697235</c:v>
                </c:pt>
                <c:pt idx="6">
                  <c:v>2.9987980547463504</c:v>
                </c:pt>
                <c:pt idx="7">
                  <c:v>2.9959785871941103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35-448F-AEC6-03A9AB95E9D0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n_1_middle!$N$59:$N$66</c:f>
              <c:strCache>
                <c:ptCount val="8"/>
                <c:pt idx="0">
                  <c:v>CTTG_0 </c:v>
                </c:pt>
                <c:pt idx="1">
                  <c:v>CTTG_5 </c:v>
                </c:pt>
                <c:pt idx="2">
                  <c:v>CTTG_15 </c:v>
                </c:pt>
                <c:pt idx="3">
                  <c:v>CTTG_30</c:v>
                </c:pt>
                <c:pt idx="4">
                  <c:v>CTTG_90 </c:v>
                </c:pt>
                <c:pt idx="5">
                  <c:v>CTTG_270 </c:v>
                </c:pt>
                <c:pt idx="6">
                  <c:v>CTTG_540</c:v>
                </c:pt>
                <c:pt idx="7">
                  <c:v>CTTG_720</c:v>
                </c:pt>
              </c:strCache>
            </c:strRef>
          </c:xVal>
          <c:yVal>
            <c:numRef>
              <c:f>n_1_middle!$O$59:$O$66</c:f>
              <c:numCache>
                <c:formatCode>General</c:formatCode>
                <c:ptCount val="8"/>
                <c:pt idx="0">
                  <c:v>4.7870505538572203</c:v>
                </c:pt>
                <c:pt idx="1">
                  <c:v>4.8628911247986188</c:v>
                </c:pt>
                <c:pt idx="2">
                  <c:v>5.1745236783097166</c:v>
                </c:pt>
                <c:pt idx="3">
                  <c:v>5.2160051582886249</c:v>
                </c:pt>
                <c:pt idx="4">
                  <c:v>5.2204575053333802</c:v>
                </c:pt>
                <c:pt idx="5">
                  <c:v>5.1654740932026986</c:v>
                </c:pt>
                <c:pt idx="6">
                  <c:v>5.1911530186958199</c:v>
                </c:pt>
                <c:pt idx="7">
                  <c:v>5.1615623925792251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35-448F-AEC6-03A9AB95E9D0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n_1_middle!$N$68:$N$75</c:f>
              <c:strCache>
                <c:ptCount val="8"/>
                <c:pt idx="0">
                  <c:v>CTTT_0 </c:v>
                </c:pt>
                <c:pt idx="1">
                  <c:v>CTTT_5 </c:v>
                </c:pt>
                <c:pt idx="2">
                  <c:v>CTTT_15 </c:v>
                </c:pt>
                <c:pt idx="3">
                  <c:v>CTTT_30</c:v>
                </c:pt>
                <c:pt idx="4">
                  <c:v>CTTT_90 </c:v>
                </c:pt>
                <c:pt idx="5">
                  <c:v>CTTT_270 </c:v>
                </c:pt>
                <c:pt idx="6">
                  <c:v>CTTT_540</c:v>
                </c:pt>
                <c:pt idx="7">
                  <c:v>CTTT_720</c:v>
                </c:pt>
              </c:strCache>
            </c:strRef>
          </c:xVal>
          <c:yVal>
            <c:numRef>
              <c:f>n_1_middle!$O$68:$O$75</c:f>
              <c:numCache>
                <c:formatCode>General</c:formatCode>
                <c:ptCount val="8"/>
                <c:pt idx="0">
                  <c:v>5.1478590883198203</c:v>
                </c:pt>
                <c:pt idx="1">
                  <c:v>5.0071682302448597</c:v>
                </c:pt>
                <c:pt idx="2">
                  <c:v>4.7695364921893812</c:v>
                </c:pt>
                <c:pt idx="3">
                  <c:v>4.7110482539614926</c:v>
                </c:pt>
                <c:pt idx="4">
                  <c:v>4.7131186325019279</c:v>
                </c:pt>
                <c:pt idx="5">
                  <c:v>4.7485851055859376</c:v>
                </c:pt>
                <c:pt idx="6">
                  <c:v>4.7549984696822065</c:v>
                </c:pt>
                <c:pt idx="7">
                  <c:v>4.7720698692852324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35-448F-AEC6-03A9AB95E9D0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n_1_middle!$N$77:$N$84</c:f>
              <c:strCache>
                <c:ptCount val="8"/>
                <c:pt idx="0">
                  <c:v>GTTA_0 </c:v>
                </c:pt>
                <c:pt idx="1">
                  <c:v>GTTA_5 </c:v>
                </c:pt>
                <c:pt idx="2">
                  <c:v>GTTA_15 </c:v>
                </c:pt>
                <c:pt idx="3">
                  <c:v>GTTA_30</c:v>
                </c:pt>
                <c:pt idx="4">
                  <c:v>GTTA_90 </c:v>
                </c:pt>
                <c:pt idx="5">
                  <c:v>GTTA_270 </c:v>
                </c:pt>
                <c:pt idx="6">
                  <c:v>GTTA_540</c:v>
                </c:pt>
                <c:pt idx="7">
                  <c:v>GTTA_720</c:v>
                </c:pt>
              </c:strCache>
            </c:strRef>
          </c:xVal>
          <c:yVal>
            <c:numRef>
              <c:f>n_1_middle!$O$77:$O$84</c:f>
              <c:numCache>
                <c:formatCode>General</c:formatCode>
                <c:ptCount val="8"/>
                <c:pt idx="0">
                  <c:v>6.5921922097935299</c:v>
                </c:pt>
                <c:pt idx="1">
                  <c:v>6.8121509933361954</c:v>
                </c:pt>
                <c:pt idx="2">
                  <c:v>7.2498923215600826</c:v>
                </c:pt>
                <c:pt idx="3">
                  <c:v>7.3506402490095493</c:v>
                </c:pt>
                <c:pt idx="4">
                  <c:v>7.3518682624944747</c:v>
                </c:pt>
                <c:pt idx="5">
                  <c:v>7.3616207279048469</c:v>
                </c:pt>
                <c:pt idx="6">
                  <c:v>7.3023723448259439</c:v>
                </c:pt>
                <c:pt idx="7">
                  <c:v>7.2332385411952123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35-448F-AEC6-03A9AB95E9D0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n_1_middle!$N$86:$N$93</c:f>
              <c:strCache>
                <c:ptCount val="8"/>
                <c:pt idx="0">
                  <c:v>GTTC_0 </c:v>
                </c:pt>
                <c:pt idx="1">
                  <c:v>GTTC_5 </c:v>
                </c:pt>
                <c:pt idx="2">
                  <c:v>GTTC_15 </c:v>
                </c:pt>
                <c:pt idx="3">
                  <c:v>GTTC_30</c:v>
                </c:pt>
                <c:pt idx="4">
                  <c:v>GTTC_90 </c:v>
                </c:pt>
                <c:pt idx="5">
                  <c:v>GTTC_270 </c:v>
                </c:pt>
                <c:pt idx="6">
                  <c:v>GTTC_540</c:v>
                </c:pt>
                <c:pt idx="7">
                  <c:v>GTTC_720</c:v>
                </c:pt>
              </c:strCache>
            </c:strRef>
          </c:xVal>
          <c:yVal>
            <c:numRef>
              <c:f>n_1_middle!$O$86:$O$93</c:f>
              <c:numCache>
                <c:formatCode>General</c:formatCode>
                <c:ptCount val="8"/>
                <c:pt idx="0">
                  <c:v>4.6952609994523398</c:v>
                </c:pt>
                <c:pt idx="1">
                  <c:v>4.810952273670817</c:v>
                </c:pt>
                <c:pt idx="2">
                  <c:v>5.0919550303576022</c:v>
                </c:pt>
                <c:pt idx="3">
                  <c:v>5.1321696059488113</c:v>
                </c:pt>
                <c:pt idx="4">
                  <c:v>5.1340062637085131</c:v>
                </c:pt>
                <c:pt idx="5">
                  <c:v>5.0735459780819472</c:v>
                </c:pt>
                <c:pt idx="6">
                  <c:v>5.0997099608871572</c:v>
                </c:pt>
                <c:pt idx="7">
                  <c:v>5.087514533582695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35-448F-AEC6-03A9AB95E9D0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n_1_middle!$N$95:$N$102</c:f>
              <c:strCache>
                <c:ptCount val="8"/>
                <c:pt idx="0">
                  <c:v>GTTG_0 </c:v>
                </c:pt>
                <c:pt idx="1">
                  <c:v>GTTG_5 </c:v>
                </c:pt>
                <c:pt idx="2">
                  <c:v>GTTG_15 </c:v>
                </c:pt>
                <c:pt idx="3">
                  <c:v>GTTG_30</c:v>
                </c:pt>
                <c:pt idx="4">
                  <c:v>GTTG_90 </c:v>
                </c:pt>
                <c:pt idx="5">
                  <c:v>GTTG_270 </c:v>
                </c:pt>
                <c:pt idx="6">
                  <c:v>GTTG_540</c:v>
                </c:pt>
                <c:pt idx="7">
                  <c:v>GTTG_720</c:v>
                </c:pt>
              </c:strCache>
            </c:strRef>
          </c:xVal>
          <c:yVal>
            <c:numRef>
              <c:f>n_1_middle!$O$95:$O$102</c:f>
              <c:numCache>
                <c:formatCode>General</c:formatCode>
                <c:ptCount val="8"/>
                <c:pt idx="0">
                  <c:v>7.2534140231531401</c:v>
                </c:pt>
                <c:pt idx="1">
                  <c:v>7.5969071332321638</c:v>
                </c:pt>
                <c:pt idx="2">
                  <c:v>8.9564023252730429</c:v>
                </c:pt>
                <c:pt idx="3">
                  <c:v>9.1118549573072158</c:v>
                </c:pt>
                <c:pt idx="4">
                  <c:v>9.1276081578362422</c:v>
                </c:pt>
                <c:pt idx="5">
                  <c:v>9.0912915741964362</c:v>
                </c:pt>
                <c:pt idx="6">
                  <c:v>9.0091253794902979</c:v>
                </c:pt>
                <c:pt idx="7">
                  <c:v>8.8925295214383411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35-448F-AEC6-03A9AB95E9D0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n_1_middle!$N$104:$N$111</c:f>
              <c:strCache>
                <c:ptCount val="8"/>
                <c:pt idx="0">
                  <c:v>GTTT_0 </c:v>
                </c:pt>
                <c:pt idx="1">
                  <c:v>GTTT_5 </c:v>
                </c:pt>
                <c:pt idx="2">
                  <c:v>GTTT_15 </c:v>
                </c:pt>
                <c:pt idx="3">
                  <c:v>GTTT_30</c:v>
                </c:pt>
                <c:pt idx="4">
                  <c:v>GTTT_90 </c:v>
                </c:pt>
                <c:pt idx="5">
                  <c:v>GTTT_270 </c:v>
                </c:pt>
                <c:pt idx="6">
                  <c:v>GTTT_540</c:v>
                </c:pt>
                <c:pt idx="7">
                  <c:v>GTTT_720</c:v>
                </c:pt>
              </c:strCache>
            </c:strRef>
          </c:xVal>
          <c:yVal>
            <c:numRef>
              <c:f>n_1_middle!$O$104:$O$111</c:f>
              <c:numCache>
                <c:formatCode>General</c:formatCode>
                <c:ptCount val="8"/>
                <c:pt idx="0">
                  <c:v>8.0506045325747895</c:v>
                </c:pt>
                <c:pt idx="1">
                  <c:v>7.9824867907043959</c:v>
                </c:pt>
                <c:pt idx="2">
                  <c:v>7.8892164684429682</c:v>
                </c:pt>
                <c:pt idx="3">
                  <c:v>7.8586036445638205</c:v>
                </c:pt>
                <c:pt idx="4">
                  <c:v>7.856871139659237</c:v>
                </c:pt>
                <c:pt idx="5">
                  <c:v>7.8071430628543004</c:v>
                </c:pt>
                <c:pt idx="6">
                  <c:v>7.8427472944909562</c:v>
                </c:pt>
                <c:pt idx="7">
                  <c:v>7.9036119736621346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35-448F-AEC6-03A9AB95E9D0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n_1_middle!$N$113:$N$120</c:f>
              <c:strCache>
                <c:ptCount val="8"/>
                <c:pt idx="0">
                  <c:v>TTTA_0 </c:v>
                </c:pt>
                <c:pt idx="1">
                  <c:v>TTTA_5 </c:v>
                </c:pt>
                <c:pt idx="2">
                  <c:v>TTTA_15 </c:v>
                </c:pt>
                <c:pt idx="3">
                  <c:v>TTTA_30</c:v>
                </c:pt>
                <c:pt idx="4">
                  <c:v>TTTA_90 </c:v>
                </c:pt>
                <c:pt idx="5">
                  <c:v>TTTA_270 </c:v>
                </c:pt>
                <c:pt idx="6">
                  <c:v>TTTA_540</c:v>
                </c:pt>
                <c:pt idx="7">
                  <c:v>TTTA_720</c:v>
                </c:pt>
              </c:strCache>
            </c:strRef>
          </c:xVal>
          <c:yVal>
            <c:numRef>
              <c:f>n_1_middle!$O$113:$O$120</c:f>
              <c:numCache>
                <c:formatCode>General</c:formatCode>
                <c:ptCount val="8"/>
                <c:pt idx="0">
                  <c:v>8.1603685746853998</c:v>
                </c:pt>
                <c:pt idx="1">
                  <c:v>8.0019043489719479</c:v>
                </c:pt>
                <c:pt idx="2">
                  <c:v>7.4748697024677915</c:v>
                </c:pt>
                <c:pt idx="3">
                  <c:v>7.4209071116495036</c:v>
                </c:pt>
                <c:pt idx="4">
                  <c:v>7.4070289973796974</c:v>
                </c:pt>
                <c:pt idx="5">
                  <c:v>7.4826863174699723</c:v>
                </c:pt>
                <c:pt idx="6">
                  <c:v>7.4694311053389804</c:v>
                </c:pt>
                <c:pt idx="7">
                  <c:v>7.4946188368647606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E35-448F-AEC6-03A9AB95E9D0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n_1_middle!$N$122:$N$129</c:f>
              <c:strCache>
                <c:ptCount val="8"/>
                <c:pt idx="0">
                  <c:v>TTTC_0 </c:v>
                </c:pt>
                <c:pt idx="1">
                  <c:v>TTTC_5 </c:v>
                </c:pt>
                <c:pt idx="2">
                  <c:v>TTTC_15 </c:v>
                </c:pt>
                <c:pt idx="3">
                  <c:v>TTTC_30</c:v>
                </c:pt>
                <c:pt idx="4">
                  <c:v>TTTC_90 </c:v>
                </c:pt>
                <c:pt idx="5">
                  <c:v>TTTC_270 </c:v>
                </c:pt>
                <c:pt idx="6">
                  <c:v>TTTC_540</c:v>
                </c:pt>
                <c:pt idx="7">
                  <c:v>TTTC_720</c:v>
                </c:pt>
              </c:strCache>
            </c:strRef>
          </c:xVal>
          <c:yVal>
            <c:numRef>
              <c:f>n_1_middle!$O$122:$O$129</c:f>
              <c:numCache>
                <c:formatCode>General</c:formatCode>
                <c:ptCount val="8"/>
                <c:pt idx="0">
                  <c:v>5.3456028749411599</c:v>
                </c:pt>
                <c:pt idx="1">
                  <c:v>5.2109675764750554</c:v>
                </c:pt>
                <c:pt idx="2">
                  <c:v>4.9578621923931001</c:v>
                </c:pt>
                <c:pt idx="3">
                  <c:v>4.8910631815447356</c:v>
                </c:pt>
                <c:pt idx="4">
                  <c:v>4.8950614577856628</c:v>
                </c:pt>
                <c:pt idx="5">
                  <c:v>4.9226376724215282</c:v>
                </c:pt>
                <c:pt idx="6">
                  <c:v>4.9333682747509195</c:v>
                </c:pt>
                <c:pt idx="7">
                  <c:v>4.9661447417932516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E35-448F-AEC6-03A9AB95E9D0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n_1_middle!$N$131:$N$138</c:f>
              <c:strCache>
                <c:ptCount val="8"/>
                <c:pt idx="0">
                  <c:v>TTTG_0 </c:v>
                </c:pt>
                <c:pt idx="1">
                  <c:v>TTTG_5 </c:v>
                </c:pt>
                <c:pt idx="2">
                  <c:v>TTTG_15 </c:v>
                </c:pt>
                <c:pt idx="3">
                  <c:v>TTTG_30</c:v>
                </c:pt>
                <c:pt idx="4">
                  <c:v>TTTG_90 </c:v>
                </c:pt>
                <c:pt idx="5">
                  <c:v>TTTG_270 </c:v>
                </c:pt>
                <c:pt idx="6">
                  <c:v>TTTG_540</c:v>
                </c:pt>
                <c:pt idx="7">
                  <c:v>TTTG_720</c:v>
                </c:pt>
              </c:strCache>
            </c:strRef>
          </c:xVal>
          <c:yVal>
            <c:numRef>
              <c:f>n_1_middle!$O$131:$O$138</c:f>
              <c:numCache>
                <c:formatCode>General</c:formatCode>
                <c:ptCount val="8"/>
                <c:pt idx="0">
                  <c:v>8.3709582587703508</c:v>
                </c:pt>
                <c:pt idx="1">
                  <c:v>8.2908042898861218</c:v>
                </c:pt>
                <c:pt idx="2">
                  <c:v>8.2760864220151369</c:v>
                </c:pt>
                <c:pt idx="3">
                  <c:v>8.2430599755925549</c:v>
                </c:pt>
                <c:pt idx="4">
                  <c:v>8.2309059541240917</c:v>
                </c:pt>
                <c:pt idx="5">
                  <c:v>8.1868231791853852</c:v>
                </c:pt>
                <c:pt idx="6">
                  <c:v>8.237392602386759</c:v>
                </c:pt>
                <c:pt idx="7">
                  <c:v>8.2816534170091547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35-448F-AEC6-03A9AB95E9D0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n_1_middle!$N$140:$N$147</c:f>
              <c:strCache>
                <c:ptCount val="8"/>
                <c:pt idx="0">
                  <c:v>TTTT_0 </c:v>
                </c:pt>
                <c:pt idx="1">
                  <c:v>TTTT_5 </c:v>
                </c:pt>
                <c:pt idx="2">
                  <c:v>TTTT_15 </c:v>
                </c:pt>
                <c:pt idx="3">
                  <c:v>TTTT_30</c:v>
                </c:pt>
                <c:pt idx="4">
                  <c:v>TTTT_90 </c:v>
                </c:pt>
                <c:pt idx="5">
                  <c:v>TTTT_270 </c:v>
                </c:pt>
                <c:pt idx="6">
                  <c:v>TTTT_540</c:v>
                </c:pt>
                <c:pt idx="7">
                  <c:v>TTTT_720</c:v>
                </c:pt>
              </c:strCache>
            </c:strRef>
          </c:xVal>
          <c:yVal>
            <c:numRef>
              <c:f>n_1_middle!$O$140:$O$147</c:f>
              <c:numCache>
                <c:formatCode>General</c:formatCode>
                <c:ptCount val="8"/>
                <c:pt idx="0">
                  <c:v>9.94500808058236</c:v>
                </c:pt>
                <c:pt idx="1">
                  <c:v>9.500632657601173</c:v>
                </c:pt>
                <c:pt idx="2">
                  <c:v>8.805972202461172</c:v>
                </c:pt>
                <c:pt idx="3">
                  <c:v>8.6353412821047204</c:v>
                </c:pt>
                <c:pt idx="4">
                  <c:v>8.6471390557589256</c:v>
                </c:pt>
                <c:pt idx="5">
                  <c:v>8.7220801400143344</c:v>
                </c:pt>
                <c:pt idx="6">
                  <c:v>8.7178729712106797</c:v>
                </c:pt>
                <c:pt idx="7">
                  <c:v>8.8329834299733267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35-448F-AEC6-03A9AB95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64464"/>
        <c:axId val="348463808"/>
      </c:scatterChart>
      <c:valAx>
        <c:axId val="3484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3808"/>
        <c:crosses val="autoZero"/>
        <c:crossBetween val="midCat"/>
      </c:valAx>
      <c:valAx>
        <c:axId val="348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n_1_right!$G$10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n_1_right!$F$11:$F$117</c:f>
              <c:strCache>
                <c:ptCount val="107"/>
                <c:pt idx="0">
                  <c:v>A4_0 min</c:v>
                </c:pt>
                <c:pt idx="1">
                  <c:v>A4_5 min</c:v>
                </c:pt>
                <c:pt idx="2">
                  <c:v>A4_15 min</c:v>
                </c:pt>
                <c:pt idx="3">
                  <c:v>A4_30 min</c:v>
                </c:pt>
                <c:pt idx="4">
                  <c:v>A4_90 min</c:v>
                </c:pt>
                <c:pt idx="5">
                  <c:v>A4_270 min</c:v>
                </c:pt>
                <c:pt idx="6">
                  <c:v>A4_540 min</c:v>
                </c:pt>
                <c:pt idx="7">
                  <c:v>A4_720 min</c:v>
                </c:pt>
                <c:pt idx="9">
                  <c:v>C4_0 min</c:v>
                </c:pt>
                <c:pt idx="10">
                  <c:v>C4_5 min</c:v>
                </c:pt>
                <c:pt idx="11">
                  <c:v>C4_15 min</c:v>
                </c:pt>
                <c:pt idx="12">
                  <c:v>C4_30 min</c:v>
                </c:pt>
                <c:pt idx="13">
                  <c:v>C4_90 min</c:v>
                </c:pt>
                <c:pt idx="14">
                  <c:v>C4_270 min</c:v>
                </c:pt>
                <c:pt idx="15">
                  <c:v>C4_540 min</c:v>
                </c:pt>
                <c:pt idx="16">
                  <c:v>C4_720 min</c:v>
                </c:pt>
                <c:pt idx="18">
                  <c:v>G4_0 min</c:v>
                </c:pt>
                <c:pt idx="19">
                  <c:v>G4_5 min</c:v>
                </c:pt>
                <c:pt idx="20">
                  <c:v>G4_15 min</c:v>
                </c:pt>
                <c:pt idx="21">
                  <c:v>G4_30 min</c:v>
                </c:pt>
                <c:pt idx="22">
                  <c:v>G4_90 min</c:v>
                </c:pt>
                <c:pt idx="23">
                  <c:v>G4_270 min</c:v>
                </c:pt>
                <c:pt idx="24">
                  <c:v>G4_540 min</c:v>
                </c:pt>
                <c:pt idx="25">
                  <c:v>G4_720 min</c:v>
                </c:pt>
                <c:pt idx="27">
                  <c:v>T4_0 min</c:v>
                </c:pt>
                <c:pt idx="28">
                  <c:v>T4_5 min</c:v>
                </c:pt>
                <c:pt idx="29">
                  <c:v>T4_15 min</c:v>
                </c:pt>
                <c:pt idx="30">
                  <c:v>T4_30 min</c:v>
                </c:pt>
                <c:pt idx="31">
                  <c:v>T4_90 min</c:v>
                </c:pt>
                <c:pt idx="32">
                  <c:v>T4_270 min</c:v>
                </c:pt>
                <c:pt idx="33">
                  <c:v>T4_540 min</c:v>
                </c:pt>
                <c:pt idx="34">
                  <c:v>T4_720 min</c:v>
                </c:pt>
                <c:pt idx="36">
                  <c:v>A5_0 min</c:v>
                </c:pt>
                <c:pt idx="37">
                  <c:v>A5_5 min</c:v>
                </c:pt>
                <c:pt idx="38">
                  <c:v>A5_15 min</c:v>
                </c:pt>
                <c:pt idx="39">
                  <c:v>A5_30 min</c:v>
                </c:pt>
                <c:pt idx="40">
                  <c:v>A5_90 min</c:v>
                </c:pt>
                <c:pt idx="41">
                  <c:v>A5_270 min</c:v>
                </c:pt>
                <c:pt idx="42">
                  <c:v>A5_540 min</c:v>
                </c:pt>
                <c:pt idx="43">
                  <c:v>A5_720 min</c:v>
                </c:pt>
                <c:pt idx="45">
                  <c:v>C5_0 min</c:v>
                </c:pt>
                <c:pt idx="46">
                  <c:v>C5_5 min</c:v>
                </c:pt>
                <c:pt idx="47">
                  <c:v>C5_15 min</c:v>
                </c:pt>
                <c:pt idx="48">
                  <c:v>C5_30 min</c:v>
                </c:pt>
                <c:pt idx="49">
                  <c:v>C5_90 min</c:v>
                </c:pt>
                <c:pt idx="50">
                  <c:v>C5_270 min</c:v>
                </c:pt>
                <c:pt idx="51">
                  <c:v>C5_540 min</c:v>
                </c:pt>
                <c:pt idx="52">
                  <c:v>C5_720 min</c:v>
                </c:pt>
                <c:pt idx="54">
                  <c:v>G5_0 min</c:v>
                </c:pt>
                <c:pt idx="55">
                  <c:v>G5_5 min</c:v>
                </c:pt>
                <c:pt idx="56">
                  <c:v>G5_15 min</c:v>
                </c:pt>
                <c:pt idx="57">
                  <c:v>G5_30 min</c:v>
                </c:pt>
                <c:pt idx="58">
                  <c:v>G5_90 min</c:v>
                </c:pt>
                <c:pt idx="59">
                  <c:v>G5_270 min</c:v>
                </c:pt>
                <c:pt idx="60">
                  <c:v>G5_540 min</c:v>
                </c:pt>
                <c:pt idx="61">
                  <c:v>G5_720 min</c:v>
                </c:pt>
                <c:pt idx="63">
                  <c:v>T5_0 min</c:v>
                </c:pt>
                <c:pt idx="64">
                  <c:v>T5_5 min</c:v>
                </c:pt>
                <c:pt idx="65">
                  <c:v>T5_15 min</c:v>
                </c:pt>
                <c:pt idx="66">
                  <c:v>T5_30 min</c:v>
                </c:pt>
                <c:pt idx="67">
                  <c:v>T5_90 min</c:v>
                </c:pt>
                <c:pt idx="68">
                  <c:v>T5_270 min</c:v>
                </c:pt>
                <c:pt idx="69">
                  <c:v>T5_540 min</c:v>
                </c:pt>
                <c:pt idx="70">
                  <c:v>T5_720 min</c:v>
                </c:pt>
                <c:pt idx="72">
                  <c:v>A6_0 min</c:v>
                </c:pt>
                <c:pt idx="73">
                  <c:v>A6_5 min</c:v>
                </c:pt>
                <c:pt idx="74">
                  <c:v>A6_15 min</c:v>
                </c:pt>
                <c:pt idx="75">
                  <c:v>A6_30 min</c:v>
                </c:pt>
                <c:pt idx="76">
                  <c:v>A6_90 min</c:v>
                </c:pt>
                <c:pt idx="77">
                  <c:v>A6_270 min</c:v>
                </c:pt>
                <c:pt idx="78">
                  <c:v>A6_540 min</c:v>
                </c:pt>
                <c:pt idx="79">
                  <c:v>A6_720 min</c:v>
                </c:pt>
                <c:pt idx="81">
                  <c:v>C6_0 min</c:v>
                </c:pt>
                <c:pt idx="82">
                  <c:v>C6_5 min</c:v>
                </c:pt>
                <c:pt idx="83">
                  <c:v>C6_15 min</c:v>
                </c:pt>
                <c:pt idx="84">
                  <c:v>C6_30 min</c:v>
                </c:pt>
                <c:pt idx="85">
                  <c:v>C6_90 min</c:v>
                </c:pt>
                <c:pt idx="86">
                  <c:v>C6_270 min</c:v>
                </c:pt>
                <c:pt idx="87">
                  <c:v>C6_540 min</c:v>
                </c:pt>
                <c:pt idx="88">
                  <c:v>C6_720 min</c:v>
                </c:pt>
                <c:pt idx="90">
                  <c:v>G6_0 min</c:v>
                </c:pt>
                <c:pt idx="91">
                  <c:v>G6_5 min</c:v>
                </c:pt>
                <c:pt idx="92">
                  <c:v>G6_15 min</c:v>
                </c:pt>
                <c:pt idx="93">
                  <c:v>G6_30 min</c:v>
                </c:pt>
                <c:pt idx="94">
                  <c:v>G6_90 min</c:v>
                </c:pt>
                <c:pt idx="95">
                  <c:v>G6_270 min</c:v>
                </c:pt>
                <c:pt idx="96">
                  <c:v>G6_540 min</c:v>
                </c:pt>
                <c:pt idx="97">
                  <c:v>G6_720 min</c:v>
                </c:pt>
                <c:pt idx="99">
                  <c:v>T6_0 min</c:v>
                </c:pt>
                <c:pt idx="100">
                  <c:v>T6_5 min</c:v>
                </c:pt>
                <c:pt idx="101">
                  <c:v>T6_15 min</c:v>
                </c:pt>
                <c:pt idx="102">
                  <c:v>T6_30 min</c:v>
                </c:pt>
                <c:pt idx="103">
                  <c:v>T6_90 min</c:v>
                </c:pt>
                <c:pt idx="104">
                  <c:v>T6_270 min</c:v>
                </c:pt>
                <c:pt idx="105">
                  <c:v>T6_540 min</c:v>
                </c:pt>
                <c:pt idx="106">
                  <c:v>T6_720 min</c:v>
                </c:pt>
              </c:strCache>
            </c:strRef>
          </c:cat>
          <c:val>
            <c:numRef>
              <c:f>n_1_right!$G$11:$G$117</c:f>
              <c:numCache>
                <c:formatCode>General</c:formatCode>
                <c:ptCount val="107"/>
                <c:pt idx="0">
                  <c:v>25.025227659478901</c:v>
                </c:pt>
                <c:pt idx="1">
                  <c:v>25.207526197272408</c:v>
                </c:pt>
                <c:pt idx="2">
                  <c:v>24.898689247148145</c:v>
                </c:pt>
                <c:pt idx="3">
                  <c:v>24.997417165830708</c:v>
                </c:pt>
                <c:pt idx="4">
                  <c:v>24.993649050965416</c:v>
                </c:pt>
                <c:pt idx="5">
                  <c:v>25.103387695888792</c:v>
                </c:pt>
                <c:pt idx="6">
                  <c:v>25.004463166478097</c:v>
                </c:pt>
                <c:pt idx="7">
                  <c:v>24.911734876071787</c:v>
                </c:pt>
                <c:pt idx="9">
                  <c:v>17.267124037050699</c:v>
                </c:pt>
                <c:pt idx="10">
                  <c:v>17.295031483088476</c:v>
                </c:pt>
                <c:pt idx="11">
                  <c:v>17.209260811549075</c:v>
                </c:pt>
                <c:pt idx="12">
                  <c:v>17.175884680174473</c:v>
                </c:pt>
                <c:pt idx="13">
                  <c:v>17.189127920283358</c:v>
                </c:pt>
                <c:pt idx="14">
                  <c:v>17.123136386218349</c:v>
                </c:pt>
                <c:pt idx="15">
                  <c:v>17.204830239206714</c:v>
                </c:pt>
                <c:pt idx="16">
                  <c:v>17.220600517900081</c:v>
                </c:pt>
                <c:pt idx="18">
                  <c:v>27.015550788431501</c:v>
                </c:pt>
                <c:pt idx="19">
                  <c:v>27.574392919667439</c:v>
                </c:pt>
                <c:pt idx="20">
                  <c:v>29.54895203645486</c:v>
                </c:pt>
                <c:pt idx="21">
                  <c:v>29.798528811988401</c:v>
                </c:pt>
                <c:pt idx="22">
                  <c:v>29.800379633817283</c:v>
                </c:pt>
                <c:pt idx="23">
                  <c:v>29.635686866682239</c:v>
                </c:pt>
                <c:pt idx="24">
                  <c:v>29.61541874314101</c:v>
                </c:pt>
                <c:pt idx="25">
                  <c:v>29.460972996824154</c:v>
                </c:pt>
                <c:pt idx="27">
                  <c:v>30.692097515038899</c:v>
                </c:pt>
                <c:pt idx="28">
                  <c:v>29.923049399971674</c:v>
                </c:pt>
                <c:pt idx="29">
                  <c:v>28.343097904847919</c:v>
                </c:pt>
                <c:pt idx="30">
                  <c:v>28.028169342006422</c:v>
                </c:pt>
                <c:pt idx="31">
                  <c:v>28.016843394933943</c:v>
                </c:pt>
                <c:pt idx="32">
                  <c:v>28.137789051210625</c:v>
                </c:pt>
                <c:pt idx="33">
                  <c:v>28.175287851174186</c:v>
                </c:pt>
                <c:pt idx="34">
                  <c:v>28.406691609203982</c:v>
                </c:pt>
                <c:pt idx="36">
                  <c:v>24.676312185603301</c:v>
                </c:pt>
                <c:pt idx="37">
                  <c:v>24.738016856766791</c:v>
                </c:pt>
                <c:pt idx="38">
                  <c:v>23.581286267314326</c:v>
                </c:pt>
                <c:pt idx="39">
                  <c:v>23.662195763775898</c:v>
                </c:pt>
                <c:pt idx="40">
                  <c:v>23.567167586372445</c:v>
                </c:pt>
                <c:pt idx="41">
                  <c:v>23.741017380348854</c:v>
                </c:pt>
                <c:pt idx="42">
                  <c:v>23.627316845127087</c:v>
                </c:pt>
                <c:pt idx="43">
                  <c:v>23.634970149138525</c:v>
                </c:pt>
                <c:pt idx="45">
                  <c:v>17.241899333214899</c:v>
                </c:pt>
                <c:pt idx="46">
                  <c:v>17.302633924363608</c:v>
                </c:pt>
                <c:pt idx="47">
                  <c:v>17.564695504914589</c:v>
                </c:pt>
                <c:pt idx="48">
                  <c:v>17.55136702891248</c:v>
                </c:pt>
                <c:pt idx="49">
                  <c:v>17.572926680656469</c:v>
                </c:pt>
                <c:pt idx="50">
                  <c:v>17.596373381575834</c:v>
                </c:pt>
                <c:pt idx="51">
                  <c:v>17.603347931359785</c:v>
                </c:pt>
                <c:pt idx="52">
                  <c:v>17.544238578152232</c:v>
                </c:pt>
                <c:pt idx="54">
                  <c:v>26.959121633791401</c:v>
                </c:pt>
                <c:pt idx="55">
                  <c:v>27.242137756830427</c:v>
                </c:pt>
                <c:pt idx="56">
                  <c:v>28.31487541414775</c:v>
                </c:pt>
                <c:pt idx="57">
                  <c:v>28.427277228339175</c:v>
                </c:pt>
                <c:pt idx="58">
                  <c:v>28.413055848464957</c:v>
                </c:pt>
                <c:pt idx="59">
                  <c:v>28.230945527436351</c:v>
                </c:pt>
                <c:pt idx="60">
                  <c:v>28.291265175043872</c:v>
                </c:pt>
                <c:pt idx="61">
                  <c:v>28.282238583694696</c:v>
                </c:pt>
                <c:pt idx="63">
                  <c:v>31.122666847390398</c:v>
                </c:pt>
                <c:pt idx="64">
                  <c:v>30.717211462039174</c:v>
                </c:pt>
                <c:pt idx="65">
                  <c:v>30.539142813623332</c:v>
                </c:pt>
                <c:pt idx="66">
                  <c:v>30.359159978972443</c:v>
                </c:pt>
                <c:pt idx="67">
                  <c:v>30.446849884506129</c:v>
                </c:pt>
                <c:pt idx="68">
                  <c:v>30.431663710638958</c:v>
                </c:pt>
                <c:pt idx="69">
                  <c:v>30.478070048469252</c:v>
                </c:pt>
                <c:pt idx="70">
                  <c:v>30.538552689014551</c:v>
                </c:pt>
                <c:pt idx="72">
                  <c:v>24.938913432060101</c:v>
                </c:pt>
                <c:pt idx="73">
                  <c:v>25.025100159754565</c:v>
                </c:pt>
                <c:pt idx="74">
                  <c:v>24.052560550716766</c:v>
                </c:pt>
                <c:pt idx="75">
                  <c:v>24.115257291956315</c:v>
                </c:pt>
                <c:pt idx="76">
                  <c:v>24.047295222923886</c:v>
                </c:pt>
                <c:pt idx="77">
                  <c:v>24.213685599095715</c:v>
                </c:pt>
                <c:pt idx="78">
                  <c:v>24.09467403280442</c:v>
                </c:pt>
                <c:pt idx="79">
                  <c:v>24.103325477053456</c:v>
                </c:pt>
                <c:pt idx="81">
                  <c:v>17.838266946287</c:v>
                </c:pt>
                <c:pt idx="82">
                  <c:v>17.939588900361915</c:v>
                </c:pt>
                <c:pt idx="83">
                  <c:v>18.275860220453339</c:v>
                </c:pt>
                <c:pt idx="84">
                  <c:v>18.258670048302665</c:v>
                </c:pt>
                <c:pt idx="85">
                  <c:v>18.295409441035098</c:v>
                </c:pt>
                <c:pt idx="86">
                  <c:v>18.312039687070339</c:v>
                </c:pt>
                <c:pt idx="87">
                  <c:v>18.320856132701639</c:v>
                </c:pt>
                <c:pt idx="88">
                  <c:v>18.256717982793067</c:v>
                </c:pt>
                <c:pt idx="90">
                  <c:v>26.675444897046098</c:v>
                </c:pt>
                <c:pt idx="91">
                  <c:v>26.818113649170446</c:v>
                </c:pt>
                <c:pt idx="92">
                  <c:v>27.674371306253693</c:v>
                </c:pt>
                <c:pt idx="93">
                  <c:v>27.783663408493265</c:v>
                </c:pt>
                <c:pt idx="94">
                  <c:v>27.756056680180642</c:v>
                </c:pt>
                <c:pt idx="95">
                  <c:v>27.610701431575755</c:v>
                </c:pt>
                <c:pt idx="96">
                  <c:v>27.63932251218154</c:v>
                </c:pt>
                <c:pt idx="97">
                  <c:v>27.649035989036154</c:v>
                </c:pt>
                <c:pt idx="99">
                  <c:v>30.547374724606701</c:v>
                </c:pt>
                <c:pt idx="100">
                  <c:v>30.21719729071307</c:v>
                </c:pt>
                <c:pt idx="101">
                  <c:v>29.997207922576202</c:v>
                </c:pt>
                <c:pt idx="102">
                  <c:v>29.842409251247755</c:v>
                </c:pt>
                <c:pt idx="103">
                  <c:v>29.901238655860379</c:v>
                </c:pt>
                <c:pt idx="104">
                  <c:v>29.863573282258187</c:v>
                </c:pt>
                <c:pt idx="105">
                  <c:v>29.945147322312398</c:v>
                </c:pt>
                <c:pt idx="106">
                  <c:v>29.990920551117327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3-4093-9D42-547AFAA2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13320"/>
        <c:axId val="503004464"/>
      </c:barChart>
      <c:catAx>
        <c:axId val="5030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4464"/>
        <c:crosses val="autoZero"/>
        <c:auto val="1"/>
        <c:lblAlgn val="ctr"/>
        <c:lblOffset val="100"/>
        <c:noMultiLvlLbl val="0"/>
      </c:catAx>
      <c:valAx>
        <c:axId val="5030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n_1_right!$G$121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n_1_right!$F$122:$F$228</c:f>
              <c:strCache>
                <c:ptCount val="107"/>
                <c:pt idx="0">
                  <c:v>A4_0 min</c:v>
                </c:pt>
                <c:pt idx="1">
                  <c:v>A4_5 min</c:v>
                </c:pt>
                <c:pt idx="2">
                  <c:v>A4_15 min</c:v>
                </c:pt>
                <c:pt idx="3">
                  <c:v>A4_30 min</c:v>
                </c:pt>
                <c:pt idx="4">
                  <c:v>A4_90 min</c:v>
                </c:pt>
                <c:pt idx="5">
                  <c:v>A4_270 min</c:v>
                </c:pt>
                <c:pt idx="6">
                  <c:v>A4_540 min</c:v>
                </c:pt>
                <c:pt idx="7">
                  <c:v>A4_720 min</c:v>
                </c:pt>
                <c:pt idx="9">
                  <c:v>C4_0 min</c:v>
                </c:pt>
                <c:pt idx="10">
                  <c:v>C4_5 min</c:v>
                </c:pt>
                <c:pt idx="11">
                  <c:v>C4_15 min</c:v>
                </c:pt>
                <c:pt idx="12">
                  <c:v>C4_30 min</c:v>
                </c:pt>
                <c:pt idx="13">
                  <c:v>C4_90 min</c:v>
                </c:pt>
                <c:pt idx="14">
                  <c:v>C4_270 min</c:v>
                </c:pt>
                <c:pt idx="15">
                  <c:v>C4_540 min</c:v>
                </c:pt>
                <c:pt idx="16">
                  <c:v>C4_720 min</c:v>
                </c:pt>
                <c:pt idx="18">
                  <c:v>G4_0 min</c:v>
                </c:pt>
                <c:pt idx="19">
                  <c:v>G4_5 min</c:v>
                </c:pt>
                <c:pt idx="20">
                  <c:v>G4_15 min</c:v>
                </c:pt>
                <c:pt idx="21">
                  <c:v>G4_30 min</c:v>
                </c:pt>
                <c:pt idx="22">
                  <c:v>G4_90 min</c:v>
                </c:pt>
                <c:pt idx="23">
                  <c:v>G4_270 min</c:v>
                </c:pt>
                <c:pt idx="24">
                  <c:v>G4_540 min</c:v>
                </c:pt>
                <c:pt idx="25">
                  <c:v>G4_720 min</c:v>
                </c:pt>
                <c:pt idx="27">
                  <c:v>T4_0 min</c:v>
                </c:pt>
                <c:pt idx="28">
                  <c:v>T4_5 min</c:v>
                </c:pt>
                <c:pt idx="29">
                  <c:v>T4_15 min</c:v>
                </c:pt>
                <c:pt idx="30">
                  <c:v>T4_30 min</c:v>
                </c:pt>
                <c:pt idx="31">
                  <c:v>T4_90 min</c:v>
                </c:pt>
                <c:pt idx="32">
                  <c:v>T4_270 min</c:v>
                </c:pt>
                <c:pt idx="33">
                  <c:v>T4_540 min</c:v>
                </c:pt>
                <c:pt idx="34">
                  <c:v>T4_720 min</c:v>
                </c:pt>
                <c:pt idx="36">
                  <c:v>A5_0 min</c:v>
                </c:pt>
                <c:pt idx="37">
                  <c:v>A5_5 min</c:v>
                </c:pt>
                <c:pt idx="38">
                  <c:v>A5_15 min</c:v>
                </c:pt>
                <c:pt idx="39">
                  <c:v>A5_30 min</c:v>
                </c:pt>
                <c:pt idx="40">
                  <c:v>A5_90 min</c:v>
                </c:pt>
                <c:pt idx="41">
                  <c:v>A5_270 min</c:v>
                </c:pt>
                <c:pt idx="42">
                  <c:v>A5_540 min</c:v>
                </c:pt>
                <c:pt idx="43">
                  <c:v>A5_720 min</c:v>
                </c:pt>
                <c:pt idx="45">
                  <c:v>C5_0 min</c:v>
                </c:pt>
                <c:pt idx="46">
                  <c:v>C5_5 min</c:v>
                </c:pt>
                <c:pt idx="47">
                  <c:v>C5_15 min</c:v>
                </c:pt>
                <c:pt idx="48">
                  <c:v>C5_30 min</c:v>
                </c:pt>
                <c:pt idx="49">
                  <c:v>C5_90 min</c:v>
                </c:pt>
                <c:pt idx="50">
                  <c:v>C5_270 min</c:v>
                </c:pt>
                <c:pt idx="51">
                  <c:v>C5_540 min</c:v>
                </c:pt>
                <c:pt idx="52">
                  <c:v>C5_720 min</c:v>
                </c:pt>
                <c:pt idx="54">
                  <c:v>G5_0 min</c:v>
                </c:pt>
                <c:pt idx="55">
                  <c:v>G5_5 min</c:v>
                </c:pt>
                <c:pt idx="56">
                  <c:v>G5_15 min</c:v>
                </c:pt>
                <c:pt idx="57">
                  <c:v>G5_30 min</c:v>
                </c:pt>
                <c:pt idx="58">
                  <c:v>G5_90 min</c:v>
                </c:pt>
                <c:pt idx="59">
                  <c:v>G5_270 min</c:v>
                </c:pt>
                <c:pt idx="60">
                  <c:v>G5_540 min</c:v>
                </c:pt>
                <c:pt idx="61">
                  <c:v>G5_720 min</c:v>
                </c:pt>
                <c:pt idx="63">
                  <c:v>T5_0 min</c:v>
                </c:pt>
                <c:pt idx="64">
                  <c:v>T5_5 min</c:v>
                </c:pt>
                <c:pt idx="65">
                  <c:v>T5_15 min</c:v>
                </c:pt>
                <c:pt idx="66">
                  <c:v>T5_30 min</c:v>
                </c:pt>
                <c:pt idx="67">
                  <c:v>T5_90 min</c:v>
                </c:pt>
                <c:pt idx="68">
                  <c:v>T5_270 min</c:v>
                </c:pt>
                <c:pt idx="69">
                  <c:v>T5_540 min</c:v>
                </c:pt>
                <c:pt idx="70">
                  <c:v>T5_720 min</c:v>
                </c:pt>
                <c:pt idx="72">
                  <c:v>A6_0 min</c:v>
                </c:pt>
                <c:pt idx="73">
                  <c:v>A6_5 min</c:v>
                </c:pt>
                <c:pt idx="74">
                  <c:v>A6_15 min</c:v>
                </c:pt>
                <c:pt idx="75">
                  <c:v>A6_30 min</c:v>
                </c:pt>
                <c:pt idx="76">
                  <c:v>A6_90 min</c:v>
                </c:pt>
                <c:pt idx="77">
                  <c:v>A6_270 min</c:v>
                </c:pt>
                <c:pt idx="78">
                  <c:v>A6_540 min</c:v>
                </c:pt>
                <c:pt idx="79">
                  <c:v>A6_720 min</c:v>
                </c:pt>
                <c:pt idx="81">
                  <c:v>C6_0 min</c:v>
                </c:pt>
                <c:pt idx="82">
                  <c:v>C6_5 min</c:v>
                </c:pt>
                <c:pt idx="83">
                  <c:v>C6_15 min</c:v>
                </c:pt>
                <c:pt idx="84">
                  <c:v>C6_30 min</c:v>
                </c:pt>
                <c:pt idx="85">
                  <c:v>C6_90 min</c:v>
                </c:pt>
                <c:pt idx="86">
                  <c:v>C6_270 min</c:v>
                </c:pt>
                <c:pt idx="87">
                  <c:v>C6_540 min</c:v>
                </c:pt>
                <c:pt idx="88">
                  <c:v>C6_720 min</c:v>
                </c:pt>
                <c:pt idx="90">
                  <c:v>G6_0 min</c:v>
                </c:pt>
                <c:pt idx="91">
                  <c:v>G6_5 min</c:v>
                </c:pt>
                <c:pt idx="92">
                  <c:v>G6_15 min</c:v>
                </c:pt>
                <c:pt idx="93">
                  <c:v>G6_30 min</c:v>
                </c:pt>
                <c:pt idx="94">
                  <c:v>G6_90 min</c:v>
                </c:pt>
                <c:pt idx="95">
                  <c:v>G6_270 min</c:v>
                </c:pt>
                <c:pt idx="96">
                  <c:v>G6_540 min</c:v>
                </c:pt>
                <c:pt idx="97">
                  <c:v>G6_720 min</c:v>
                </c:pt>
                <c:pt idx="99">
                  <c:v>T6_0 min</c:v>
                </c:pt>
                <c:pt idx="100">
                  <c:v>T6_5 min</c:v>
                </c:pt>
                <c:pt idx="101">
                  <c:v>T6_15 min</c:v>
                </c:pt>
                <c:pt idx="102">
                  <c:v>T6_30 min</c:v>
                </c:pt>
                <c:pt idx="103">
                  <c:v>T6_90 min</c:v>
                </c:pt>
                <c:pt idx="104">
                  <c:v>T6_270 min</c:v>
                </c:pt>
                <c:pt idx="105">
                  <c:v>T6_540 min</c:v>
                </c:pt>
                <c:pt idx="106">
                  <c:v>T6_720 min</c:v>
                </c:pt>
              </c:strCache>
            </c:strRef>
          </c:cat>
          <c:val>
            <c:numRef>
              <c:f>n_1_right!$G$122:$G$228</c:f>
              <c:numCache>
                <c:formatCode>General</c:formatCode>
                <c:ptCount val="107"/>
                <c:pt idx="0">
                  <c:v>25</c:v>
                </c:pt>
                <c:pt idx="1">
                  <c:v>25.182114764622789</c:v>
                </c:pt>
                <c:pt idx="2">
                  <c:v>24.873589149664713</c:v>
                </c:pt>
                <c:pt idx="3">
                  <c:v>24.972217541807598</c:v>
                </c:pt>
                <c:pt idx="4">
                  <c:v>24.968453225537868</c:v>
                </c:pt>
                <c:pt idx="5">
                  <c:v>25.078081244128349</c:v>
                </c:pt>
                <c:pt idx="6">
                  <c:v>24.979256439458464</c:v>
                </c:pt>
                <c:pt idx="7">
                  <c:v>24.8866216274319</c:v>
                </c:pt>
                <c:pt idx="9">
                  <c:v>25</c:v>
                </c:pt>
                <c:pt idx="10">
                  <c:v>25.040405463553011</c:v>
                </c:pt>
                <c:pt idx="11">
                  <c:v>24.916223417725117</c:v>
                </c:pt>
                <c:pt idx="12">
                  <c:v>24.867900183202991</c:v>
                </c:pt>
                <c:pt idx="13">
                  <c:v>24.887074250755393</c:v>
                </c:pt>
                <c:pt idx="14">
                  <c:v>24.79152919368131</c:v>
                </c:pt>
                <c:pt idx="15">
                  <c:v>24.909808666297991</c:v>
                </c:pt>
                <c:pt idx="16">
                  <c:v>24.932641476584649</c:v>
                </c:pt>
                <c:pt idx="18">
                  <c:v>25</c:v>
                </c:pt>
                <c:pt idx="19">
                  <c:v>25.517148563444469</c:v>
                </c:pt>
                <c:pt idx="20">
                  <c:v>27.344391631937597</c:v>
                </c:pt>
                <c:pt idx="21">
                  <c:v>27.575348218283057</c:v>
                </c:pt>
                <c:pt idx="22">
                  <c:v>27.577060955738769</c:v>
                </c:pt>
                <c:pt idx="23">
                  <c:v>27.424655431578987</c:v>
                </c:pt>
                <c:pt idx="24">
                  <c:v>27.405899453124249</c:v>
                </c:pt>
                <c:pt idx="25">
                  <c:v>27.262976449697096</c:v>
                </c:pt>
                <c:pt idx="27">
                  <c:v>25</c:v>
                </c:pt>
                <c:pt idx="28">
                  <c:v>24.37357807275114</c:v>
                </c:pt>
                <c:pt idx="29">
                  <c:v>23.086641350399734</c:v>
                </c:pt>
                <c:pt idx="30">
                  <c:v>22.830118834557354</c:v>
                </c:pt>
                <c:pt idx="31">
                  <c:v>22.820893375897413</c:v>
                </c:pt>
                <c:pt idx="32">
                  <c:v>22.91940868282407</c:v>
                </c:pt>
                <c:pt idx="33">
                  <c:v>22.949953027296772</c:v>
                </c:pt>
                <c:pt idx="34">
                  <c:v>23.138441088365592</c:v>
                </c:pt>
                <c:pt idx="36">
                  <c:v>25</c:v>
                </c:pt>
                <c:pt idx="37">
                  <c:v>25.062514072908641</c:v>
                </c:pt>
                <c:pt idx="38">
                  <c:v>23.890610243892283</c:v>
                </c:pt>
                <c:pt idx="39">
                  <c:v>23.972581058506933</c:v>
                </c:pt>
                <c:pt idx="40">
                  <c:v>23.876306363276239</c:v>
                </c:pt>
                <c:pt idx="41">
                  <c:v>24.052436605782489</c:v>
                </c:pt>
                <c:pt idx="42">
                  <c:v>23.937244620887657</c:v>
                </c:pt>
                <c:pt idx="43">
                  <c:v>23.944998315963602</c:v>
                </c:pt>
                <c:pt idx="45">
                  <c:v>25</c:v>
                </c:pt>
                <c:pt idx="46">
                  <c:v>25.088062501083787</c:v>
                </c:pt>
                <c:pt idx="47">
                  <c:v>25.468040332247288</c:v>
                </c:pt>
                <c:pt idx="48">
                  <c:v>25.448714624933199</c:v>
                </c:pt>
                <c:pt idx="49">
                  <c:v>25.479975177102265</c:v>
                </c:pt>
                <c:pt idx="50">
                  <c:v>25.513971868050049</c:v>
                </c:pt>
                <c:pt idx="51">
                  <c:v>25.524084660221551</c:v>
                </c:pt>
                <c:pt idx="52">
                  <c:v>25.438378683076557</c:v>
                </c:pt>
                <c:pt idx="54">
                  <c:v>25</c:v>
                </c:pt>
                <c:pt idx="55">
                  <c:v>25.262449317603402</c:v>
                </c:pt>
                <c:pt idx="56">
                  <c:v>26.257231039249628</c:v>
                </c:pt>
                <c:pt idx="57">
                  <c:v>26.361464604161604</c:v>
                </c:pt>
                <c:pt idx="58">
                  <c:v>26.348276693157491</c:v>
                </c:pt>
                <c:pt idx="59">
                  <c:v>26.17940034445596</c:v>
                </c:pt>
                <c:pt idx="60">
                  <c:v>26.235336558204775</c:v>
                </c:pt>
                <c:pt idx="61">
                  <c:v>26.226965930007211</c:v>
                </c:pt>
                <c:pt idx="63">
                  <c:v>25</c:v>
                </c:pt>
                <c:pt idx="64">
                  <c:v>24.674308609751076</c:v>
                </c:pt>
                <c:pt idx="65">
                  <c:v>24.531270860697472</c:v>
                </c:pt>
                <c:pt idx="66">
                  <c:v>24.386695497399209</c:v>
                </c:pt>
                <c:pt idx="67">
                  <c:v>24.457134436616464</c:v>
                </c:pt>
                <c:pt idx="68">
                  <c:v>24.444935792183422</c:v>
                </c:pt>
                <c:pt idx="69">
                  <c:v>24.482212753423479</c:v>
                </c:pt>
                <c:pt idx="70">
                  <c:v>24.530796829494044</c:v>
                </c:pt>
                <c:pt idx="72">
                  <c:v>25</c:v>
                </c:pt>
                <c:pt idx="73">
                  <c:v>25.086397837589498</c:v>
                </c:pt>
                <c:pt idx="74">
                  <c:v>24.111476043495255</c:v>
                </c:pt>
                <c:pt idx="75">
                  <c:v>24.174326357132966</c:v>
                </c:pt>
                <c:pt idx="76">
                  <c:v>24.10619781855652</c:v>
                </c:pt>
                <c:pt idx="77">
                  <c:v>24.272995759277876</c:v>
                </c:pt>
                <c:pt idx="78">
                  <c:v>24.153692680361154</c:v>
                </c:pt>
                <c:pt idx="79">
                  <c:v>24.162365315871721</c:v>
                </c:pt>
                <c:pt idx="81">
                  <c:v>25</c:v>
                </c:pt>
                <c:pt idx="82">
                  <c:v>25.142000837833638</c:v>
                </c:pt>
                <c:pt idx="83">
                  <c:v>25.613278850860315</c:v>
                </c:pt>
                <c:pt idx="84">
                  <c:v>25.589187143686022</c:v>
                </c:pt>
                <c:pt idx="85">
                  <c:v>25.640676720620625</c:v>
                </c:pt>
                <c:pt idx="86">
                  <c:v>25.663983701737848</c:v>
                </c:pt>
                <c:pt idx="87">
                  <c:v>25.676339786633655</c:v>
                </c:pt>
                <c:pt idx="88">
                  <c:v>25.586451360109798</c:v>
                </c:pt>
                <c:pt idx="90">
                  <c:v>25</c:v>
                </c:pt>
                <c:pt idx="91">
                  <c:v>25.13370794065008</c:v>
                </c:pt>
                <c:pt idx="92">
                  <c:v>25.936185331737626</c:v>
                </c:pt>
                <c:pt idx="93">
                  <c:v>26.038612960087764</c:v>
                </c:pt>
                <c:pt idx="94">
                  <c:v>26.012740169194149</c:v>
                </c:pt>
                <c:pt idx="95">
                  <c:v>25.876514466899504</c:v>
                </c:pt>
                <c:pt idx="96">
                  <c:v>25.903337900132055</c:v>
                </c:pt>
                <c:pt idx="97">
                  <c:v>25.912441287996913</c:v>
                </c:pt>
                <c:pt idx="99">
                  <c:v>25</c:v>
                </c:pt>
                <c:pt idx="100">
                  <c:v>24.729782479779132</c:v>
                </c:pt>
                <c:pt idx="101">
                  <c:v>24.549742975468096</c:v>
                </c:pt>
                <c:pt idx="102">
                  <c:v>24.423055598300664</c:v>
                </c:pt>
                <c:pt idx="103">
                  <c:v>24.471201637971003</c:v>
                </c:pt>
                <c:pt idx="104">
                  <c:v>24.440376261042744</c:v>
                </c:pt>
                <c:pt idx="105">
                  <c:v>24.507136531597595</c:v>
                </c:pt>
                <c:pt idx="106">
                  <c:v>24.544597384794955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FAA-8C43-A1D993FA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80912"/>
        <c:axId val="551275336"/>
      </c:barChart>
      <c:catAx>
        <c:axId val="5512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5336"/>
        <c:crosses val="autoZero"/>
        <c:auto val="1"/>
        <c:lblAlgn val="ctr"/>
        <c:lblOffset val="100"/>
        <c:noMultiLvlLbl val="0"/>
      </c:catAx>
      <c:valAx>
        <c:axId val="5512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n_1_right!$F$122:$F$129</c:f>
              <c:strCache>
                <c:ptCount val="8"/>
                <c:pt idx="0">
                  <c:v>A4_0 min</c:v>
                </c:pt>
                <c:pt idx="1">
                  <c:v>A4_5 min</c:v>
                </c:pt>
                <c:pt idx="2">
                  <c:v>A4_15 min</c:v>
                </c:pt>
                <c:pt idx="3">
                  <c:v>A4_30 min</c:v>
                </c:pt>
                <c:pt idx="4">
                  <c:v>A4_90 min</c:v>
                </c:pt>
                <c:pt idx="5">
                  <c:v>A4_270 min</c:v>
                </c:pt>
                <c:pt idx="6">
                  <c:v>A4_540 min</c:v>
                </c:pt>
                <c:pt idx="7">
                  <c:v>A4_720 min</c:v>
                </c:pt>
              </c:strCache>
            </c:strRef>
          </c:xVal>
          <c:yVal>
            <c:numRef>
              <c:f>n_1_right!$G$122:$G$129</c:f>
              <c:numCache>
                <c:formatCode>General</c:formatCode>
                <c:ptCount val="8"/>
                <c:pt idx="0">
                  <c:v>25</c:v>
                </c:pt>
                <c:pt idx="1">
                  <c:v>25.182114764622789</c:v>
                </c:pt>
                <c:pt idx="2">
                  <c:v>24.873589149664713</c:v>
                </c:pt>
                <c:pt idx="3">
                  <c:v>24.972217541807598</c:v>
                </c:pt>
                <c:pt idx="4">
                  <c:v>24.968453225537868</c:v>
                </c:pt>
                <c:pt idx="5">
                  <c:v>25.078081244128349</c:v>
                </c:pt>
                <c:pt idx="6">
                  <c:v>24.979256439458464</c:v>
                </c:pt>
                <c:pt idx="7">
                  <c:v>24.8866216274319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B-499A-A096-0D3E173C146D}"/>
            </c:ext>
          </c:extLst>
        </c:ser>
        <c:ser>
          <c:idx val="1"/>
          <c:order val="1"/>
          <c:tx>
            <c:v>C4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n_1_right!$F$131:$F$138</c:f>
              <c:strCache>
                <c:ptCount val="8"/>
                <c:pt idx="0">
                  <c:v>C4_0 min</c:v>
                </c:pt>
                <c:pt idx="1">
                  <c:v>C4_5 min</c:v>
                </c:pt>
                <c:pt idx="2">
                  <c:v>C4_15 min</c:v>
                </c:pt>
                <c:pt idx="3">
                  <c:v>C4_30 min</c:v>
                </c:pt>
                <c:pt idx="4">
                  <c:v>C4_90 min</c:v>
                </c:pt>
                <c:pt idx="5">
                  <c:v>C4_270 min</c:v>
                </c:pt>
                <c:pt idx="6">
                  <c:v>C4_540 min</c:v>
                </c:pt>
                <c:pt idx="7">
                  <c:v>C4_720 min</c:v>
                </c:pt>
              </c:strCache>
            </c:strRef>
          </c:xVal>
          <c:yVal>
            <c:numRef>
              <c:f>n_1_right!$G$131:$G$138</c:f>
              <c:numCache>
                <c:formatCode>General</c:formatCode>
                <c:ptCount val="8"/>
                <c:pt idx="0">
                  <c:v>25</c:v>
                </c:pt>
                <c:pt idx="1">
                  <c:v>25.040405463553011</c:v>
                </c:pt>
                <c:pt idx="2">
                  <c:v>24.916223417725117</c:v>
                </c:pt>
                <c:pt idx="3">
                  <c:v>24.867900183202991</c:v>
                </c:pt>
                <c:pt idx="4">
                  <c:v>24.887074250755393</c:v>
                </c:pt>
                <c:pt idx="5">
                  <c:v>24.79152919368131</c:v>
                </c:pt>
                <c:pt idx="6">
                  <c:v>24.909808666297991</c:v>
                </c:pt>
                <c:pt idx="7">
                  <c:v>24.932641476584649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B-499A-A096-0D3E173C146D}"/>
            </c:ext>
          </c:extLst>
        </c:ser>
        <c:ser>
          <c:idx val="2"/>
          <c:order val="2"/>
          <c:tx>
            <c:v>G4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n_1_right!$F$140:$F$147</c:f>
              <c:strCache>
                <c:ptCount val="8"/>
                <c:pt idx="0">
                  <c:v>G4_0 min</c:v>
                </c:pt>
                <c:pt idx="1">
                  <c:v>G4_5 min</c:v>
                </c:pt>
                <c:pt idx="2">
                  <c:v>G4_15 min</c:v>
                </c:pt>
                <c:pt idx="3">
                  <c:v>G4_30 min</c:v>
                </c:pt>
                <c:pt idx="4">
                  <c:v>G4_90 min</c:v>
                </c:pt>
                <c:pt idx="5">
                  <c:v>G4_270 min</c:v>
                </c:pt>
                <c:pt idx="6">
                  <c:v>G4_540 min</c:v>
                </c:pt>
                <c:pt idx="7">
                  <c:v>G4_720 min</c:v>
                </c:pt>
              </c:strCache>
            </c:strRef>
          </c:xVal>
          <c:yVal>
            <c:numRef>
              <c:f>n_1_right!$G$140:$G$147</c:f>
              <c:numCache>
                <c:formatCode>General</c:formatCode>
                <c:ptCount val="8"/>
                <c:pt idx="0">
                  <c:v>25</c:v>
                </c:pt>
                <c:pt idx="1">
                  <c:v>25.517148563444469</c:v>
                </c:pt>
                <c:pt idx="2">
                  <c:v>27.344391631937597</c:v>
                </c:pt>
                <c:pt idx="3">
                  <c:v>27.575348218283057</c:v>
                </c:pt>
                <c:pt idx="4">
                  <c:v>27.577060955738769</c:v>
                </c:pt>
                <c:pt idx="5">
                  <c:v>27.424655431578987</c:v>
                </c:pt>
                <c:pt idx="6">
                  <c:v>27.405899453124249</c:v>
                </c:pt>
                <c:pt idx="7">
                  <c:v>27.262976449697096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B-499A-A096-0D3E173C146D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n_1_right!$F$149:$F$156</c:f>
              <c:strCache>
                <c:ptCount val="8"/>
                <c:pt idx="0">
                  <c:v>T4_0 min</c:v>
                </c:pt>
                <c:pt idx="1">
                  <c:v>T4_5 min</c:v>
                </c:pt>
                <c:pt idx="2">
                  <c:v>T4_15 min</c:v>
                </c:pt>
                <c:pt idx="3">
                  <c:v>T4_30 min</c:v>
                </c:pt>
                <c:pt idx="4">
                  <c:v>T4_90 min</c:v>
                </c:pt>
                <c:pt idx="5">
                  <c:v>T4_270 min</c:v>
                </c:pt>
                <c:pt idx="6">
                  <c:v>T4_540 min</c:v>
                </c:pt>
                <c:pt idx="7">
                  <c:v>T4_720 min</c:v>
                </c:pt>
              </c:strCache>
            </c:strRef>
          </c:xVal>
          <c:yVal>
            <c:numRef>
              <c:f>n_1_right!$G$149:$G$156</c:f>
              <c:numCache>
                <c:formatCode>General</c:formatCode>
                <c:ptCount val="8"/>
                <c:pt idx="0">
                  <c:v>25</c:v>
                </c:pt>
                <c:pt idx="1">
                  <c:v>24.37357807275114</c:v>
                </c:pt>
                <c:pt idx="2">
                  <c:v>23.086641350399734</c:v>
                </c:pt>
                <c:pt idx="3">
                  <c:v>22.830118834557354</c:v>
                </c:pt>
                <c:pt idx="4">
                  <c:v>22.820893375897413</c:v>
                </c:pt>
                <c:pt idx="5">
                  <c:v>22.91940868282407</c:v>
                </c:pt>
                <c:pt idx="6">
                  <c:v>22.949953027296772</c:v>
                </c:pt>
                <c:pt idx="7">
                  <c:v>23.138441088365592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B-499A-A096-0D3E173C146D}"/>
            </c:ext>
          </c:extLst>
        </c:ser>
        <c:ser>
          <c:idx val="4"/>
          <c:order val="4"/>
          <c:tx>
            <c:v>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n_1_right!$F$158:$F$165</c:f>
              <c:strCache>
                <c:ptCount val="8"/>
                <c:pt idx="0">
                  <c:v>A5_0 min</c:v>
                </c:pt>
                <c:pt idx="1">
                  <c:v>A5_5 min</c:v>
                </c:pt>
                <c:pt idx="2">
                  <c:v>A5_15 min</c:v>
                </c:pt>
                <c:pt idx="3">
                  <c:v>A5_30 min</c:v>
                </c:pt>
                <c:pt idx="4">
                  <c:v>A5_90 min</c:v>
                </c:pt>
                <c:pt idx="5">
                  <c:v>A5_270 min</c:v>
                </c:pt>
                <c:pt idx="6">
                  <c:v>A5_540 min</c:v>
                </c:pt>
                <c:pt idx="7">
                  <c:v>A5_720 min</c:v>
                </c:pt>
              </c:strCache>
            </c:strRef>
          </c:xVal>
          <c:yVal>
            <c:numRef>
              <c:f>n_1_right!$G$158:$G$165</c:f>
              <c:numCache>
                <c:formatCode>General</c:formatCode>
                <c:ptCount val="8"/>
                <c:pt idx="0">
                  <c:v>25</c:v>
                </c:pt>
                <c:pt idx="1">
                  <c:v>25.062514072908641</c:v>
                </c:pt>
                <c:pt idx="2">
                  <c:v>23.890610243892283</c:v>
                </c:pt>
                <c:pt idx="3">
                  <c:v>23.972581058506933</c:v>
                </c:pt>
                <c:pt idx="4">
                  <c:v>23.876306363276239</c:v>
                </c:pt>
                <c:pt idx="5">
                  <c:v>24.052436605782489</c:v>
                </c:pt>
                <c:pt idx="6">
                  <c:v>23.937244620887657</c:v>
                </c:pt>
                <c:pt idx="7">
                  <c:v>23.944998315963602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B-499A-A096-0D3E173C146D}"/>
            </c:ext>
          </c:extLst>
        </c:ser>
        <c:ser>
          <c:idx val="5"/>
          <c:order val="5"/>
          <c:tx>
            <c:v>C5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n_1_right!$F$167:$F$174</c:f>
              <c:strCache>
                <c:ptCount val="8"/>
                <c:pt idx="0">
                  <c:v>C5_0 min</c:v>
                </c:pt>
                <c:pt idx="1">
                  <c:v>C5_5 min</c:v>
                </c:pt>
                <c:pt idx="2">
                  <c:v>C5_15 min</c:v>
                </c:pt>
                <c:pt idx="3">
                  <c:v>C5_30 min</c:v>
                </c:pt>
                <c:pt idx="4">
                  <c:v>C5_90 min</c:v>
                </c:pt>
                <c:pt idx="5">
                  <c:v>C5_270 min</c:v>
                </c:pt>
                <c:pt idx="6">
                  <c:v>C5_540 min</c:v>
                </c:pt>
                <c:pt idx="7">
                  <c:v>C5_720 min</c:v>
                </c:pt>
              </c:strCache>
            </c:strRef>
          </c:xVal>
          <c:yVal>
            <c:numRef>
              <c:f>n_1_right!$G$167:$G$174</c:f>
              <c:numCache>
                <c:formatCode>General</c:formatCode>
                <c:ptCount val="8"/>
                <c:pt idx="0">
                  <c:v>25</c:v>
                </c:pt>
                <c:pt idx="1">
                  <c:v>25.088062501083787</c:v>
                </c:pt>
                <c:pt idx="2">
                  <c:v>25.468040332247288</c:v>
                </c:pt>
                <c:pt idx="3">
                  <c:v>25.448714624933199</c:v>
                </c:pt>
                <c:pt idx="4">
                  <c:v>25.479975177102265</c:v>
                </c:pt>
                <c:pt idx="5">
                  <c:v>25.513971868050049</c:v>
                </c:pt>
                <c:pt idx="6">
                  <c:v>25.524084660221551</c:v>
                </c:pt>
                <c:pt idx="7">
                  <c:v>25.438378683076557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EB-499A-A096-0D3E173C146D}"/>
            </c:ext>
          </c:extLst>
        </c:ser>
        <c:ser>
          <c:idx val="6"/>
          <c:order val="6"/>
          <c:tx>
            <c:v>G5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n_1_right!$F$176:$F$183</c:f>
              <c:strCache>
                <c:ptCount val="8"/>
                <c:pt idx="0">
                  <c:v>G5_0 min</c:v>
                </c:pt>
                <c:pt idx="1">
                  <c:v>G5_5 min</c:v>
                </c:pt>
                <c:pt idx="2">
                  <c:v>G5_15 min</c:v>
                </c:pt>
                <c:pt idx="3">
                  <c:v>G5_30 min</c:v>
                </c:pt>
                <c:pt idx="4">
                  <c:v>G5_90 min</c:v>
                </c:pt>
                <c:pt idx="5">
                  <c:v>G5_270 min</c:v>
                </c:pt>
                <c:pt idx="6">
                  <c:v>G5_540 min</c:v>
                </c:pt>
                <c:pt idx="7">
                  <c:v>G5_720 min</c:v>
                </c:pt>
              </c:strCache>
            </c:strRef>
          </c:xVal>
          <c:yVal>
            <c:numRef>
              <c:f>n_1_right!$G$176:$G$183</c:f>
              <c:numCache>
                <c:formatCode>General</c:formatCode>
                <c:ptCount val="8"/>
                <c:pt idx="0">
                  <c:v>25</c:v>
                </c:pt>
                <c:pt idx="1">
                  <c:v>25.262449317603402</c:v>
                </c:pt>
                <c:pt idx="2">
                  <c:v>26.257231039249628</c:v>
                </c:pt>
                <c:pt idx="3">
                  <c:v>26.361464604161604</c:v>
                </c:pt>
                <c:pt idx="4">
                  <c:v>26.348276693157491</c:v>
                </c:pt>
                <c:pt idx="5">
                  <c:v>26.17940034445596</c:v>
                </c:pt>
                <c:pt idx="6">
                  <c:v>26.235336558204775</c:v>
                </c:pt>
                <c:pt idx="7">
                  <c:v>26.226965930007211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B-499A-A096-0D3E173C146D}"/>
            </c:ext>
          </c:extLst>
        </c:ser>
        <c:ser>
          <c:idx val="7"/>
          <c:order val="7"/>
          <c:tx>
            <c:v>T5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n_1_right!$F$185:$F$192</c:f>
              <c:strCache>
                <c:ptCount val="8"/>
                <c:pt idx="0">
                  <c:v>T5_0 min</c:v>
                </c:pt>
                <c:pt idx="1">
                  <c:v>T5_5 min</c:v>
                </c:pt>
                <c:pt idx="2">
                  <c:v>T5_15 min</c:v>
                </c:pt>
                <c:pt idx="3">
                  <c:v>T5_30 min</c:v>
                </c:pt>
                <c:pt idx="4">
                  <c:v>T5_90 min</c:v>
                </c:pt>
                <c:pt idx="5">
                  <c:v>T5_270 min</c:v>
                </c:pt>
                <c:pt idx="6">
                  <c:v>T5_540 min</c:v>
                </c:pt>
                <c:pt idx="7">
                  <c:v>T5_720 min</c:v>
                </c:pt>
              </c:strCache>
            </c:strRef>
          </c:xVal>
          <c:yVal>
            <c:numRef>
              <c:f>n_1_right!$G$185:$G$192</c:f>
              <c:numCache>
                <c:formatCode>General</c:formatCode>
                <c:ptCount val="8"/>
                <c:pt idx="0">
                  <c:v>25</c:v>
                </c:pt>
                <c:pt idx="1">
                  <c:v>24.674308609751076</c:v>
                </c:pt>
                <c:pt idx="2">
                  <c:v>24.531270860697472</c:v>
                </c:pt>
                <c:pt idx="3">
                  <c:v>24.386695497399209</c:v>
                </c:pt>
                <c:pt idx="4">
                  <c:v>24.457134436616464</c:v>
                </c:pt>
                <c:pt idx="5">
                  <c:v>24.444935792183422</c:v>
                </c:pt>
                <c:pt idx="6">
                  <c:v>24.482212753423479</c:v>
                </c:pt>
                <c:pt idx="7">
                  <c:v>24.530796829494044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EB-499A-A096-0D3E173C146D}"/>
            </c:ext>
          </c:extLst>
        </c:ser>
        <c:ser>
          <c:idx val="8"/>
          <c:order val="8"/>
          <c:tx>
            <c:v>A6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n_1_right!$F$194:$F$201</c:f>
              <c:strCache>
                <c:ptCount val="8"/>
                <c:pt idx="0">
                  <c:v>A6_0 min</c:v>
                </c:pt>
                <c:pt idx="1">
                  <c:v>A6_5 min</c:v>
                </c:pt>
                <c:pt idx="2">
                  <c:v>A6_15 min</c:v>
                </c:pt>
                <c:pt idx="3">
                  <c:v>A6_30 min</c:v>
                </c:pt>
                <c:pt idx="4">
                  <c:v>A6_90 min</c:v>
                </c:pt>
                <c:pt idx="5">
                  <c:v>A6_270 min</c:v>
                </c:pt>
                <c:pt idx="6">
                  <c:v>A6_540 min</c:v>
                </c:pt>
                <c:pt idx="7">
                  <c:v>A6_720 min</c:v>
                </c:pt>
              </c:strCache>
            </c:strRef>
          </c:xVal>
          <c:yVal>
            <c:numRef>
              <c:f>n_1_right!$G$194:$G$201</c:f>
              <c:numCache>
                <c:formatCode>General</c:formatCode>
                <c:ptCount val="8"/>
                <c:pt idx="0">
                  <c:v>25</c:v>
                </c:pt>
                <c:pt idx="1">
                  <c:v>25.086397837589498</c:v>
                </c:pt>
                <c:pt idx="2">
                  <c:v>24.111476043495255</c:v>
                </c:pt>
                <c:pt idx="3">
                  <c:v>24.174326357132966</c:v>
                </c:pt>
                <c:pt idx="4">
                  <c:v>24.10619781855652</c:v>
                </c:pt>
                <c:pt idx="5">
                  <c:v>24.272995759277876</c:v>
                </c:pt>
                <c:pt idx="6">
                  <c:v>24.153692680361154</c:v>
                </c:pt>
                <c:pt idx="7">
                  <c:v>24.162365315871721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EB-499A-A096-0D3E173C146D}"/>
            </c:ext>
          </c:extLst>
        </c:ser>
        <c:ser>
          <c:idx val="9"/>
          <c:order val="9"/>
          <c:tx>
            <c:v>C6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n_1_right!$F$203:$F$210</c:f>
              <c:strCache>
                <c:ptCount val="8"/>
                <c:pt idx="0">
                  <c:v>C6_0 min</c:v>
                </c:pt>
                <c:pt idx="1">
                  <c:v>C6_5 min</c:v>
                </c:pt>
                <c:pt idx="2">
                  <c:v>C6_15 min</c:v>
                </c:pt>
                <c:pt idx="3">
                  <c:v>C6_30 min</c:v>
                </c:pt>
                <c:pt idx="4">
                  <c:v>C6_90 min</c:v>
                </c:pt>
                <c:pt idx="5">
                  <c:v>C6_270 min</c:v>
                </c:pt>
                <c:pt idx="6">
                  <c:v>C6_540 min</c:v>
                </c:pt>
                <c:pt idx="7">
                  <c:v>C6_720 min</c:v>
                </c:pt>
              </c:strCache>
            </c:strRef>
          </c:xVal>
          <c:yVal>
            <c:numRef>
              <c:f>n_1_right!$G$203:$G$210</c:f>
              <c:numCache>
                <c:formatCode>General</c:formatCode>
                <c:ptCount val="8"/>
                <c:pt idx="0">
                  <c:v>25</c:v>
                </c:pt>
                <c:pt idx="1">
                  <c:v>25.142000837833638</c:v>
                </c:pt>
                <c:pt idx="2">
                  <c:v>25.613278850860315</c:v>
                </c:pt>
                <c:pt idx="3">
                  <c:v>25.589187143686022</c:v>
                </c:pt>
                <c:pt idx="4">
                  <c:v>25.640676720620625</c:v>
                </c:pt>
                <c:pt idx="5">
                  <c:v>25.663983701737848</c:v>
                </c:pt>
                <c:pt idx="6">
                  <c:v>25.676339786633655</c:v>
                </c:pt>
                <c:pt idx="7">
                  <c:v>25.586451360109798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EB-499A-A096-0D3E173C146D}"/>
            </c:ext>
          </c:extLst>
        </c:ser>
        <c:ser>
          <c:idx val="10"/>
          <c:order val="10"/>
          <c:tx>
            <c:v>G6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n_1_right!$F$212:$F$219</c:f>
              <c:strCache>
                <c:ptCount val="8"/>
                <c:pt idx="0">
                  <c:v>G6_0 min</c:v>
                </c:pt>
                <c:pt idx="1">
                  <c:v>G6_5 min</c:v>
                </c:pt>
                <c:pt idx="2">
                  <c:v>G6_15 min</c:v>
                </c:pt>
                <c:pt idx="3">
                  <c:v>G6_30 min</c:v>
                </c:pt>
                <c:pt idx="4">
                  <c:v>G6_90 min</c:v>
                </c:pt>
                <c:pt idx="5">
                  <c:v>G6_270 min</c:v>
                </c:pt>
                <c:pt idx="6">
                  <c:v>G6_540 min</c:v>
                </c:pt>
                <c:pt idx="7">
                  <c:v>G6_720 min</c:v>
                </c:pt>
              </c:strCache>
            </c:strRef>
          </c:xVal>
          <c:yVal>
            <c:numRef>
              <c:f>n_1_right!$G$212:$G$219</c:f>
              <c:numCache>
                <c:formatCode>General</c:formatCode>
                <c:ptCount val="8"/>
                <c:pt idx="0">
                  <c:v>25</c:v>
                </c:pt>
                <c:pt idx="1">
                  <c:v>25.13370794065008</c:v>
                </c:pt>
                <c:pt idx="2">
                  <c:v>25.936185331737626</c:v>
                </c:pt>
                <c:pt idx="3">
                  <c:v>26.038612960087764</c:v>
                </c:pt>
                <c:pt idx="4">
                  <c:v>26.012740169194149</c:v>
                </c:pt>
                <c:pt idx="5">
                  <c:v>25.876514466899504</c:v>
                </c:pt>
                <c:pt idx="6">
                  <c:v>25.903337900132055</c:v>
                </c:pt>
                <c:pt idx="7">
                  <c:v>25.912441287996913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EB-499A-A096-0D3E173C146D}"/>
            </c:ext>
          </c:extLst>
        </c:ser>
        <c:ser>
          <c:idx val="11"/>
          <c:order val="11"/>
          <c:tx>
            <c:v>T6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n_1_right!$F$221:$F$228</c:f>
              <c:strCache>
                <c:ptCount val="8"/>
                <c:pt idx="0">
                  <c:v>T6_0 min</c:v>
                </c:pt>
                <c:pt idx="1">
                  <c:v>T6_5 min</c:v>
                </c:pt>
                <c:pt idx="2">
                  <c:v>T6_15 min</c:v>
                </c:pt>
                <c:pt idx="3">
                  <c:v>T6_30 min</c:v>
                </c:pt>
                <c:pt idx="4">
                  <c:v>T6_90 min</c:v>
                </c:pt>
                <c:pt idx="5">
                  <c:v>T6_270 min</c:v>
                </c:pt>
                <c:pt idx="6">
                  <c:v>T6_540 min</c:v>
                </c:pt>
                <c:pt idx="7">
                  <c:v>T6_720 min</c:v>
                </c:pt>
              </c:strCache>
            </c:strRef>
          </c:xVal>
          <c:yVal>
            <c:numRef>
              <c:f>n_1_right!$G$221:$G$228</c:f>
              <c:numCache>
                <c:formatCode>General</c:formatCode>
                <c:ptCount val="8"/>
                <c:pt idx="0">
                  <c:v>25</c:v>
                </c:pt>
                <c:pt idx="1">
                  <c:v>24.729782479779132</c:v>
                </c:pt>
                <c:pt idx="2">
                  <c:v>24.549742975468096</c:v>
                </c:pt>
                <c:pt idx="3">
                  <c:v>24.423055598300664</c:v>
                </c:pt>
                <c:pt idx="4">
                  <c:v>24.471201637971003</c:v>
                </c:pt>
                <c:pt idx="5">
                  <c:v>24.440376261042744</c:v>
                </c:pt>
                <c:pt idx="6">
                  <c:v>24.507136531597595</c:v>
                </c:pt>
                <c:pt idx="7">
                  <c:v>24.544597384794955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EB-499A-A096-0D3E173C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80696"/>
        <c:axId val="1102075120"/>
      </c:scatterChart>
      <c:valAx>
        <c:axId val="110208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75120"/>
        <c:crosses val="autoZero"/>
        <c:crossBetween val="midCat"/>
      </c:valAx>
      <c:valAx>
        <c:axId val="11020751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8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n_2_right!$B$29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n_2_right!$A$30:$A$172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n_2_right!$B$30:$B$172</c:f>
              <c:numCache>
                <c:formatCode>General</c:formatCode>
                <c:ptCount val="143"/>
                <c:pt idx="0">
                  <c:v>6.3450169679535202</c:v>
                </c:pt>
                <c:pt idx="1">
                  <c:v>6.3887183982473337</c:v>
                </c:pt>
                <c:pt idx="2">
                  <c:v>5.7747269694277525</c:v>
                </c:pt>
                <c:pt idx="3">
                  <c:v>5.8263882774268456</c:v>
                </c:pt>
                <c:pt idx="4">
                  <c:v>5.7928636793032569</c:v>
                </c:pt>
                <c:pt idx="5">
                  <c:v>5.9106269068559332</c:v>
                </c:pt>
                <c:pt idx="6">
                  <c:v>5.8076412243600766</c:v>
                </c:pt>
                <c:pt idx="7">
                  <c:v>5.8050702333607855</c:v>
                </c:pt>
                <c:pt idx="9">
                  <c:v>4.1938949070007698</c:v>
                </c:pt>
                <c:pt idx="10">
                  <c:v>4.2409840710384197</c:v>
                </c:pt>
                <c:pt idx="11">
                  <c:v>4.3373110165179165</c:v>
                </c:pt>
                <c:pt idx="12">
                  <c:v>4.3506277148703827</c:v>
                </c:pt>
                <c:pt idx="13">
                  <c:v>4.3558659596331442</c:v>
                </c:pt>
                <c:pt idx="14">
                  <c:v>4.3591978584889155</c:v>
                </c:pt>
                <c:pt idx="15">
                  <c:v>4.3640022557697584</c:v>
                </c:pt>
                <c:pt idx="16">
                  <c:v>4.3277273923784882</c:v>
                </c:pt>
                <c:pt idx="18">
                  <c:v>6.43541584521485</c:v>
                </c:pt>
                <c:pt idx="19">
                  <c:v>6.5150650468163303</c:v>
                </c:pt>
                <c:pt idx="20">
                  <c:v>6.6816327419523462</c:v>
                </c:pt>
                <c:pt idx="21">
                  <c:v>6.7362464974402485</c:v>
                </c:pt>
                <c:pt idx="22">
                  <c:v>6.7314798514140346</c:v>
                </c:pt>
                <c:pt idx="23">
                  <c:v>6.7345482238879315</c:v>
                </c:pt>
                <c:pt idx="24">
                  <c:v>6.7056200336330214</c:v>
                </c:pt>
                <c:pt idx="25">
                  <c:v>6.6736476688922117</c:v>
                </c:pt>
                <c:pt idx="27">
                  <c:v>8.0510317109199505</c:v>
                </c:pt>
                <c:pt idx="28">
                  <c:v>8.0627434781590956</c:v>
                </c:pt>
                <c:pt idx="29">
                  <c:v>8.1050361640324837</c:v>
                </c:pt>
                <c:pt idx="30">
                  <c:v>8.0841728283987813</c:v>
                </c:pt>
                <c:pt idx="31">
                  <c:v>8.1134650988126626</c:v>
                </c:pt>
                <c:pt idx="32">
                  <c:v>8.0990334909432935</c:v>
                </c:pt>
                <c:pt idx="33">
                  <c:v>8.127216546516248</c:v>
                </c:pt>
                <c:pt idx="34">
                  <c:v>8.1053125282625462</c:v>
                </c:pt>
                <c:pt idx="36">
                  <c:v>4.3519677782891497</c:v>
                </c:pt>
                <c:pt idx="37">
                  <c:v>4.3800889425541598</c:v>
                </c:pt>
                <c:pt idx="38">
                  <c:v>4.281706535081149</c:v>
                </c:pt>
                <c:pt idx="39">
                  <c:v>4.2866883282993626</c:v>
                </c:pt>
                <c:pt idx="40">
                  <c:v>4.2778199795206184</c:v>
                </c:pt>
                <c:pt idx="41">
                  <c:v>4.2754279301474805</c:v>
                </c:pt>
                <c:pt idx="42">
                  <c:v>4.2891999263732492</c:v>
                </c:pt>
                <c:pt idx="43">
                  <c:v>4.2885136688074326</c:v>
                </c:pt>
                <c:pt idx="45">
                  <c:v>3.0485656764389399</c:v>
                </c:pt>
                <c:pt idx="46">
                  <c:v>3.0576489740739419</c:v>
                </c:pt>
                <c:pt idx="47">
                  <c:v>3.0304913859232605</c:v>
                </c:pt>
                <c:pt idx="48">
                  <c:v>3.0226236018232147</c:v>
                </c:pt>
                <c:pt idx="49">
                  <c:v>3.0302416483016086</c:v>
                </c:pt>
                <c:pt idx="50">
                  <c:v>3.0347191076768989</c:v>
                </c:pt>
                <c:pt idx="51">
                  <c:v>3.0338940253412896</c:v>
                </c:pt>
                <c:pt idx="52">
                  <c:v>3.0353182320336325</c:v>
                </c:pt>
                <c:pt idx="54">
                  <c:v>4.6701649880251699</c:v>
                </c:pt>
                <c:pt idx="55">
                  <c:v>4.7317137286017088</c:v>
                </c:pt>
                <c:pt idx="56">
                  <c:v>4.8625807067136222</c:v>
                </c:pt>
                <c:pt idx="57">
                  <c:v>4.8692127652583084</c:v>
                </c:pt>
                <c:pt idx="58">
                  <c:v>4.8687042032227685</c:v>
                </c:pt>
                <c:pt idx="59">
                  <c:v>4.8102479323329694</c:v>
                </c:pt>
                <c:pt idx="60">
                  <c:v>4.8553509448579923</c:v>
                </c:pt>
                <c:pt idx="61">
                  <c:v>4.8626777504448624</c:v>
                </c:pt>
                <c:pt idx="63">
                  <c:v>5.1964640032842997</c:v>
                </c:pt>
                <c:pt idx="64">
                  <c:v>5.1255806450899861</c:v>
                </c:pt>
                <c:pt idx="65">
                  <c:v>5.0344925524974533</c:v>
                </c:pt>
                <c:pt idx="66">
                  <c:v>4.9973749845901443</c:v>
                </c:pt>
                <c:pt idx="67">
                  <c:v>5.0123592527574212</c:v>
                </c:pt>
                <c:pt idx="68">
                  <c:v>5.0027506323504669</c:v>
                </c:pt>
                <c:pt idx="69">
                  <c:v>5.0264011839324603</c:v>
                </c:pt>
                <c:pt idx="70">
                  <c:v>5.03410012080729</c:v>
                </c:pt>
                <c:pt idx="72">
                  <c:v>6.2447637216593801</c:v>
                </c:pt>
                <c:pt idx="73">
                  <c:v>6.3738120782340353</c:v>
                </c:pt>
                <c:pt idx="74">
                  <c:v>6.526823210713613</c:v>
                </c:pt>
                <c:pt idx="75">
                  <c:v>6.6006215448542154</c:v>
                </c:pt>
                <c:pt idx="76">
                  <c:v>6.5753112518797368</c:v>
                </c:pt>
                <c:pt idx="77">
                  <c:v>6.5468777339562649</c:v>
                </c:pt>
                <c:pt idx="78">
                  <c:v>6.5429540072119323</c:v>
                </c:pt>
                <c:pt idx="79">
                  <c:v>6.5234128408923802</c:v>
                </c:pt>
                <c:pt idx="81">
                  <c:v>4.6186829312193103</c:v>
                </c:pt>
                <c:pt idx="82">
                  <c:v>4.7639861948206148</c:v>
                </c:pt>
                <c:pt idx="83">
                  <c:v>5.2146261680758119</c:v>
                </c:pt>
                <c:pt idx="84">
                  <c:v>5.2611358365046748</c:v>
                </c:pt>
                <c:pt idx="85">
                  <c:v>5.2677660565876918</c:v>
                </c:pt>
                <c:pt idx="86">
                  <c:v>5.2527759397770399</c:v>
                </c:pt>
                <c:pt idx="87">
                  <c:v>5.2488875472160617</c:v>
                </c:pt>
                <c:pt idx="88">
                  <c:v>5.1905304078936121</c:v>
                </c:pt>
                <c:pt idx="90">
                  <c:v>8.1405513879701701</c:v>
                </c:pt>
                <c:pt idx="91">
                  <c:v>8.3631086603282121</c:v>
                </c:pt>
                <c:pt idx="92">
                  <c:v>9.1491053409830805</c:v>
                </c:pt>
                <c:pt idx="93">
                  <c:v>9.229981779876459</c:v>
                </c:pt>
                <c:pt idx="94">
                  <c:v>9.2259622819542528</c:v>
                </c:pt>
                <c:pt idx="95">
                  <c:v>9.1611114351355578</c:v>
                </c:pt>
                <c:pt idx="96">
                  <c:v>9.1546572162602402</c:v>
                </c:pt>
                <c:pt idx="97">
                  <c:v>9.117758062577062</c:v>
                </c:pt>
                <c:pt idx="99">
                  <c:v>8.01140664584997</c:v>
                </c:pt>
                <c:pt idx="100">
                  <c:v>8.0734839634918725</c:v>
                </c:pt>
                <c:pt idx="101">
                  <c:v>8.6583787093647899</c:v>
                </c:pt>
                <c:pt idx="102">
                  <c:v>8.7067806058261432</c:v>
                </c:pt>
                <c:pt idx="103">
                  <c:v>8.7313574031404517</c:v>
                </c:pt>
                <c:pt idx="104">
                  <c:v>8.6749406867664618</c:v>
                </c:pt>
                <c:pt idx="105">
                  <c:v>8.668902661723326</c:v>
                </c:pt>
                <c:pt idx="106">
                  <c:v>8.6292552123328576</c:v>
                </c:pt>
                <c:pt idx="108">
                  <c:v>7.7345806904921002</c:v>
                </c:pt>
                <c:pt idx="109">
                  <c:v>7.5954048406318853</c:v>
                </c:pt>
                <c:pt idx="110">
                  <c:v>6.9980216858898494</c:v>
                </c:pt>
                <c:pt idx="111">
                  <c:v>6.9484829058968165</c:v>
                </c:pt>
                <c:pt idx="112">
                  <c:v>6.9211669923885815</c:v>
                </c:pt>
                <c:pt idx="113">
                  <c:v>7.0080695495009904</c:v>
                </c:pt>
                <c:pt idx="114">
                  <c:v>6.9875171682060362</c:v>
                </c:pt>
                <c:pt idx="115">
                  <c:v>7.0179636676109203</c:v>
                </c:pt>
                <c:pt idx="117">
                  <c:v>5.3808151919935101</c:v>
                </c:pt>
                <c:pt idx="118">
                  <c:v>5.2400419122643473</c:v>
                </c:pt>
                <c:pt idx="119">
                  <c:v>4.982282699657703</c:v>
                </c:pt>
                <c:pt idx="120">
                  <c:v>4.9170017928578886</c:v>
                </c:pt>
                <c:pt idx="121">
                  <c:v>4.9190494385729195</c:v>
                </c:pt>
                <c:pt idx="122">
                  <c:v>4.9497009030896519</c:v>
                </c:pt>
                <c:pt idx="123">
                  <c:v>4.9565807374797064</c:v>
                </c:pt>
                <c:pt idx="124">
                  <c:v>4.9906700596548133</c:v>
                </c:pt>
                <c:pt idx="126">
                  <c:v>7.7129425964076601</c:v>
                </c:pt>
                <c:pt idx="127">
                  <c:v>7.6322455554936512</c:v>
                </c:pt>
                <c:pt idx="128">
                  <c:v>7.6215663906554614</c:v>
                </c:pt>
                <c:pt idx="129">
                  <c:v>7.5918470428797997</c:v>
                </c:pt>
                <c:pt idx="130">
                  <c:v>7.5869239407533122</c:v>
                </c:pt>
                <c:pt idx="131">
                  <c:v>7.5250409443994162</c:v>
                </c:pt>
                <c:pt idx="132">
                  <c:v>7.5756407506618464</c:v>
                </c:pt>
                <c:pt idx="133">
                  <c:v>7.6281682179062251</c:v>
                </c:pt>
                <c:pt idx="135">
                  <c:v>9.8637349572812507</c:v>
                </c:pt>
                <c:pt idx="136">
                  <c:v>9.4553735101544056</c:v>
                </c:pt>
                <c:pt idx="137">
                  <c:v>8.7412177225137064</c:v>
                </c:pt>
                <c:pt idx="138">
                  <c:v>8.5708134931967148</c:v>
                </c:pt>
                <c:pt idx="139">
                  <c:v>8.5896629617575382</c:v>
                </c:pt>
                <c:pt idx="140">
                  <c:v>8.654930724690729</c:v>
                </c:pt>
                <c:pt idx="141">
                  <c:v>8.6555337704567528</c:v>
                </c:pt>
                <c:pt idx="142">
                  <c:v>8.7698739361448812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475F-9AB3-8B46B10D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51440"/>
        <c:axId val="593560952"/>
      </c:barChart>
      <c:catAx>
        <c:axId val="593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0952"/>
        <c:crosses val="autoZero"/>
        <c:auto val="1"/>
        <c:lblAlgn val="ctr"/>
        <c:lblOffset val="100"/>
        <c:noMultiLvlLbl val="0"/>
      </c:catAx>
      <c:valAx>
        <c:axId val="5935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n_2_right!$H$93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n_2_right!$G$94:$G$236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n_2_right!$H$94:$H$236</c:f>
              <c:numCache>
                <c:formatCode>General</c:formatCode>
                <c:ptCount val="143"/>
                <c:pt idx="0">
                  <c:v>6.25</c:v>
                </c:pt>
                <c:pt idx="1">
                  <c:v>6.2930469990412696</c:v>
                </c:pt>
                <c:pt idx="2">
                  <c:v>5.6882501246587429</c:v>
                </c:pt>
                <c:pt idx="3">
                  <c:v>5.7391378018115553</c:v>
                </c:pt>
                <c:pt idx="4">
                  <c:v>5.706115236335263</c:v>
                </c:pt>
                <c:pt idx="5">
                  <c:v>5.8221149532661416</c:v>
                </c:pt>
                <c:pt idx="6">
                  <c:v>5.7206714868656556</c:v>
                </c:pt>
                <c:pt idx="7">
                  <c:v>5.7181389965938845</c:v>
                </c:pt>
                <c:pt idx="9">
                  <c:v>6.25</c:v>
                </c:pt>
                <c:pt idx="10">
                  <c:v>6.3201751669418398</c:v>
                </c:pt>
                <c:pt idx="11">
                  <c:v>6.4637275025623344</c:v>
                </c:pt>
                <c:pt idx="12">
                  <c:v>6.4835728650591342</c:v>
                </c:pt>
                <c:pt idx="13">
                  <c:v>6.4913792194130808</c:v>
                </c:pt>
                <c:pt idx="14">
                  <c:v>6.4963446199084078</c:v>
                </c:pt>
                <c:pt idx="15">
                  <c:v>6.50350442807507</c:v>
                </c:pt>
                <c:pt idx="16">
                  <c:v>6.4494453967395486</c:v>
                </c:pt>
                <c:pt idx="18">
                  <c:v>6.25</c:v>
                </c:pt>
                <c:pt idx="19">
                  <c:v>6.3273543655891951</c:v>
                </c:pt>
                <c:pt idx="20">
                  <c:v>6.4891229473933052</c:v>
                </c:pt>
                <c:pt idx="21">
                  <c:v>6.5421631828666964</c:v>
                </c:pt>
                <c:pt idx="22">
                  <c:v>6.537533872441327</c:v>
                </c:pt>
                <c:pt idx="23">
                  <c:v>6.5405138396140954</c:v>
                </c:pt>
                <c:pt idx="24">
                  <c:v>6.5124191222808516</c:v>
                </c:pt>
                <c:pt idx="25">
                  <c:v>6.4813679385755067</c:v>
                </c:pt>
                <c:pt idx="27">
                  <c:v>6.25</c:v>
                </c:pt>
                <c:pt idx="28">
                  <c:v>6.2590918217531515</c:v>
                </c:pt>
                <c:pt idx="29">
                  <c:v>6.2919235501824602</c:v>
                </c:pt>
                <c:pt idx="30">
                  <c:v>6.2757273839776033</c:v>
                </c:pt>
                <c:pt idx="31">
                  <c:v>6.2984669155879986</c:v>
                </c:pt>
                <c:pt idx="32">
                  <c:v>6.2872636869308289</c:v>
                </c:pt>
                <c:pt idx="33">
                  <c:v>6.3091421372531711</c:v>
                </c:pt>
                <c:pt idx="34">
                  <c:v>6.2921380911878755</c:v>
                </c:pt>
                <c:pt idx="36">
                  <c:v>6.25</c:v>
                </c:pt>
                <c:pt idx="37">
                  <c:v>6.2903857026545831</c:v>
                </c:pt>
                <c:pt idx="38">
                  <c:v>6.1490955833265293</c:v>
                </c:pt>
                <c:pt idx="39">
                  <c:v>6.1562500957678141</c:v>
                </c:pt>
                <c:pt idx="40">
                  <c:v>6.1435139766853917</c:v>
                </c:pt>
                <c:pt idx="41">
                  <c:v>6.140078678139135</c:v>
                </c:pt>
                <c:pt idx="42">
                  <c:v>6.1598570820235716</c:v>
                </c:pt>
                <c:pt idx="43">
                  <c:v>6.1588715256029225</c:v>
                </c:pt>
                <c:pt idx="45">
                  <c:v>6.25</c:v>
                </c:pt>
                <c:pt idx="46">
                  <c:v>6.2686220722281032</c:v>
                </c:pt>
                <c:pt idx="47">
                  <c:v>6.21294509362352</c:v>
                </c:pt>
                <c:pt idx="48">
                  <c:v>6.1968149997222044</c:v>
                </c:pt>
                <c:pt idx="49">
                  <c:v>6.2124330954246982</c:v>
                </c:pt>
                <c:pt idx="50">
                  <c:v>6.2216125339100961</c:v>
                </c:pt>
                <c:pt idx="51">
                  <c:v>6.2199209959394981</c:v>
                </c:pt>
                <c:pt idx="52">
                  <c:v>6.2228408253845169</c:v>
                </c:pt>
                <c:pt idx="54">
                  <c:v>6.25</c:v>
                </c:pt>
                <c:pt idx="55">
                  <c:v>6.3323696014144533</c:v>
                </c:pt>
                <c:pt idx="56">
                  <c:v>6.5075065859314236</c:v>
                </c:pt>
                <c:pt idx="57">
                  <c:v>6.5163821537134128</c:v>
                </c:pt>
                <c:pt idx="58">
                  <c:v>6.5157015540493166</c:v>
                </c:pt>
                <c:pt idx="59">
                  <c:v>6.4374705506483556</c:v>
                </c:pt>
                <c:pt idx="60">
                  <c:v>6.4978311222778808</c:v>
                </c:pt>
                <c:pt idx="61">
                  <c:v>6.5076364578571066</c:v>
                </c:pt>
                <c:pt idx="63">
                  <c:v>6.25</c:v>
                </c:pt>
                <c:pt idx="64">
                  <c:v>6.1647456831348277</c:v>
                </c:pt>
                <c:pt idx="65">
                  <c:v>6.0551903050270379</c:v>
                </c:pt>
                <c:pt idx="66">
                  <c:v>6.01054748651159</c:v>
                </c:pt>
                <c:pt idx="67">
                  <c:v>6.0285696792923522</c:v>
                </c:pt>
                <c:pt idx="68">
                  <c:v>6.0170129981519631</c:v>
                </c:pt>
                <c:pt idx="69">
                  <c:v>6.0454584847932713</c:v>
                </c:pt>
                <c:pt idx="70">
                  <c:v>6.0547183113671244</c:v>
                </c:pt>
                <c:pt idx="72">
                  <c:v>6.25</c:v>
                </c:pt>
                <c:pt idx="73">
                  <c:v>6.3791565645300796</c:v>
                </c:pt>
                <c:pt idx="74">
                  <c:v>6.5322959979213628</c:v>
                </c:pt>
                <c:pt idx="75">
                  <c:v>6.6061562124846445</c:v>
                </c:pt>
                <c:pt idx="76">
                  <c:v>6.5808246966513355</c:v>
                </c:pt>
                <c:pt idx="77">
                  <c:v>6.5523673370229272</c:v>
                </c:pt>
                <c:pt idx="78">
                  <c:v>6.5484403202060992</c:v>
                </c:pt>
                <c:pt idx="79">
                  <c:v>6.5288827684810276</c:v>
                </c:pt>
                <c:pt idx="81">
                  <c:v>6.25</c:v>
                </c:pt>
                <c:pt idx="82">
                  <c:v>6.4466243214856069</c:v>
                </c:pt>
                <c:pt idx="83">
                  <c:v>7.0564301632781383</c:v>
                </c:pt>
                <c:pt idx="84">
                  <c:v>7.1193670290490143</c:v>
                </c:pt>
                <c:pt idx="85">
                  <c:v>7.1283390403639197</c:v>
                </c:pt>
                <c:pt idx="86">
                  <c:v>7.1080544199511824</c:v>
                </c:pt>
                <c:pt idx="87">
                  <c:v>7.1027926486046695</c:v>
                </c:pt>
                <c:pt idx="88">
                  <c:v>7.0238237896903772</c:v>
                </c:pt>
                <c:pt idx="90">
                  <c:v>6.25</c:v>
                </c:pt>
                <c:pt idx="91">
                  <c:v>6.420870852101408</c:v>
                </c:pt>
                <c:pt idx="92">
                  <c:v>7.0243286548925585</c:v>
                </c:pt>
                <c:pt idx="93">
                  <c:v>7.0864224516138217</c:v>
                </c:pt>
                <c:pt idx="94">
                  <c:v>7.0833364368199199</c:v>
                </c:pt>
                <c:pt idx="95">
                  <c:v>7.0335464688804255</c:v>
                </c:pt>
                <c:pt idx="96">
                  <c:v>7.0285911696570409</c:v>
                </c:pt>
                <c:pt idx="97">
                  <c:v>7.0002614288902585</c:v>
                </c:pt>
                <c:pt idx="99">
                  <c:v>6.25</c:v>
                </c:pt>
                <c:pt idx="100">
                  <c:v>6.2984288530607628</c:v>
                </c:pt>
                <c:pt idx="101">
                  <c:v>6.7547272689699582</c:v>
                </c:pt>
                <c:pt idx="102">
                  <c:v>6.7924874110094544</c:v>
                </c:pt>
                <c:pt idx="103">
                  <c:v>6.8116606960522237</c:v>
                </c:pt>
                <c:pt idx="104">
                  <c:v>6.7676478911947795</c:v>
                </c:pt>
                <c:pt idx="105">
                  <c:v>6.7629374004922322</c:v>
                </c:pt>
                <c:pt idx="106">
                  <c:v>6.7320069322680549</c:v>
                </c:pt>
                <c:pt idx="108">
                  <c:v>6.25</c:v>
                </c:pt>
                <c:pt idx="109">
                  <c:v>6.1375376576398484</c:v>
                </c:pt>
                <c:pt idx="110">
                  <c:v>5.6548166328624623</c:v>
                </c:pt>
                <c:pt idx="111">
                  <c:v>5.6147863600724897</c:v>
                </c:pt>
                <c:pt idx="112">
                  <c:v>5.5927134816246209</c:v>
                </c:pt>
                <c:pt idx="113">
                  <c:v>5.662935902682328</c:v>
                </c:pt>
                <c:pt idx="114">
                  <c:v>5.64632835946394</c:v>
                </c:pt>
                <c:pt idx="115">
                  <c:v>5.670930937017296</c:v>
                </c:pt>
                <c:pt idx="117">
                  <c:v>6.25</c:v>
                </c:pt>
                <c:pt idx="118">
                  <c:v>6.0864870438931948</c:v>
                </c:pt>
                <c:pt idx="119">
                  <c:v>5.7870909447317436</c:v>
                </c:pt>
                <c:pt idx="120">
                  <c:v>5.711264949424204</c:v>
                </c:pt>
                <c:pt idx="121">
                  <c:v>5.7136433596208578</c:v>
                </c:pt>
                <c:pt idx="122">
                  <c:v>5.7492460789847613</c:v>
                </c:pt>
                <c:pt idx="123">
                  <c:v>5.7572372408075685</c:v>
                </c:pt>
                <c:pt idx="124">
                  <c:v>5.7968331488609515</c:v>
                </c:pt>
                <c:pt idx="126">
                  <c:v>6.25</c:v>
                </c:pt>
                <c:pt idx="127">
                  <c:v>6.1846090678870782</c:v>
                </c:pt>
                <c:pt idx="128">
                  <c:v>6.1759554600837774</c:v>
                </c:pt>
                <c:pt idx="129">
                  <c:v>6.1518730918726616</c:v>
                </c:pt>
                <c:pt idx="130">
                  <c:v>6.1478837728927855</c:v>
                </c:pt>
                <c:pt idx="131">
                  <c:v>6.0977383553199909</c:v>
                </c:pt>
                <c:pt idx="132">
                  <c:v>6.1387407075593927</c:v>
                </c:pt>
                <c:pt idx="133">
                  <c:v>6.1813050941309031</c:v>
                </c:pt>
                <c:pt idx="135">
                  <c:v>6.25</c:v>
                </c:pt>
                <c:pt idx="136">
                  <c:v>5.9912482132177782</c:v>
                </c:pt>
                <c:pt idx="137">
                  <c:v>5.5387346681879102</c:v>
                </c:pt>
                <c:pt idx="138">
                  <c:v>5.4307607173626193</c:v>
                </c:pt>
                <c:pt idx="139">
                  <c:v>5.4427043856602122</c:v>
                </c:pt>
                <c:pt idx="140">
                  <c:v>5.4840602736782014</c:v>
                </c:pt>
                <c:pt idx="141">
                  <c:v>5.4844423841114169</c:v>
                </c:pt>
                <c:pt idx="142">
                  <c:v>5.5568922257429865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7-43DE-811F-56DB5A7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77568"/>
        <c:axId val="646074944"/>
      </c:barChart>
      <c:catAx>
        <c:axId val="6460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4944"/>
        <c:crosses val="autoZero"/>
        <c:auto val="1"/>
        <c:lblAlgn val="ctr"/>
        <c:lblOffset val="100"/>
        <c:noMultiLvlLbl val="0"/>
      </c:catAx>
      <c:valAx>
        <c:axId val="6460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n_2_right!$G$94:$G$101</c:f>
              <c:strCache>
                <c:ptCount val="8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</c:strCache>
            </c:strRef>
          </c:xVal>
          <c:yVal>
            <c:numRef>
              <c:f>n_2_right!$H$94:$H$101</c:f>
              <c:numCache>
                <c:formatCode>General</c:formatCode>
                <c:ptCount val="8"/>
                <c:pt idx="0">
                  <c:v>6.25</c:v>
                </c:pt>
                <c:pt idx="1">
                  <c:v>6.2930469990412696</c:v>
                </c:pt>
                <c:pt idx="2">
                  <c:v>5.6882501246587429</c:v>
                </c:pt>
                <c:pt idx="3">
                  <c:v>5.7391378018115553</c:v>
                </c:pt>
                <c:pt idx="4">
                  <c:v>5.706115236335263</c:v>
                </c:pt>
                <c:pt idx="5">
                  <c:v>5.8221149532661416</c:v>
                </c:pt>
                <c:pt idx="6">
                  <c:v>5.7206714868656556</c:v>
                </c:pt>
                <c:pt idx="7">
                  <c:v>5.7181389965938845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768-870F-CB82E8FA6EBB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n_2_right!$G$103:$G$110</c:f>
              <c:strCache>
                <c:ptCount val="8"/>
                <c:pt idx="0">
                  <c:v>AC_0 min</c:v>
                </c:pt>
                <c:pt idx="1">
                  <c:v>AC_5 min</c:v>
                </c:pt>
                <c:pt idx="2">
                  <c:v>AC_15 min</c:v>
                </c:pt>
                <c:pt idx="3">
                  <c:v>AC_30 min</c:v>
                </c:pt>
                <c:pt idx="4">
                  <c:v>AC_90 min</c:v>
                </c:pt>
                <c:pt idx="5">
                  <c:v>AC_270 min</c:v>
                </c:pt>
                <c:pt idx="6">
                  <c:v>AC_540 min</c:v>
                </c:pt>
                <c:pt idx="7">
                  <c:v>AC_720 min</c:v>
                </c:pt>
              </c:strCache>
            </c:strRef>
          </c:xVal>
          <c:yVal>
            <c:numRef>
              <c:f>n_2_right!$H$103:$H$110</c:f>
              <c:numCache>
                <c:formatCode>General</c:formatCode>
                <c:ptCount val="8"/>
                <c:pt idx="0">
                  <c:v>6.25</c:v>
                </c:pt>
                <c:pt idx="1">
                  <c:v>6.3201751669418398</c:v>
                </c:pt>
                <c:pt idx="2">
                  <c:v>6.4637275025623344</c:v>
                </c:pt>
                <c:pt idx="3">
                  <c:v>6.4835728650591342</c:v>
                </c:pt>
                <c:pt idx="4">
                  <c:v>6.4913792194130808</c:v>
                </c:pt>
                <c:pt idx="5">
                  <c:v>6.4963446199084078</c:v>
                </c:pt>
                <c:pt idx="6">
                  <c:v>6.50350442807507</c:v>
                </c:pt>
                <c:pt idx="7">
                  <c:v>6.4494453967395486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A-4768-870F-CB82E8FA6EBB}"/>
            </c:ext>
          </c:extLst>
        </c:ser>
        <c:ser>
          <c:idx val="2"/>
          <c:order val="2"/>
          <c:tx>
            <c:v>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n_2_right!$G$112:$G$119</c:f>
              <c:strCache>
                <c:ptCount val="8"/>
                <c:pt idx="0">
                  <c:v>AG_0 min</c:v>
                </c:pt>
                <c:pt idx="1">
                  <c:v>AG_5 min</c:v>
                </c:pt>
                <c:pt idx="2">
                  <c:v>AG_15 min</c:v>
                </c:pt>
                <c:pt idx="3">
                  <c:v>AG_30 min</c:v>
                </c:pt>
                <c:pt idx="4">
                  <c:v>AG_90 min</c:v>
                </c:pt>
                <c:pt idx="5">
                  <c:v>AG_270 min</c:v>
                </c:pt>
                <c:pt idx="6">
                  <c:v>AG_540 min</c:v>
                </c:pt>
                <c:pt idx="7">
                  <c:v>AG_720 min</c:v>
                </c:pt>
              </c:strCache>
            </c:strRef>
          </c:xVal>
          <c:yVal>
            <c:numRef>
              <c:f>n_2_right!$H$112:$H$119</c:f>
              <c:numCache>
                <c:formatCode>General</c:formatCode>
                <c:ptCount val="8"/>
                <c:pt idx="0">
                  <c:v>6.25</c:v>
                </c:pt>
                <c:pt idx="1">
                  <c:v>6.3273543655891951</c:v>
                </c:pt>
                <c:pt idx="2">
                  <c:v>6.4891229473933052</c:v>
                </c:pt>
                <c:pt idx="3">
                  <c:v>6.5421631828666964</c:v>
                </c:pt>
                <c:pt idx="4">
                  <c:v>6.537533872441327</c:v>
                </c:pt>
                <c:pt idx="5">
                  <c:v>6.5405138396140954</c:v>
                </c:pt>
                <c:pt idx="6">
                  <c:v>6.5124191222808516</c:v>
                </c:pt>
                <c:pt idx="7">
                  <c:v>6.4813679385755067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A-4768-870F-CB82E8FA6EBB}"/>
            </c:ext>
          </c:extLst>
        </c:ser>
        <c:ser>
          <c:idx val="3"/>
          <c:order val="3"/>
          <c:tx>
            <c:v>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n_2_right!$G$121:$G$128</c:f>
              <c:strCache>
                <c:ptCount val="8"/>
                <c:pt idx="0">
                  <c:v>AT_0 min</c:v>
                </c:pt>
                <c:pt idx="1">
                  <c:v>AT_5 min</c:v>
                </c:pt>
                <c:pt idx="2">
                  <c:v>AT_15 min</c:v>
                </c:pt>
                <c:pt idx="3">
                  <c:v>AT_30 min</c:v>
                </c:pt>
                <c:pt idx="4">
                  <c:v>AT_90 min</c:v>
                </c:pt>
                <c:pt idx="5">
                  <c:v>AT_270 min</c:v>
                </c:pt>
                <c:pt idx="6">
                  <c:v>AT_540 min</c:v>
                </c:pt>
                <c:pt idx="7">
                  <c:v>AT_720 min</c:v>
                </c:pt>
              </c:strCache>
            </c:strRef>
          </c:xVal>
          <c:yVal>
            <c:numRef>
              <c:f>n_2_right!$H$121:$H$128</c:f>
              <c:numCache>
                <c:formatCode>General</c:formatCode>
                <c:ptCount val="8"/>
                <c:pt idx="0">
                  <c:v>6.25</c:v>
                </c:pt>
                <c:pt idx="1">
                  <c:v>6.2590918217531515</c:v>
                </c:pt>
                <c:pt idx="2">
                  <c:v>6.2919235501824602</c:v>
                </c:pt>
                <c:pt idx="3">
                  <c:v>6.2757273839776033</c:v>
                </c:pt>
                <c:pt idx="4">
                  <c:v>6.2984669155879986</c:v>
                </c:pt>
                <c:pt idx="5">
                  <c:v>6.2872636869308289</c:v>
                </c:pt>
                <c:pt idx="6">
                  <c:v>6.3091421372531711</c:v>
                </c:pt>
                <c:pt idx="7">
                  <c:v>6.2921380911878755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A-4768-870F-CB82E8FA6EBB}"/>
            </c:ext>
          </c:extLst>
        </c:ser>
        <c:ser>
          <c:idx val="4"/>
          <c:order val="4"/>
          <c:tx>
            <c:v>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n_2_right!$G$130:$G$137</c:f>
              <c:strCache>
                <c:ptCount val="8"/>
                <c:pt idx="0">
                  <c:v>CA_0 min</c:v>
                </c:pt>
                <c:pt idx="1">
                  <c:v>CA_5 min</c:v>
                </c:pt>
                <c:pt idx="2">
                  <c:v>CA_15 min</c:v>
                </c:pt>
                <c:pt idx="3">
                  <c:v>CA_30 min</c:v>
                </c:pt>
                <c:pt idx="4">
                  <c:v>CA_90 min</c:v>
                </c:pt>
                <c:pt idx="5">
                  <c:v>CA_270 min</c:v>
                </c:pt>
                <c:pt idx="6">
                  <c:v>CA_540 min</c:v>
                </c:pt>
                <c:pt idx="7">
                  <c:v>CA_720 min</c:v>
                </c:pt>
              </c:strCache>
            </c:strRef>
          </c:xVal>
          <c:yVal>
            <c:numRef>
              <c:f>n_2_right!$H$130:$H$137</c:f>
              <c:numCache>
                <c:formatCode>General</c:formatCode>
                <c:ptCount val="8"/>
                <c:pt idx="0">
                  <c:v>6.25</c:v>
                </c:pt>
                <c:pt idx="1">
                  <c:v>6.2903857026545831</c:v>
                </c:pt>
                <c:pt idx="2">
                  <c:v>6.1490955833265293</c:v>
                </c:pt>
                <c:pt idx="3">
                  <c:v>6.1562500957678141</c:v>
                </c:pt>
                <c:pt idx="4">
                  <c:v>6.1435139766853917</c:v>
                </c:pt>
                <c:pt idx="5">
                  <c:v>6.140078678139135</c:v>
                </c:pt>
                <c:pt idx="6">
                  <c:v>6.1598570820235716</c:v>
                </c:pt>
                <c:pt idx="7">
                  <c:v>6.1588715256029225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A-4768-870F-CB82E8FA6EBB}"/>
            </c:ext>
          </c:extLst>
        </c:ser>
        <c:ser>
          <c:idx val="5"/>
          <c:order val="5"/>
          <c:tx>
            <c:v>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n_2_right!$G$139:$G$146</c:f>
              <c:strCache>
                <c:ptCount val="8"/>
                <c:pt idx="0">
                  <c:v>CC_0 min</c:v>
                </c:pt>
                <c:pt idx="1">
                  <c:v>CC_5 min</c:v>
                </c:pt>
                <c:pt idx="2">
                  <c:v>CC_15 min</c:v>
                </c:pt>
                <c:pt idx="3">
                  <c:v>CC_30 min</c:v>
                </c:pt>
                <c:pt idx="4">
                  <c:v>CC_90 min</c:v>
                </c:pt>
                <c:pt idx="5">
                  <c:v>CC_270 min</c:v>
                </c:pt>
                <c:pt idx="6">
                  <c:v>CC_540 min</c:v>
                </c:pt>
                <c:pt idx="7">
                  <c:v>CC_720 min</c:v>
                </c:pt>
              </c:strCache>
            </c:strRef>
          </c:xVal>
          <c:yVal>
            <c:numRef>
              <c:f>n_2_right!$H$139:$H$146</c:f>
              <c:numCache>
                <c:formatCode>General</c:formatCode>
                <c:ptCount val="8"/>
                <c:pt idx="0">
                  <c:v>6.25</c:v>
                </c:pt>
                <c:pt idx="1">
                  <c:v>6.2686220722281032</c:v>
                </c:pt>
                <c:pt idx="2">
                  <c:v>6.21294509362352</c:v>
                </c:pt>
                <c:pt idx="3">
                  <c:v>6.1968149997222044</c:v>
                </c:pt>
                <c:pt idx="4">
                  <c:v>6.2124330954246982</c:v>
                </c:pt>
                <c:pt idx="5">
                  <c:v>6.2216125339100961</c:v>
                </c:pt>
                <c:pt idx="6">
                  <c:v>6.2199209959394981</c:v>
                </c:pt>
                <c:pt idx="7">
                  <c:v>6.2228408253845169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3A-4768-870F-CB82E8FA6EBB}"/>
            </c:ext>
          </c:extLst>
        </c:ser>
        <c:ser>
          <c:idx val="6"/>
          <c:order val="6"/>
          <c:tx>
            <c:v>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n_2_right!$G$148:$G$155</c:f>
              <c:strCache>
                <c:ptCount val="8"/>
                <c:pt idx="0">
                  <c:v>CG_0 min</c:v>
                </c:pt>
                <c:pt idx="1">
                  <c:v>CG_5 min</c:v>
                </c:pt>
                <c:pt idx="2">
                  <c:v>CG_15 min</c:v>
                </c:pt>
                <c:pt idx="3">
                  <c:v>CG_30 min</c:v>
                </c:pt>
                <c:pt idx="4">
                  <c:v>CG_90 min</c:v>
                </c:pt>
                <c:pt idx="5">
                  <c:v>CG_270 min</c:v>
                </c:pt>
                <c:pt idx="6">
                  <c:v>CG_540 min</c:v>
                </c:pt>
                <c:pt idx="7">
                  <c:v>CG_720 min</c:v>
                </c:pt>
              </c:strCache>
            </c:strRef>
          </c:xVal>
          <c:yVal>
            <c:numRef>
              <c:f>n_2_right!$H$148:$H$155</c:f>
              <c:numCache>
                <c:formatCode>General</c:formatCode>
                <c:ptCount val="8"/>
                <c:pt idx="0">
                  <c:v>6.25</c:v>
                </c:pt>
                <c:pt idx="1">
                  <c:v>6.3323696014144533</c:v>
                </c:pt>
                <c:pt idx="2">
                  <c:v>6.5075065859314236</c:v>
                </c:pt>
                <c:pt idx="3">
                  <c:v>6.5163821537134128</c:v>
                </c:pt>
                <c:pt idx="4">
                  <c:v>6.5157015540493166</c:v>
                </c:pt>
                <c:pt idx="5">
                  <c:v>6.4374705506483556</c:v>
                </c:pt>
                <c:pt idx="6">
                  <c:v>6.4978311222778808</c:v>
                </c:pt>
                <c:pt idx="7">
                  <c:v>6.5076364578571066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3A-4768-870F-CB82E8FA6EBB}"/>
            </c:ext>
          </c:extLst>
        </c:ser>
        <c:ser>
          <c:idx val="7"/>
          <c:order val="7"/>
          <c:tx>
            <c:v>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n_2_right!$G$157:$G$164</c:f>
              <c:strCache>
                <c:ptCount val="8"/>
                <c:pt idx="0">
                  <c:v>CT_0 min</c:v>
                </c:pt>
                <c:pt idx="1">
                  <c:v>CT_5 min</c:v>
                </c:pt>
                <c:pt idx="2">
                  <c:v>CT_15 min</c:v>
                </c:pt>
                <c:pt idx="3">
                  <c:v>CT_30 min</c:v>
                </c:pt>
                <c:pt idx="4">
                  <c:v>CT_90 min</c:v>
                </c:pt>
                <c:pt idx="5">
                  <c:v>CT_270 min</c:v>
                </c:pt>
                <c:pt idx="6">
                  <c:v>CT_540 min</c:v>
                </c:pt>
                <c:pt idx="7">
                  <c:v>CT_720 min</c:v>
                </c:pt>
              </c:strCache>
            </c:strRef>
          </c:xVal>
          <c:yVal>
            <c:numRef>
              <c:f>n_2_right!$H$157:$H$164</c:f>
              <c:numCache>
                <c:formatCode>General</c:formatCode>
                <c:ptCount val="8"/>
                <c:pt idx="0">
                  <c:v>6.25</c:v>
                </c:pt>
                <c:pt idx="1">
                  <c:v>6.1647456831348277</c:v>
                </c:pt>
                <c:pt idx="2">
                  <c:v>6.0551903050270379</c:v>
                </c:pt>
                <c:pt idx="3">
                  <c:v>6.01054748651159</c:v>
                </c:pt>
                <c:pt idx="4">
                  <c:v>6.0285696792923522</c:v>
                </c:pt>
                <c:pt idx="5">
                  <c:v>6.0170129981519631</c:v>
                </c:pt>
                <c:pt idx="6">
                  <c:v>6.0454584847932713</c:v>
                </c:pt>
                <c:pt idx="7">
                  <c:v>6.0547183113671244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3A-4768-870F-CB82E8FA6EBB}"/>
            </c:ext>
          </c:extLst>
        </c:ser>
        <c:ser>
          <c:idx val="8"/>
          <c:order val="8"/>
          <c:tx>
            <c:v>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n_2_right!$G$166:$G$173</c:f>
              <c:strCache>
                <c:ptCount val="8"/>
                <c:pt idx="0">
                  <c:v>GA_0 min</c:v>
                </c:pt>
                <c:pt idx="1">
                  <c:v>GA_5 min</c:v>
                </c:pt>
                <c:pt idx="2">
                  <c:v>GA_15 min</c:v>
                </c:pt>
                <c:pt idx="3">
                  <c:v>GA_30 min</c:v>
                </c:pt>
                <c:pt idx="4">
                  <c:v>GA_90 min</c:v>
                </c:pt>
                <c:pt idx="5">
                  <c:v>GA_270 min</c:v>
                </c:pt>
                <c:pt idx="6">
                  <c:v>GA_540 min</c:v>
                </c:pt>
                <c:pt idx="7">
                  <c:v>GA_720 min</c:v>
                </c:pt>
              </c:strCache>
            </c:strRef>
          </c:xVal>
          <c:yVal>
            <c:numRef>
              <c:f>n_2_right!$H$166:$H$173</c:f>
              <c:numCache>
                <c:formatCode>General</c:formatCode>
                <c:ptCount val="8"/>
                <c:pt idx="0">
                  <c:v>6.25</c:v>
                </c:pt>
                <c:pt idx="1">
                  <c:v>6.3791565645300796</c:v>
                </c:pt>
                <c:pt idx="2">
                  <c:v>6.5322959979213628</c:v>
                </c:pt>
                <c:pt idx="3">
                  <c:v>6.6061562124846445</c:v>
                </c:pt>
                <c:pt idx="4">
                  <c:v>6.5808246966513355</c:v>
                </c:pt>
                <c:pt idx="5">
                  <c:v>6.5523673370229272</c:v>
                </c:pt>
                <c:pt idx="6">
                  <c:v>6.5484403202060992</c:v>
                </c:pt>
                <c:pt idx="7">
                  <c:v>6.5288827684810276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3A-4768-870F-CB82E8FA6EBB}"/>
            </c:ext>
          </c:extLst>
        </c:ser>
        <c:ser>
          <c:idx val="9"/>
          <c:order val="9"/>
          <c:tx>
            <c:v>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n_2_right!$G$175:$G$182</c:f>
              <c:strCache>
                <c:ptCount val="8"/>
                <c:pt idx="0">
                  <c:v>GC_0 min</c:v>
                </c:pt>
                <c:pt idx="1">
                  <c:v>GC_5 min</c:v>
                </c:pt>
                <c:pt idx="2">
                  <c:v>GC_15 min</c:v>
                </c:pt>
                <c:pt idx="3">
                  <c:v>GC_30 min</c:v>
                </c:pt>
                <c:pt idx="4">
                  <c:v>GC_90 min</c:v>
                </c:pt>
                <c:pt idx="5">
                  <c:v>GC_270 min</c:v>
                </c:pt>
                <c:pt idx="6">
                  <c:v>GC_540 min</c:v>
                </c:pt>
                <c:pt idx="7">
                  <c:v>GC_720 min</c:v>
                </c:pt>
              </c:strCache>
            </c:strRef>
          </c:xVal>
          <c:yVal>
            <c:numRef>
              <c:f>n_2_right!$H$175:$H$182</c:f>
              <c:numCache>
                <c:formatCode>General</c:formatCode>
                <c:ptCount val="8"/>
                <c:pt idx="0">
                  <c:v>6.25</c:v>
                </c:pt>
                <c:pt idx="1">
                  <c:v>6.4466243214856069</c:v>
                </c:pt>
                <c:pt idx="2">
                  <c:v>7.0564301632781383</c:v>
                </c:pt>
                <c:pt idx="3">
                  <c:v>7.1193670290490143</c:v>
                </c:pt>
                <c:pt idx="4">
                  <c:v>7.1283390403639197</c:v>
                </c:pt>
                <c:pt idx="5">
                  <c:v>7.1080544199511824</c:v>
                </c:pt>
                <c:pt idx="6">
                  <c:v>7.1027926486046695</c:v>
                </c:pt>
                <c:pt idx="7">
                  <c:v>7.0238237896903772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3A-4768-870F-CB82E8FA6EBB}"/>
            </c:ext>
          </c:extLst>
        </c:ser>
        <c:ser>
          <c:idx val="10"/>
          <c:order val="10"/>
          <c:tx>
            <c:v>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n_2_right!$G$184:$G$191</c:f>
              <c:strCache>
                <c:ptCount val="8"/>
                <c:pt idx="0">
                  <c:v>GG_0 min</c:v>
                </c:pt>
                <c:pt idx="1">
                  <c:v>GG_5 min</c:v>
                </c:pt>
                <c:pt idx="2">
                  <c:v>GG_15 min</c:v>
                </c:pt>
                <c:pt idx="3">
                  <c:v>GG_30 min</c:v>
                </c:pt>
                <c:pt idx="4">
                  <c:v>GG_90 min</c:v>
                </c:pt>
                <c:pt idx="5">
                  <c:v>GG_270 min</c:v>
                </c:pt>
                <c:pt idx="6">
                  <c:v>GG_540 min</c:v>
                </c:pt>
                <c:pt idx="7">
                  <c:v>GG_720 min</c:v>
                </c:pt>
              </c:strCache>
            </c:strRef>
          </c:xVal>
          <c:yVal>
            <c:numRef>
              <c:f>n_2_right!$H$184:$H$191</c:f>
              <c:numCache>
                <c:formatCode>General</c:formatCode>
                <c:ptCount val="8"/>
                <c:pt idx="0">
                  <c:v>6.25</c:v>
                </c:pt>
                <c:pt idx="1">
                  <c:v>6.420870852101408</c:v>
                </c:pt>
                <c:pt idx="2">
                  <c:v>7.0243286548925585</c:v>
                </c:pt>
                <c:pt idx="3">
                  <c:v>7.0864224516138217</c:v>
                </c:pt>
                <c:pt idx="4">
                  <c:v>7.0833364368199199</c:v>
                </c:pt>
                <c:pt idx="5">
                  <c:v>7.0335464688804255</c:v>
                </c:pt>
                <c:pt idx="6">
                  <c:v>7.0285911696570409</c:v>
                </c:pt>
                <c:pt idx="7">
                  <c:v>7.0002614288902585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3A-4768-870F-CB82E8FA6EBB}"/>
            </c:ext>
          </c:extLst>
        </c:ser>
        <c:ser>
          <c:idx val="11"/>
          <c:order val="11"/>
          <c:tx>
            <c:v>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n_2_right!$G$193:$G$200</c:f>
              <c:strCache>
                <c:ptCount val="8"/>
                <c:pt idx="0">
                  <c:v>GT_0 min</c:v>
                </c:pt>
                <c:pt idx="1">
                  <c:v>GT_5 min</c:v>
                </c:pt>
                <c:pt idx="2">
                  <c:v>GT_15 min</c:v>
                </c:pt>
                <c:pt idx="3">
                  <c:v>GT_30 min</c:v>
                </c:pt>
                <c:pt idx="4">
                  <c:v>GT_90 min</c:v>
                </c:pt>
                <c:pt idx="5">
                  <c:v>GT_270 min</c:v>
                </c:pt>
                <c:pt idx="6">
                  <c:v>GT_540 min</c:v>
                </c:pt>
                <c:pt idx="7">
                  <c:v>GT_720 min</c:v>
                </c:pt>
              </c:strCache>
            </c:strRef>
          </c:xVal>
          <c:yVal>
            <c:numRef>
              <c:f>n_2_right!$H$193:$H$200</c:f>
              <c:numCache>
                <c:formatCode>General</c:formatCode>
                <c:ptCount val="8"/>
                <c:pt idx="0">
                  <c:v>6.25</c:v>
                </c:pt>
                <c:pt idx="1">
                  <c:v>6.2984288530607628</c:v>
                </c:pt>
                <c:pt idx="2">
                  <c:v>6.7547272689699582</c:v>
                </c:pt>
                <c:pt idx="3">
                  <c:v>6.7924874110094544</c:v>
                </c:pt>
                <c:pt idx="4">
                  <c:v>6.8116606960522237</c:v>
                </c:pt>
                <c:pt idx="5">
                  <c:v>6.7676478911947795</c:v>
                </c:pt>
                <c:pt idx="6">
                  <c:v>6.7629374004922322</c:v>
                </c:pt>
                <c:pt idx="7">
                  <c:v>6.7320069322680549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3A-4768-870F-CB82E8FA6EBB}"/>
            </c:ext>
          </c:extLst>
        </c:ser>
        <c:ser>
          <c:idx val="12"/>
          <c:order val="12"/>
          <c:tx>
            <c:v>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n_2_right!$G$202:$G$209</c:f>
              <c:strCache>
                <c:ptCount val="8"/>
                <c:pt idx="0">
                  <c:v>TA_0 min</c:v>
                </c:pt>
                <c:pt idx="1">
                  <c:v>TA_5 min</c:v>
                </c:pt>
                <c:pt idx="2">
                  <c:v>TA_15 min</c:v>
                </c:pt>
                <c:pt idx="3">
                  <c:v>TA_30 min</c:v>
                </c:pt>
                <c:pt idx="4">
                  <c:v>TA_90 min</c:v>
                </c:pt>
                <c:pt idx="5">
                  <c:v>TA_270 min</c:v>
                </c:pt>
                <c:pt idx="6">
                  <c:v>TA_540 min</c:v>
                </c:pt>
                <c:pt idx="7">
                  <c:v>TA_720 min</c:v>
                </c:pt>
              </c:strCache>
            </c:strRef>
          </c:xVal>
          <c:yVal>
            <c:numRef>
              <c:f>n_2_right!$H$202:$H$209</c:f>
              <c:numCache>
                <c:formatCode>General</c:formatCode>
                <c:ptCount val="8"/>
                <c:pt idx="0">
                  <c:v>6.25</c:v>
                </c:pt>
                <c:pt idx="1">
                  <c:v>6.1375376576398484</c:v>
                </c:pt>
                <c:pt idx="2">
                  <c:v>5.6548166328624623</c:v>
                </c:pt>
                <c:pt idx="3">
                  <c:v>5.6147863600724897</c:v>
                </c:pt>
                <c:pt idx="4">
                  <c:v>5.5927134816246209</c:v>
                </c:pt>
                <c:pt idx="5">
                  <c:v>5.662935902682328</c:v>
                </c:pt>
                <c:pt idx="6">
                  <c:v>5.64632835946394</c:v>
                </c:pt>
                <c:pt idx="7">
                  <c:v>5.670930937017296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3A-4768-870F-CB82E8FA6EBB}"/>
            </c:ext>
          </c:extLst>
        </c:ser>
        <c:ser>
          <c:idx val="13"/>
          <c:order val="13"/>
          <c:tx>
            <c:v>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n_2_right!$G$211:$G$218</c:f>
              <c:strCache>
                <c:ptCount val="8"/>
                <c:pt idx="0">
                  <c:v>TC_0 min</c:v>
                </c:pt>
                <c:pt idx="1">
                  <c:v>TC_5 min</c:v>
                </c:pt>
                <c:pt idx="2">
                  <c:v>TC_15 min</c:v>
                </c:pt>
                <c:pt idx="3">
                  <c:v>TC_30 min</c:v>
                </c:pt>
                <c:pt idx="4">
                  <c:v>TC_90 min</c:v>
                </c:pt>
                <c:pt idx="5">
                  <c:v>TC_270 min</c:v>
                </c:pt>
                <c:pt idx="6">
                  <c:v>TC_540 min</c:v>
                </c:pt>
                <c:pt idx="7">
                  <c:v>TC_720 min</c:v>
                </c:pt>
              </c:strCache>
            </c:strRef>
          </c:xVal>
          <c:yVal>
            <c:numRef>
              <c:f>n_2_right!$H$211:$H$218</c:f>
              <c:numCache>
                <c:formatCode>General</c:formatCode>
                <c:ptCount val="8"/>
                <c:pt idx="0">
                  <c:v>6.25</c:v>
                </c:pt>
                <c:pt idx="1">
                  <c:v>6.0864870438931948</c:v>
                </c:pt>
                <c:pt idx="2">
                  <c:v>5.7870909447317436</c:v>
                </c:pt>
                <c:pt idx="3">
                  <c:v>5.711264949424204</c:v>
                </c:pt>
                <c:pt idx="4">
                  <c:v>5.7136433596208578</c:v>
                </c:pt>
                <c:pt idx="5">
                  <c:v>5.7492460789847613</c:v>
                </c:pt>
                <c:pt idx="6">
                  <c:v>5.7572372408075685</c:v>
                </c:pt>
                <c:pt idx="7">
                  <c:v>5.7968331488609515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3A-4768-870F-CB82E8FA6EBB}"/>
            </c:ext>
          </c:extLst>
        </c:ser>
        <c:ser>
          <c:idx val="14"/>
          <c:order val="14"/>
          <c:tx>
            <c:v>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n_2_right!$G$220:$G$227</c:f>
              <c:strCache>
                <c:ptCount val="8"/>
                <c:pt idx="0">
                  <c:v>TG_0 min</c:v>
                </c:pt>
                <c:pt idx="1">
                  <c:v>TG_5 min</c:v>
                </c:pt>
                <c:pt idx="2">
                  <c:v>TG_15 min</c:v>
                </c:pt>
                <c:pt idx="3">
                  <c:v>TG_30 min</c:v>
                </c:pt>
                <c:pt idx="4">
                  <c:v>TG_90 min</c:v>
                </c:pt>
                <c:pt idx="5">
                  <c:v>TG_270 min</c:v>
                </c:pt>
                <c:pt idx="6">
                  <c:v>TG_540 min</c:v>
                </c:pt>
                <c:pt idx="7">
                  <c:v>TG_720 min</c:v>
                </c:pt>
              </c:strCache>
            </c:strRef>
          </c:xVal>
          <c:yVal>
            <c:numRef>
              <c:f>n_2_right!$H$220:$H$227</c:f>
              <c:numCache>
                <c:formatCode>General</c:formatCode>
                <c:ptCount val="8"/>
                <c:pt idx="0">
                  <c:v>6.25</c:v>
                </c:pt>
                <c:pt idx="1">
                  <c:v>6.1846090678870782</c:v>
                </c:pt>
                <c:pt idx="2">
                  <c:v>6.1759554600837774</c:v>
                </c:pt>
                <c:pt idx="3">
                  <c:v>6.1518730918726616</c:v>
                </c:pt>
                <c:pt idx="4">
                  <c:v>6.1478837728927855</c:v>
                </c:pt>
                <c:pt idx="5">
                  <c:v>6.0977383553199909</c:v>
                </c:pt>
                <c:pt idx="6">
                  <c:v>6.1387407075593927</c:v>
                </c:pt>
                <c:pt idx="7">
                  <c:v>6.1813050941309031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C3A-4768-870F-CB82E8FA6EBB}"/>
            </c:ext>
          </c:extLst>
        </c:ser>
        <c:ser>
          <c:idx val="15"/>
          <c:order val="15"/>
          <c:tx>
            <c:v>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n_2_right!$G$229:$G$236</c:f>
              <c:strCache>
                <c:ptCount val="8"/>
                <c:pt idx="0">
                  <c:v>TT_0 min</c:v>
                </c:pt>
                <c:pt idx="1">
                  <c:v>TT_5 min</c:v>
                </c:pt>
                <c:pt idx="2">
                  <c:v>TT_15 min</c:v>
                </c:pt>
                <c:pt idx="3">
                  <c:v>TT_30 min</c:v>
                </c:pt>
                <c:pt idx="4">
                  <c:v>TT_90 min</c:v>
                </c:pt>
                <c:pt idx="5">
                  <c:v>TT_270 min</c:v>
                </c:pt>
                <c:pt idx="6">
                  <c:v>TT_540 min</c:v>
                </c:pt>
                <c:pt idx="7">
                  <c:v>TT_720 min</c:v>
                </c:pt>
              </c:strCache>
            </c:strRef>
          </c:xVal>
          <c:yVal>
            <c:numRef>
              <c:f>n_2_right!$H$229:$H$236</c:f>
              <c:numCache>
                <c:formatCode>General</c:formatCode>
                <c:ptCount val="8"/>
                <c:pt idx="0">
                  <c:v>6.25</c:v>
                </c:pt>
                <c:pt idx="1">
                  <c:v>5.9912482132177782</c:v>
                </c:pt>
                <c:pt idx="2">
                  <c:v>5.5387346681879102</c:v>
                </c:pt>
                <c:pt idx="3">
                  <c:v>5.4307607173626193</c:v>
                </c:pt>
                <c:pt idx="4">
                  <c:v>5.4427043856602122</c:v>
                </c:pt>
                <c:pt idx="5">
                  <c:v>5.4840602736782014</c:v>
                </c:pt>
                <c:pt idx="6">
                  <c:v>5.4844423841114169</c:v>
                </c:pt>
                <c:pt idx="7">
                  <c:v>5.5568922257429865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C3A-4768-870F-CB82E8FA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17920"/>
        <c:axId val="620820544"/>
      </c:scatterChart>
      <c:valAx>
        <c:axId val="620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0544"/>
        <c:crosses val="autoZero"/>
        <c:crossBetween val="midCat"/>
      </c:valAx>
      <c:valAx>
        <c:axId val="62082054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n_3_right!$Q$8:$Q$15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n_3_right!$S$8:$S$15</c:f>
              <c:numCache>
                <c:formatCode>General</c:formatCode>
                <c:ptCount val="8"/>
                <c:pt idx="0">
                  <c:v>1.5625</c:v>
                </c:pt>
                <c:pt idx="1">
                  <c:v>1.5728004410205438</c:v>
                </c:pt>
                <c:pt idx="2">
                  <c:v>1.355613833834997</c:v>
                </c:pt>
                <c:pt idx="3">
                  <c:v>1.3674202835639673</c:v>
                </c:pt>
                <c:pt idx="4">
                  <c:v>1.3586098673651714</c:v>
                </c:pt>
                <c:pt idx="5">
                  <c:v>1.3918306882765479</c:v>
                </c:pt>
                <c:pt idx="6">
                  <c:v>1.3627148787715986</c:v>
                </c:pt>
                <c:pt idx="7">
                  <c:v>1.3663863094547348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F-4936-A904-99A70F430AA3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n_3_right!$Q$17:$Q$24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n_3_right!$S$17:$S$24</c:f>
              <c:numCache>
                <c:formatCode>General</c:formatCode>
                <c:ptCount val="8"/>
                <c:pt idx="0">
                  <c:v>1.5625</c:v>
                </c:pt>
                <c:pt idx="1">
                  <c:v>1.5834721875144189</c:v>
                </c:pt>
                <c:pt idx="2">
                  <c:v>1.494077557965527</c:v>
                </c:pt>
                <c:pt idx="3">
                  <c:v>1.5053126754966257</c:v>
                </c:pt>
                <c:pt idx="4">
                  <c:v>1.5011028182675588</c:v>
                </c:pt>
                <c:pt idx="5">
                  <c:v>1.5240401485611983</c:v>
                </c:pt>
                <c:pt idx="6">
                  <c:v>1.5066952414418482</c:v>
                </c:pt>
                <c:pt idx="7">
                  <c:v>1.4982959849132811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F-4936-A904-99A70F430AA3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n_3_right!$Q$26:$Q$33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n_3_right!$S$26:$S$33</c:f>
              <c:numCache>
                <c:formatCode>General</c:formatCode>
                <c:ptCount val="8"/>
                <c:pt idx="0">
                  <c:v>1.5625</c:v>
                </c:pt>
                <c:pt idx="1">
                  <c:v>1.5756417025567953</c:v>
                </c:pt>
                <c:pt idx="2">
                  <c:v>1.4583267497977428</c:v>
                </c:pt>
                <c:pt idx="3">
                  <c:v>1.4778348262687817</c:v>
                </c:pt>
                <c:pt idx="4">
                  <c:v>1.46643214604091</c:v>
                </c:pt>
                <c:pt idx="5">
                  <c:v>1.4958991791005685</c:v>
                </c:pt>
                <c:pt idx="6">
                  <c:v>1.4658191032743513</c:v>
                </c:pt>
                <c:pt idx="7">
                  <c:v>1.4641150542986379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F-4936-A904-99A70F430AA3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n_3_right!$Q$35:$Q$42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n_3_right!$S$35:$S$42</c:f>
              <c:numCache>
                <c:formatCode>General</c:formatCode>
                <c:ptCount val="8"/>
                <c:pt idx="0">
                  <c:v>1.5625</c:v>
                </c:pt>
                <c:pt idx="1">
                  <c:v>1.5659866916841043</c:v>
                </c:pt>
                <c:pt idx="2">
                  <c:v>1.4100358820739012</c:v>
                </c:pt>
                <c:pt idx="3">
                  <c:v>1.4187627357509291</c:v>
                </c:pt>
                <c:pt idx="4">
                  <c:v>1.4113564374032042</c:v>
                </c:pt>
                <c:pt idx="5">
                  <c:v>1.4396501373564707</c:v>
                </c:pt>
                <c:pt idx="6">
                  <c:v>1.4170236575969106</c:v>
                </c:pt>
                <c:pt idx="7">
                  <c:v>1.4178294704029619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F-4936-A904-99A70F430AA3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n_3_right!$Q$44:$Q$51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n_3_right!$S$44:$S$51</c:f>
              <c:numCache>
                <c:formatCode>General</c:formatCode>
                <c:ptCount val="8"/>
                <c:pt idx="0">
                  <c:v>1.5625</c:v>
                </c:pt>
                <c:pt idx="1">
                  <c:v>1.5891587775821552</c:v>
                </c:pt>
                <c:pt idx="2">
                  <c:v>1.6085959725511592</c:v>
                </c:pt>
                <c:pt idx="3">
                  <c:v>1.618565862516494</c:v>
                </c:pt>
                <c:pt idx="4">
                  <c:v>1.6170751799848151</c:v>
                </c:pt>
                <c:pt idx="5">
                  <c:v>1.6234609014752317</c:v>
                </c:pt>
                <c:pt idx="6">
                  <c:v>1.6221834843261376</c:v>
                </c:pt>
                <c:pt idx="7">
                  <c:v>1.6060619094066504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F-4936-A904-99A70F430AA3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n_3_right!$Q$53:$Q$60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n_3_right!$S$53:$S$60</c:f>
              <c:numCache>
                <c:formatCode>General</c:formatCode>
                <c:ptCount val="8"/>
                <c:pt idx="0">
                  <c:v>1.5625</c:v>
                </c:pt>
                <c:pt idx="1">
                  <c:v>1.5871980350922985</c:v>
                </c:pt>
                <c:pt idx="2">
                  <c:v>1.6123916625452792</c:v>
                </c:pt>
                <c:pt idx="3">
                  <c:v>1.6169986223719512</c:v>
                </c:pt>
                <c:pt idx="4">
                  <c:v>1.6196770389230082</c:v>
                </c:pt>
                <c:pt idx="5">
                  <c:v>1.6322284686440081</c:v>
                </c:pt>
                <c:pt idx="6">
                  <c:v>1.6247155256244921</c:v>
                </c:pt>
                <c:pt idx="7">
                  <c:v>1.6098258471466815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F-4936-A904-99A70F430AA3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n_3_right!$Q$62:$Q$69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n_3_right!$S$62:$S$69</c:f>
              <c:numCache>
                <c:formatCode>General</c:formatCode>
                <c:ptCount val="8"/>
                <c:pt idx="0">
                  <c:v>1.5625</c:v>
                </c:pt>
                <c:pt idx="1">
                  <c:v>1.5962163093935473</c:v>
                </c:pt>
                <c:pt idx="2">
                  <c:v>1.6802307615188041</c:v>
                </c:pt>
                <c:pt idx="3">
                  <c:v>1.6905249950430423</c:v>
                </c:pt>
                <c:pt idx="4">
                  <c:v>1.691525338452476</c:v>
                </c:pt>
                <c:pt idx="5">
                  <c:v>1.6845154311952886</c:v>
                </c:pt>
                <c:pt idx="6">
                  <c:v>1.6889263519612328</c:v>
                </c:pt>
                <c:pt idx="7">
                  <c:v>1.6753073570189574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F-4936-A904-99A70F430AA3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n_3_right!$Q$71:$Q$78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n_3_right!$S$71:$S$78</c:f>
              <c:numCache>
                <c:formatCode>General</c:formatCode>
                <c:ptCount val="8"/>
                <c:pt idx="0">
                  <c:v>1.5625</c:v>
                </c:pt>
                <c:pt idx="1">
                  <c:v>1.5539865988822352</c:v>
                </c:pt>
                <c:pt idx="2">
                  <c:v>1.5680538956352605</c:v>
                </c:pt>
                <c:pt idx="3">
                  <c:v>1.5642817628595769</c:v>
                </c:pt>
                <c:pt idx="4">
                  <c:v>1.5695856266380541</c:v>
                </c:pt>
                <c:pt idx="5">
                  <c:v>1.5670639168002269</c:v>
                </c:pt>
                <c:pt idx="6">
                  <c:v>1.5745951788883878</c:v>
                </c:pt>
                <c:pt idx="7">
                  <c:v>1.5641949409632594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F-4936-A904-99A70F430AA3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n_3_right!$Q$80:$Q$87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n_3_right!$S$80:$S$87</c:f>
              <c:numCache>
                <c:formatCode>General</c:formatCode>
                <c:ptCount val="8"/>
                <c:pt idx="0">
                  <c:v>1.5625</c:v>
                </c:pt>
                <c:pt idx="1">
                  <c:v>1.5815701491240446</c:v>
                </c:pt>
                <c:pt idx="2">
                  <c:v>1.5629350461345632</c:v>
                </c:pt>
                <c:pt idx="3">
                  <c:v>1.5773745949152733</c:v>
                </c:pt>
                <c:pt idx="4">
                  <c:v>1.5724196617320951</c:v>
                </c:pt>
                <c:pt idx="5">
                  <c:v>1.5794753846860441</c:v>
                </c:pt>
                <c:pt idx="6">
                  <c:v>1.5703666494150705</c:v>
                </c:pt>
                <c:pt idx="7">
                  <c:v>1.5643382057460655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DF-4936-A904-99A70F430AA3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n_3_right!$Q$89:$Q$96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n_3_right!$S$89:$S$96</c:f>
              <c:numCache>
                <c:formatCode>General</c:formatCode>
                <c:ptCount val="8"/>
                <c:pt idx="0">
                  <c:v>1.5625</c:v>
                </c:pt>
                <c:pt idx="1">
                  <c:v>1.5881447416489152</c:v>
                </c:pt>
                <c:pt idx="2">
                  <c:v>1.6632568329076181</c:v>
                </c:pt>
                <c:pt idx="3">
                  <c:v>1.6758447718291165</c:v>
                </c:pt>
                <c:pt idx="4">
                  <c:v>1.6759685013925083</c:v>
                </c:pt>
                <c:pt idx="5">
                  <c:v>1.6803576360919119</c:v>
                </c:pt>
                <c:pt idx="6">
                  <c:v>1.6747717146409078</c:v>
                </c:pt>
                <c:pt idx="7">
                  <c:v>1.6581607411157842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DF-4936-A904-99A70F430AA3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n_3_right!$Q$98:$Q$105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n_3_right!$S$98:$S$105</c:f>
              <c:numCache>
                <c:formatCode>General</c:formatCode>
                <c:ptCount val="8"/>
                <c:pt idx="0">
                  <c:v>1.5625</c:v>
                </c:pt>
                <c:pt idx="1">
                  <c:v>1.5832503186485165</c:v>
                </c:pt>
                <c:pt idx="2">
                  <c:v>1.6457360684251214</c:v>
                </c:pt>
                <c:pt idx="3">
                  <c:v>1.6615974923443657</c:v>
                </c:pt>
                <c:pt idx="4">
                  <c:v>1.6591749782125076</c:v>
                </c:pt>
                <c:pt idx="5">
                  <c:v>1.6583220068603359</c:v>
                </c:pt>
                <c:pt idx="6">
                  <c:v>1.6485853838252649</c:v>
                </c:pt>
                <c:pt idx="7">
                  <c:v>1.6431806233293031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DF-4936-A904-99A70F430AA3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n_3_right!$Q$107:$Q$114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n_3_right!$S$107:$S$114</c:f>
              <c:numCache>
                <c:formatCode>General</c:formatCode>
                <c:ptCount val="8"/>
                <c:pt idx="0">
                  <c:v>1.5625</c:v>
                </c:pt>
                <c:pt idx="1">
                  <c:v>1.5769237902479434</c:v>
                </c:pt>
                <c:pt idx="2">
                  <c:v>1.6212950633975265</c:v>
                </c:pt>
                <c:pt idx="3">
                  <c:v>1.6314844965662718</c:v>
                </c:pt>
                <c:pt idx="4">
                  <c:v>1.633779665045362</c:v>
                </c:pt>
                <c:pt idx="5">
                  <c:v>1.6289653894205687</c:v>
                </c:pt>
                <c:pt idx="6">
                  <c:v>1.6253764827739574</c:v>
                </c:pt>
                <c:pt idx="7">
                  <c:v>1.6192371597487623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DF-4936-A904-99A70F430AA3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n_3_right!$Q$116:$Q$123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n_3_right!$S$116:$S$123</c:f>
              <c:numCache>
                <c:formatCode>General</c:formatCode>
                <c:ptCount val="8"/>
                <c:pt idx="0">
                  <c:v>1.5625</c:v>
                </c:pt>
                <c:pt idx="1">
                  <c:v>1.5705801442582763</c:v>
                </c:pt>
                <c:pt idx="2">
                  <c:v>1.5651228831083861</c:v>
                </c:pt>
                <c:pt idx="3">
                  <c:v>1.5630997060900622</c:v>
                </c:pt>
                <c:pt idx="4">
                  <c:v>1.5722324758482045</c:v>
                </c:pt>
                <c:pt idx="5">
                  <c:v>1.56933135573941</c:v>
                </c:pt>
                <c:pt idx="6">
                  <c:v>1.5721451853063795</c:v>
                </c:pt>
                <c:pt idx="7">
                  <c:v>1.5675227198973523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DF-4936-A904-99A70F430AA3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n_3_right!$Q$125:$Q$132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n_3_right!$S$125:$S$132</c:f>
              <c:numCache>
                <c:formatCode>General</c:formatCode>
                <c:ptCount val="8"/>
                <c:pt idx="0">
                  <c:v>1.5625</c:v>
                </c:pt>
                <c:pt idx="1">
                  <c:v>1.5693895981252568</c:v>
                </c:pt>
                <c:pt idx="2">
                  <c:v>1.6042806763482995</c:v>
                </c:pt>
                <c:pt idx="3">
                  <c:v>1.5989178326311329</c:v>
                </c:pt>
                <c:pt idx="4">
                  <c:v>1.6089577215290394</c:v>
                </c:pt>
                <c:pt idx="5">
                  <c:v>1.6033887387757579</c:v>
                </c:pt>
                <c:pt idx="6">
                  <c:v>1.6110035462039471</c:v>
                </c:pt>
                <c:pt idx="7">
                  <c:v>1.604148208358168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DF-4936-A904-99A70F430AA3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n_3_right!$Q$134:$Q$141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n_3_right!$S$134:$S$141</c:f>
              <c:numCache>
                <c:formatCode>General</c:formatCode>
                <c:ptCount val="8"/>
                <c:pt idx="0">
                  <c:v>1.5625</c:v>
                </c:pt>
                <c:pt idx="1">
                  <c:v>1.5861602038300777</c:v>
                </c:pt>
                <c:pt idx="2">
                  <c:v>1.6804683639562663</c:v>
                </c:pt>
                <c:pt idx="3">
                  <c:v>1.6898709710081914</c:v>
                </c:pt>
                <c:pt idx="4">
                  <c:v>1.6908402707413723</c:v>
                </c:pt>
                <c:pt idx="5">
                  <c:v>1.6852351509763583</c:v>
                </c:pt>
                <c:pt idx="6">
                  <c:v>1.6869758015659326</c:v>
                </c:pt>
                <c:pt idx="7">
                  <c:v>1.6771410473078607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DF-4936-A904-99A70F430AA3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n_3_right!$Q$143:$Q$150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n_3_right!$S$143:$S$150</c:f>
              <c:numCache>
                <c:formatCode>General</c:formatCode>
                <c:ptCount val="8"/>
                <c:pt idx="0">
                  <c:v>1.5625</c:v>
                </c:pt>
                <c:pt idx="1">
                  <c:v>1.5398635471494055</c:v>
                </c:pt>
                <c:pt idx="2">
                  <c:v>1.4782820305412292</c:v>
                </c:pt>
                <c:pt idx="3">
                  <c:v>1.4624561436076626</c:v>
                </c:pt>
                <c:pt idx="4">
                  <c:v>1.4661446087694394</c:v>
                </c:pt>
                <c:pt idx="5">
                  <c:v>1.4671950400680609</c:v>
                </c:pt>
                <c:pt idx="6">
                  <c:v>1.4769255489028399</c:v>
                </c:pt>
                <c:pt idx="7">
                  <c:v>1.478876252523055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DF-4936-A904-99A70F430AA3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n_3_right!$Q$152:$Q$159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n_3_right!$S$152:$S$159</c:f>
              <c:numCache>
                <c:formatCode>General</c:formatCode>
                <c:ptCount val="8"/>
                <c:pt idx="0">
                  <c:v>1.5625</c:v>
                </c:pt>
                <c:pt idx="1">
                  <c:v>1.5783908741124273</c:v>
                </c:pt>
                <c:pt idx="2">
                  <c:v>1.421547455249764</c:v>
                </c:pt>
                <c:pt idx="3">
                  <c:v>1.4307700559131871</c:v>
                </c:pt>
                <c:pt idx="4">
                  <c:v>1.4193690823079532</c:v>
                </c:pt>
                <c:pt idx="5">
                  <c:v>1.4350181760352354</c:v>
                </c:pt>
                <c:pt idx="6">
                  <c:v>1.4247157378422137</c:v>
                </c:pt>
                <c:pt idx="7">
                  <c:v>1.4313511928430633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DF-4936-A904-99A70F430AA3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n_3_right!$Q$161:$Q$168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n_3_right!$S$161:$S$168</c:f>
              <c:numCache>
                <c:formatCode>General</c:formatCode>
                <c:ptCount val="8"/>
                <c:pt idx="0">
                  <c:v>1.5625</c:v>
                </c:pt>
                <c:pt idx="1">
                  <c:v>1.5794412277729271</c:v>
                </c:pt>
                <c:pt idx="2">
                  <c:v>1.6093719289434598</c:v>
                </c:pt>
                <c:pt idx="3">
                  <c:v>1.6089497169630047</c:v>
                </c:pt>
                <c:pt idx="4">
                  <c:v>1.6092039643424199</c:v>
                </c:pt>
                <c:pt idx="5">
                  <c:v>1.6039502500566387</c:v>
                </c:pt>
                <c:pt idx="6">
                  <c:v>1.6167919495109575</c:v>
                </c:pt>
                <c:pt idx="7">
                  <c:v>1.6081349226016699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DF-4936-A904-99A70F430AA3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n_3_right!$Q$170:$Q$177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n_3_right!$S$170:$S$177</c:f>
              <c:numCache>
                <c:formatCode>General</c:formatCode>
                <c:ptCount val="8"/>
                <c:pt idx="0">
                  <c:v>1.5625</c:v>
                </c:pt>
                <c:pt idx="1">
                  <c:v>1.5754738166339439</c:v>
                </c:pt>
                <c:pt idx="2">
                  <c:v>1.5806553266156325</c:v>
                </c:pt>
                <c:pt idx="3">
                  <c:v>1.5870661381573743</c:v>
                </c:pt>
                <c:pt idx="4">
                  <c:v>1.5830663796492932</c:v>
                </c:pt>
                <c:pt idx="5">
                  <c:v>1.5720604949540615</c:v>
                </c:pt>
                <c:pt idx="6">
                  <c:v>1.5805550116976399</c:v>
                </c:pt>
                <c:pt idx="7">
                  <c:v>1.5820053500768156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DF-4936-A904-99A70F430AA3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n_3_right!$Q$179:$Q$186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n_3_right!$S$179:$S$186</c:f>
              <c:numCache>
                <c:formatCode>General</c:formatCode>
                <c:ptCount val="8"/>
                <c:pt idx="0">
                  <c:v>1.5625</c:v>
                </c:pt>
                <c:pt idx="1">
                  <c:v>1.5612998110554308</c:v>
                </c:pt>
                <c:pt idx="2">
                  <c:v>1.5549076286635024</c:v>
                </c:pt>
                <c:pt idx="3">
                  <c:v>1.5477433716647755</c:v>
                </c:pt>
                <c:pt idx="4">
                  <c:v>1.5501545103161618</c:v>
                </c:pt>
                <c:pt idx="5">
                  <c:v>1.5468003519385232</c:v>
                </c:pt>
                <c:pt idx="6">
                  <c:v>1.5568643389440844</c:v>
                </c:pt>
                <c:pt idx="7">
                  <c:v>1.5542632351245973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DF-4936-A904-99A70F430AA3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n_3_right!$Q$188:$Q$195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n_3_right!$S$188:$S$195</c:f>
              <c:numCache>
                <c:formatCode>General</c:formatCode>
                <c:ptCount val="8"/>
                <c:pt idx="0">
                  <c:v>1.5625</c:v>
                </c:pt>
                <c:pt idx="1">
                  <c:v>1.5802191040143065</c:v>
                </c:pt>
                <c:pt idx="2">
                  <c:v>1.5399392578492646</c:v>
                </c:pt>
                <c:pt idx="3">
                  <c:v>1.5380167641615778</c:v>
                </c:pt>
                <c:pt idx="4">
                  <c:v>1.5400730656409163</c:v>
                </c:pt>
                <c:pt idx="5">
                  <c:v>1.5525346859332048</c:v>
                </c:pt>
                <c:pt idx="6">
                  <c:v>1.5435646558500151</c:v>
                </c:pt>
                <c:pt idx="7">
                  <c:v>1.5440145258627023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DF-4936-A904-99A70F430AA3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n_3_right!$Q$197:$Q$204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n_3_right!$S$197:$S$204</c:f>
              <c:numCache>
                <c:formatCode>General</c:formatCode>
                <c:ptCount val="8"/>
                <c:pt idx="0">
                  <c:v>1.5625</c:v>
                </c:pt>
                <c:pt idx="1">
                  <c:v>1.5787122930704829</c:v>
                </c:pt>
                <c:pt idx="2">
                  <c:v>1.5670287382357848</c:v>
                </c:pt>
                <c:pt idx="3">
                  <c:v>1.563608406639061</c:v>
                </c:pt>
                <c:pt idx="4">
                  <c:v>1.5717116452588953</c:v>
                </c:pt>
                <c:pt idx="5">
                  <c:v>1.5740752558858211</c:v>
                </c:pt>
                <c:pt idx="6">
                  <c:v>1.5690493108684829</c:v>
                </c:pt>
                <c:pt idx="7">
                  <c:v>1.5721789963452988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4DF-4936-A904-99A70F430AA3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n_3_right!$Q$206:$Q$213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n_3_right!$S$206:$S$213</c:f>
              <c:numCache>
                <c:formatCode>General</c:formatCode>
                <c:ptCount val="8"/>
                <c:pt idx="0">
                  <c:v>1.5625</c:v>
                </c:pt>
                <c:pt idx="1">
                  <c:v>1.57003383112246</c:v>
                </c:pt>
                <c:pt idx="2">
                  <c:v>1.5943980240086895</c:v>
                </c:pt>
                <c:pt idx="3">
                  <c:v>1.5952295859226413</c:v>
                </c:pt>
                <c:pt idx="4">
                  <c:v>1.5965235010161603</c:v>
                </c:pt>
                <c:pt idx="5">
                  <c:v>1.5867421193009767</c:v>
                </c:pt>
                <c:pt idx="6">
                  <c:v>1.5951399200157712</c:v>
                </c:pt>
                <c:pt idx="7">
                  <c:v>1.5958900823330655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DF-4936-A904-99A70F430AA3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n_3_right!$Q$215:$Q$222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n_3_right!$S$215:$S$222</c:f>
              <c:numCache>
                <c:formatCode>General</c:formatCode>
                <c:ptCount val="8"/>
                <c:pt idx="0">
                  <c:v>1.5625</c:v>
                </c:pt>
                <c:pt idx="1">
                  <c:v>1.5464303583832697</c:v>
                </c:pt>
                <c:pt idx="2">
                  <c:v>1.5168970918385594</c:v>
                </c:pt>
                <c:pt idx="3">
                  <c:v>1.5061881704711324</c:v>
                </c:pt>
                <c:pt idx="4">
                  <c:v>1.5114111532874661</c:v>
                </c:pt>
                <c:pt idx="5">
                  <c:v>1.516632741240439</c:v>
                </c:pt>
                <c:pt idx="6">
                  <c:v>1.5178675007334894</c:v>
                </c:pt>
                <c:pt idx="7">
                  <c:v>1.5172875790664686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4DF-4936-A904-99A70F430AA3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n_3_right!$Q$224:$Q$231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n_3_right!$S$224:$S$231</c:f>
              <c:numCache>
                <c:formatCode>General</c:formatCode>
                <c:ptCount val="8"/>
                <c:pt idx="0">
                  <c:v>1.5625</c:v>
                </c:pt>
                <c:pt idx="1">
                  <c:v>1.5890353518505651</c:v>
                </c:pt>
                <c:pt idx="2">
                  <c:v>1.5641129258461357</c:v>
                </c:pt>
                <c:pt idx="3">
                  <c:v>1.5680060901857196</c:v>
                </c:pt>
                <c:pt idx="4">
                  <c:v>1.5639848338891653</c:v>
                </c:pt>
                <c:pt idx="5">
                  <c:v>1.5480349656609653</c:v>
                </c:pt>
                <c:pt idx="6">
                  <c:v>1.5606946143947427</c:v>
                </c:pt>
                <c:pt idx="7">
                  <c:v>1.5692062804649416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4DF-4936-A904-99A70F430AA3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n_3_right!$Q$233:$Q$240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n_3_right!$S$233:$S$240</c:f>
              <c:numCache>
                <c:formatCode>General</c:formatCode>
                <c:ptCount val="8"/>
                <c:pt idx="0">
                  <c:v>1.5625</c:v>
                </c:pt>
                <c:pt idx="1">
                  <c:v>1.5872341987937391</c:v>
                </c:pt>
                <c:pt idx="2">
                  <c:v>1.6705188646595606</c:v>
                </c:pt>
                <c:pt idx="3">
                  <c:v>1.6744745234890703</c:v>
                </c:pt>
                <c:pt idx="4">
                  <c:v>1.6755523466077251</c:v>
                </c:pt>
                <c:pt idx="5">
                  <c:v>1.6621391001903278</c:v>
                </c:pt>
                <c:pt idx="6">
                  <c:v>1.6745400905097771</c:v>
                </c:pt>
                <c:pt idx="7">
                  <c:v>1.66841523044133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4DF-4936-A904-99A70F430AA3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n_3_right!$Q$242:$Q$249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n_3_right!$S$242:$S$249</c:f>
              <c:numCache>
                <c:formatCode>General</c:formatCode>
                <c:ptCount val="8"/>
                <c:pt idx="0">
                  <c:v>1.5625</c:v>
                </c:pt>
                <c:pt idx="1">
                  <c:v>1.5874080949236438</c:v>
                </c:pt>
                <c:pt idx="2">
                  <c:v>1.6423837149179037</c:v>
                </c:pt>
                <c:pt idx="3">
                  <c:v>1.6460155451480041</c:v>
                </c:pt>
                <c:pt idx="4">
                  <c:v>1.6432654864953549</c:v>
                </c:pt>
                <c:pt idx="5">
                  <c:v>1.6180692598485085</c:v>
                </c:pt>
                <c:pt idx="6">
                  <c:v>1.6354078959187432</c:v>
                </c:pt>
                <c:pt idx="7">
                  <c:v>1.6416702064740538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4DF-4936-A904-99A70F430AA3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n_3_right!$Q$251:$Q$258</c:f>
              <c:strCache>
                <c:ptCount val="8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  <c:pt idx="7">
                  <c:v>CGT_720 </c:v>
                </c:pt>
              </c:strCache>
            </c:strRef>
          </c:xVal>
          <c:yVal>
            <c:numRef>
              <c:f>n_3_right!$S$251:$S$258</c:f>
              <c:numCache>
                <c:formatCode>General</c:formatCode>
                <c:ptCount val="8"/>
                <c:pt idx="0">
                  <c:v>1.5625</c:v>
                </c:pt>
                <c:pt idx="1">
                  <c:v>1.571740516114329</c:v>
                </c:pt>
                <c:pt idx="2">
                  <c:v>1.6309993964983676</c:v>
                </c:pt>
                <c:pt idx="3">
                  <c:v>1.6294654939213189</c:v>
                </c:pt>
                <c:pt idx="4">
                  <c:v>1.6339974278446907</c:v>
                </c:pt>
                <c:pt idx="5">
                  <c:v>1.6136485072742432</c:v>
                </c:pt>
                <c:pt idx="6">
                  <c:v>1.6299536072603267</c:v>
                </c:pt>
                <c:pt idx="7">
                  <c:v>1.6293340160945202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4DF-4936-A904-99A70F430AA3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n_3_right!$Q$260:$Q$267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n_3_right!$S$260:$S$267</c:f>
              <c:numCache>
                <c:formatCode>General</c:formatCode>
                <c:ptCount val="8"/>
                <c:pt idx="0">
                  <c:v>1.5625</c:v>
                </c:pt>
                <c:pt idx="1">
                  <c:v>1.5533313720241986</c:v>
                </c:pt>
                <c:pt idx="2">
                  <c:v>1.5005806168820419</c:v>
                </c:pt>
                <c:pt idx="3">
                  <c:v>1.4971866789046759</c:v>
                </c:pt>
                <c:pt idx="4">
                  <c:v>1.4979213420673958</c:v>
                </c:pt>
                <c:pt idx="5">
                  <c:v>1.5024958103063675</c:v>
                </c:pt>
                <c:pt idx="6">
                  <c:v>1.5024235400783914</c:v>
                </c:pt>
                <c:pt idx="7">
                  <c:v>1.5015617542601891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4DF-4936-A904-99A70F430AA3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n_3_right!$Q$269:$Q$276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n_3_right!$S$269:$S$276</c:f>
              <c:numCache>
                <c:formatCode>General</c:formatCode>
                <c:ptCount val="8"/>
                <c:pt idx="0">
                  <c:v>1.5625</c:v>
                </c:pt>
                <c:pt idx="1">
                  <c:v>1.5406540251849379</c:v>
                </c:pt>
                <c:pt idx="2">
                  <c:v>1.5291142677459215</c:v>
                </c:pt>
                <c:pt idx="3">
                  <c:v>1.51664589820999</c:v>
                </c:pt>
                <c:pt idx="4">
                  <c:v>1.5232054084793458</c:v>
                </c:pt>
                <c:pt idx="5">
                  <c:v>1.5210031241315827</c:v>
                </c:pt>
                <c:pt idx="6">
                  <c:v>1.5287478783256929</c:v>
                </c:pt>
                <c:pt idx="7">
                  <c:v>1.5284284198255935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4DF-4936-A904-99A70F430AA3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n_3_right!$Q$278:$Q$285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n_3_right!$S$278:$S$285</c:f>
              <c:numCache>
                <c:formatCode>General</c:formatCode>
                <c:ptCount val="8"/>
                <c:pt idx="0">
                  <c:v>1.5625</c:v>
                </c:pt>
                <c:pt idx="1">
                  <c:v>1.5641269517444336</c:v>
                </c:pt>
                <c:pt idx="2">
                  <c:v>1.6002908066882673</c:v>
                </c:pt>
                <c:pt idx="3">
                  <c:v>1.5966769168639841</c:v>
                </c:pt>
                <c:pt idx="4">
                  <c:v>1.6023506949532165</c:v>
                </c:pt>
                <c:pt idx="5">
                  <c:v>1.5818233842122991</c:v>
                </c:pt>
                <c:pt idx="6">
                  <c:v>1.5960355329116462</c:v>
                </c:pt>
                <c:pt idx="7">
                  <c:v>1.599296885240467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4DF-4936-A904-99A70F430AA3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n_3_right!$Q$287:$Q$294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n_3_right!$S$287:$S$294</c:f>
              <c:numCache>
                <c:formatCode>General</c:formatCode>
                <c:ptCount val="8"/>
                <c:pt idx="0">
                  <c:v>1.5625</c:v>
                </c:pt>
                <c:pt idx="1">
                  <c:v>1.5127426632205039</c:v>
                </c:pt>
                <c:pt idx="2">
                  <c:v>1.4424390016245836</c:v>
                </c:pt>
                <c:pt idx="3">
                  <c:v>1.4196347927990782</c:v>
                </c:pt>
                <c:pt idx="4">
                  <c:v>1.4249052616583258</c:v>
                </c:pt>
                <c:pt idx="5">
                  <c:v>1.4305983964488984</c:v>
                </c:pt>
                <c:pt idx="6">
                  <c:v>1.4369791972322767</c:v>
                </c:pt>
                <c:pt idx="7">
                  <c:v>1.4425337638124234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4DF-4936-A904-99A70F430AA3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n_3_right!$Q$296:$Q$303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n_3_right!$S$296:$S$303</c:f>
              <c:numCache>
                <c:formatCode>General</c:formatCode>
                <c:ptCount val="8"/>
                <c:pt idx="0">
                  <c:v>1.5625</c:v>
                </c:pt>
                <c:pt idx="1">
                  <c:v>1.5983997558157497</c:v>
                </c:pt>
                <c:pt idx="2">
                  <c:v>1.5236914377716606</c:v>
                </c:pt>
                <c:pt idx="3">
                  <c:v>1.5462988108646012</c:v>
                </c:pt>
                <c:pt idx="4">
                  <c:v>1.5334177781566254</c:v>
                </c:pt>
                <c:pt idx="5">
                  <c:v>1.5475993280912341</c:v>
                </c:pt>
                <c:pt idx="6">
                  <c:v>1.5305920164791129</c:v>
                </c:pt>
                <c:pt idx="7">
                  <c:v>1.5289164956172865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4DF-4936-A904-99A70F430AA3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n_3_right!$Q$305:$Q$312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n_3_right!$S$305:$S$312</c:f>
              <c:numCache>
                <c:formatCode>General</c:formatCode>
                <c:ptCount val="8"/>
                <c:pt idx="0">
                  <c:v>1.5625</c:v>
                </c:pt>
                <c:pt idx="1">
                  <c:v>1.6079891125274335</c:v>
                </c:pt>
                <c:pt idx="2">
                  <c:v>1.7157531246560447</c:v>
                </c:pt>
                <c:pt idx="3">
                  <c:v>1.7311107206418512</c:v>
                </c:pt>
                <c:pt idx="4">
                  <c:v>1.7313444678495049</c:v>
                </c:pt>
                <c:pt idx="5">
                  <c:v>1.7201705579307818</c:v>
                </c:pt>
                <c:pt idx="6">
                  <c:v>1.7251051053778148</c:v>
                </c:pt>
                <c:pt idx="7">
                  <c:v>1.7113522016257339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4DF-4936-A904-99A70F430AA3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n_3_right!$Q$314:$Q$321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n_3_right!$S$314:$S$321</c:f>
              <c:numCache>
                <c:formatCode>General</c:formatCode>
                <c:ptCount val="8"/>
                <c:pt idx="0">
                  <c:v>1.5625</c:v>
                </c:pt>
                <c:pt idx="1">
                  <c:v>1.5924217396678482</c:v>
                </c:pt>
                <c:pt idx="2">
                  <c:v>1.6817971906206313</c:v>
                </c:pt>
                <c:pt idx="3">
                  <c:v>1.7070488358910008</c:v>
                </c:pt>
                <c:pt idx="4">
                  <c:v>1.7002266093599068</c:v>
                </c:pt>
                <c:pt idx="5">
                  <c:v>1.6842276926529471</c:v>
                </c:pt>
                <c:pt idx="6">
                  <c:v>1.6829234928382717</c:v>
                </c:pt>
                <c:pt idx="7">
                  <c:v>1.6784047830865729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4DF-4936-A904-99A70F430AA3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n_3_right!$Q$323:$Q$330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n_3_right!$S$323:$S$330</c:f>
              <c:numCache>
                <c:formatCode>General</c:formatCode>
                <c:ptCount val="8"/>
                <c:pt idx="0">
                  <c:v>1.5625</c:v>
                </c:pt>
                <c:pt idx="1">
                  <c:v>1.5860767746546787</c:v>
                </c:pt>
                <c:pt idx="2">
                  <c:v>1.6334607941266912</c:v>
                </c:pt>
                <c:pt idx="3">
                  <c:v>1.6442477173908385</c:v>
                </c:pt>
                <c:pt idx="4">
                  <c:v>1.6400000251580935</c:v>
                </c:pt>
                <c:pt idx="5">
                  <c:v>1.6251912127212362</c:v>
                </c:pt>
                <c:pt idx="6">
                  <c:v>1.6345292017449349</c:v>
                </c:pt>
                <c:pt idx="7">
                  <c:v>1.6318177919927375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4DF-4936-A904-99A70F430AA3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n_3_right!$Q$332:$Q$339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n_3_right!$S$332:$S$339</c:f>
              <c:numCache>
                <c:formatCode>General</c:formatCode>
                <c:ptCount val="8"/>
                <c:pt idx="0">
                  <c:v>1.5625</c:v>
                </c:pt>
                <c:pt idx="1">
                  <c:v>1.6228933827594845</c:v>
                </c:pt>
                <c:pt idx="2">
                  <c:v>1.7630643918506692</c:v>
                </c:pt>
                <c:pt idx="3">
                  <c:v>1.7822006297536612</c:v>
                </c:pt>
                <c:pt idx="4">
                  <c:v>1.7824393856612275</c:v>
                </c:pt>
                <c:pt idx="5">
                  <c:v>1.7824388235067803</c:v>
                </c:pt>
                <c:pt idx="6">
                  <c:v>1.777372369709175</c:v>
                </c:pt>
                <c:pt idx="7">
                  <c:v>1.7561430012547059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4DF-4936-A904-99A70F430AA3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n_3_right!$Q$341:$Q$348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n_3_right!$S$341:$S$348</c:f>
              <c:numCache>
                <c:formatCode>General</c:formatCode>
                <c:ptCount val="8"/>
                <c:pt idx="0">
                  <c:v>1.5625</c:v>
                </c:pt>
                <c:pt idx="1">
                  <c:v>1.6168565695975701</c:v>
                </c:pt>
                <c:pt idx="2">
                  <c:v>1.7543627477723742</c:v>
                </c:pt>
                <c:pt idx="3">
                  <c:v>1.7673653146385784</c:v>
                </c:pt>
                <c:pt idx="4">
                  <c:v>1.7765103198051351</c:v>
                </c:pt>
                <c:pt idx="5">
                  <c:v>1.7761331645367635</c:v>
                </c:pt>
                <c:pt idx="6">
                  <c:v>1.769506767055947</c:v>
                </c:pt>
                <c:pt idx="7">
                  <c:v>1.7489768930866596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4DF-4936-A904-99A70F430AA3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n_3_right!$Q$350:$Q$357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n_3_right!$S$350:$S$357</c:f>
              <c:numCache>
                <c:formatCode>General</c:formatCode>
                <c:ptCount val="8"/>
                <c:pt idx="0">
                  <c:v>1.5625</c:v>
                </c:pt>
                <c:pt idx="1">
                  <c:v>1.628546097388212</c:v>
                </c:pt>
                <c:pt idx="2">
                  <c:v>1.8303218760896602</c:v>
                </c:pt>
                <c:pt idx="3">
                  <c:v>1.8543815102221577</c:v>
                </c:pt>
                <c:pt idx="4">
                  <c:v>1.8488191151138891</c:v>
                </c:pt>
                <c:pt idx="5">
                  <c:v>1.8475173359100701</c:v>
                </c:pt>
                <c:pt idx="6">
                  <c:v>1.8416677508474983</c:v>
                </c:pt>
                <c:pt idx="7">
                  <c:v>1.8190506793780932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4DF-4936-A904-99A70F430AA3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n_3_right!$Q$359:$Q$366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n_3_right!$S$359:$S$366</c:f>
              <c:numCache>
                <c:formatCode>General</c:formatCode>
                <c:ptCount val="8"/>
                <c:pt idx="0">
                  <c:v>1.5625</c:v>
                </c:pt>
                <c:pt idx="1">
                  <c:v>1.5826220300669984</c:v>
                </c:pt>
                <c:pt idx="2">
                  <c:v>1.708587029605158</c:v>
                </c:pt>
                <c:pt idx="3">
                  <c:v>1.7154190840269545</c:v>
                </c:pt>
                <c:pt idx="4">
                  <c:v>1.7220605845552728</c:v>
                </c:pt>
                <c:pt idx="5">
                  <c:v>1.7059919061481303</c:v>
                </c:pt>
                <c:pt idx="6">
                  <c:v>1.7157151005969817</c:v>
                </c:pt>
                <c:pt idx="7">
                  <c:v>1.7004916650185466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4DF-4936-A904-99A70F430AA3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n_3_right!$Q$368:$Q$375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n_3_right!$S$368:$S$375</c:f>
              <c:numCache>
                <c:formatCode>General</c:formatCode>
                <c:ptCount val="8"/>
                <c:pt idx="0">
                  <c:v>1.5625</c:v>
                </c:pt>
                <c:pt idx="1">
                  <c:v>1.6104930100814294</c:v>
                </c:pt>
                <c:pt idx="2">
                  <c:v>1.6863330555867169</c:v>
                </c:pt>
                <c:pt idx="3">
                  <c:v>1.7066188344047728</c:v>
                </c:pt>
                <c:pt idx="4">
                  <c:v>1.6979945041290523</c:v>
                </c:pt>
                <c:pt idx="5">
                  <c:v>1.6979368180990058</c:v>
                </c:pt>
                <c:pt idx="6">
                  <c:v>1.6890968217775058</c:v>
                </c:pt>
                <c:pt idx="7">
                  <c:v>1.6836475886603992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4DF-4936-A904-99A70F430AA3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n_3_right!$Q$377:$Q$384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n_3_right!$S$377:$S$384</c:f>
              <c:numCache>
                <c:formatCode>General</c:formatCode>
                <c:ptCount val="8"/>
                <c:pt idx="0">
                  <c:v>1.5625</c:v>
                </c:pt>
                <c:pt idx="1">
                  <c:v>1.6181021633821278</c:v>
                </c:pt>
                <c:pt idx="2">
                  <c:v>1.7996850513893758</c:v>
                </c:pt>
                <c:pt idx="3">
                  <c:v>1.8117672813968082</c:v>
                </c:pt>
                <c:pt idx="4">
                  <c:v>1.8162238261067072</c:v>
                </c:pt>
                <c:pt idx="5">
                  <c:v>1.8036091250584363</c:v>
                </c:pt>
                <c:pt idx="6">
                  <c:v>1.8056306915909754</c:v>
                </c:pt>
                <c:pt idx="7">
                  <c:v>1.7913303037992114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4DF-4936-A904-99A70F430AA3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n_3_right!$Q$386:$Q$393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n_3_right!$S$386:$S$393</c:f>
              <c:numCache>
                <c:formatCode>General</c:formatCode>
                <c:ptCount val="8"/>
                <c:pt idx="0">
                  <c:v>1.5625</c:v>
                </c:pt>
                <c:pt idx="1">
                  <c:v>1.6023565927821177</c:v>
                </c:pt>
                <c:pt idx="2">
                  <c:v>1.7984482154938748</c:v>
                </c:pt>
                <c:pt idx="3">
                  <c:v>1.8192838053826161</c:v>
                </c:pt>
                <c:pt idx="4">
                  <c:v>1.817426283582654</c:v>
                </c:pt>
                <c:pt idx="5">
                  <c:v>1.7995078518390095</c:v>
                </c:pt>
                <c:pt idx="6">
                  <c:v>1.7963946459627653</c:v>
                </c:pt>
                <c:pt idx="7">
                  <c:v>1.7909753989690489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4DF-4936-A904-99A70F430AA3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n_3_right!$Q$395:$Q$402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n_3_right!$S$395:$S$402</c:f>
              <c:numCache>
                <c:formatCode>General</c:formatCode>
                <c:ptCount val="8"/>
                <c:pt idx="0">
                  <c:v>1.5625</c:v>
                </c:pt>
                <c:pt idx="1">
                  <c:v>1.5963032566861886</c:v>
                </c:pt>
                <c:pt idx="2">
                  <c:v>1.7395450894283575</c:v>
                </c:pt>
                <c:pt idx="3">
                  <c:v>1.7483576462310173</c:v>
                </c:pt>
                <c:pt idx="4">
                  <c:v>1.7513335143155198</c:v>
                </c:pt>
                <c:pt idx="5">
                  <c:v>1.7352027954266092</c:v>
                </c:pt>
                <c:pt idx="6">
                  <c:v>1.739478806819849</c:v>
                </c:pt>
                <c:pt idx="7">
                  <c:v>1.7339099870725228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4DF-4936-A904-99A70F430AA3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n_3_right!$Q$404:$Q$411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n_3_right!$S$404:$S$411</c:f>
              <c:numCache>
                <c:formatCode>General</c:formatCode>
                <c:ptCount val="8"/>
                <c:pt idx="0">
                  <c:v>1.5625</c:v>
                </c:pt>
                <c:pt idx="1">
                  <c:v>1.5936982928396319</c:v>
                </c:pt>
                <c:pt idx="2">
                  <c:v>1.6799968541049977</c:v>
                </c:pt>
                <c:pt idx="3">
                  <c:v>1.6969123745586439</c:v>
                </c:pt>
                <c:pt idx="4">
                  <c:v>1.6964083455615275</c:v>
                </c:pt>
                <c:pt idx="5">
                  <c:v>1.6956405968163926</c:v>
                </c:pt>
                <c:pt idx="6">
                  <c:v>1.6877204182965369</c:v>
                </c:pt>
                <c:pt idx="7">
                  <c:v>1.6753256822463451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4DF-4936-A904-99A70F430AA3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n_3_right!$Q$413:$Q$420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n_3_right!$S$413:$S$420</c:f>
              <c:numCache>
                <c:formatCode>General</c:formatCode>
                <c:ptCount val="8"/>
                <c:pt idx="0">
                  <c:v>1.5625</c:v>
                </c:pt>
                <c:pt idx="1">
                  <c:v>1.5874791846963583</c:v>
                </c:pt>
                <c:pt idx="2">
                  <c:v>1.7188665277134652</c:v>
                </c:pt>
                <c:pt idx="3">
                  <c:v>1.7287829364245475</c:v>
                </c:pt>
                <c:pt idx="4">
                  <c:v>1.7331139748972515</c:v>
                </c:pt>
                <c:pt idx="5">
                  <c:v>1.7279513710741643</c:v>
                </c:pt>
                <c:pt idx="6">
                  <c:v>1.7256445915009033</c:v>
                </c:pt>
                <c:pt idx="7">
                  <c:v>1.7116778733413249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4DF-4936-A904-99A70F430AA3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n_3_right!$Q$422:$Q$429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n_3_right!$S$422:$S$429</c:f>
              <c:numCache>
                <c:formatCode>General</c:formatCode>
                <c:ptCount val="8"/>
                <c:pt idx="0">
                  <c:v>1.5625</c:v>
                </c:pt>
                <c:pt idx="1">
                  <c:v>1.5810371533041541</c:v>
                </c:pt>
                <c:pt idx="2">
                  <c:v>1.7900110482421068</c:v>
                </c:pt>
                <c:pt idx="3">
                  <c:v>1.8072322910935639</c:v>
                </c:pt>
                <c:pt idx="4">
                  <c:v>1.818497338405147</c:v>
                </c:pt>
                <c:pt idx="5">
                  <c:v>1.795253337239876</c:v>
                </c:pt>
                <c:pt idx="6">
                  <c:v>1.7906397308044206</c:v>
                </c:pt>
                <c:pt idx="7">
                  <c:v>1.7819514155117275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4DF-4936-A904-99A70F430AA3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n_3_right!$Q$431:$Q$438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n_3_right!$S$431:$S$438</c:f>
              <c:numCache>
                <c:formatCode>General</c:formatCode>
                <c:ptCount val="8"/>
                <c:pt idx="0">
                  <c:v>1.5625</c:v>
                </c:pt>
                <c:pt idx="1">
                  <c:v>1.5462919950992999</c:v>
                </c:pt>
                <c:pt idx="2">
                  <c:v>1.5951108814041608</c:v>
                </c:pt>
                <c:pt idx="3">
                  <c:v>1.5918545328167308</c:v>
                </c:pt>
                <c:pt idx="4">
                  <c:v>1.5959229215774025</c:v>
                </c:pt>
                <c:pt idx="5">
                  <c:v>1.5831763190096457</c:v>
                </c:pt>
                <c:pt idx="6">
                  <c:v>1.5909496432235295</c:v>
                </c:pt>
                <c:pt idx="7">
                  <c:v>1.5914523526142885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4DF-4936-A904-99A70F430AA3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n_3_right!$Q$440:$Q$447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n_3_right!$S$440:$S$447</c:f>
              <c:numCache>
                <c:formatCode>General</c:formatCode>
                <c:ptCount val="8"/>
                <c:pt idx="0">
                  <c:v>1.5625</c:v>
                </c:pt>
                <c:pt idx="1">
                  <c:v>1.5318092621836275</c:v>
                </c:pt>
                <c:pt idx="2">
                  <c:v>1.2787174111135344</c:v>
                </c:pt>
                <c:pt idx="3">
                  <c:v>1.2748396328421117</c:v>
                </c:pt>
                <c:pt idx="4">
                  <c:v>1.2619697521610209</c:v>
                </c:pt>
                <c:pt idx="5">
                  <c:v>1.3059764104084692</c:v>
                </c:pt>
                <c:pt idx="6">
                  <c:v>1.2791250537935752</c:v>
                </c:pt>
                <c:pt idx="7">
                  <c:v>1.2894383834674248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4DF-4936-A904-99A70F430AA3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n_3_right!$Q$449:$Q$456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n_3_right!$S$449:$S$456</c:f>
              <c:numCache>
                <c:formatCode>General</c:formatCode>
                <c:ptCount val="8"/>
                <c:pt idx="0">
                  <c:v>1.5625</c:v>
                </c:pt>
                <c:pt idx="1">
                  <c:v>1.544866908593993</c:v>
                </c:pt>
                <c:pt idx="2">
                  <c:v>1.4834270032016432</c:v>
                </c:pt>
                <c:pt idx="3">
                  <c:v>1.4687921781701732</c:v>
                </c:pt>
                <c:pt idx="4">
                  <c:v>1.4689454164660998</c:v>
                </c:pt>
                <c:pt idx="5">
                  <c:v>1.4787263834565392</c:v>
                </c:pt>
                <c:pt idx="6">
                  <c:v>1.4847372701163912</c:v>
                </c:pt>
                <c:pt idx="7">
                  <c:v>1.4835914711104841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4DF-4936-A904-99A70F430AA3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n_3_right!$Q$458:$Q$465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n_3_right!$S$458:$S$465</c:f>
              <c:numCache>
                <c:formatCode>General</c:formatCode>
                <c:ptCount val="8"/>
                <c:pt idx="0">
                  <c:v>1.5625</c:v>
                </c:pt>
                <c:pt idx="1">
                  <c:v>1.5371346479210979</c:v>
                </c:pt>
                <c:pt idx="2">
                  <c:v>1.4534091468689754</c:v>
                </c:pt>
                <c:pt idx="3">
                  <c:v>1.4494189214337905</c:v>
                </c:pt>
                <c:pt idx="4">
                  <c:v>1.4419409601618549</c:v>
                </c:pt>
                <c:pt idx="5">
                  <c:v>1.4474784587852194</c:v>
                </c:pt>
                <c:pt idx="6">
                  <c:v>1.4479529801090096</c:v>
                </c:pt>
                <c:pt idx="7">
                  <c:v>1.4563484169795748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4DF-4936-A904-99A70F430AA3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n_3_right!$Q$467:$Q$474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n_3_right!$S$467:$S$474</c:f>
              <c:numCache>
                <c:formatCode>General</c:formatCode>
                <c:ptCount val="8"/>
                <c:pt idx="0">
                  <c:v>1.5625</c:v>
                </c:pt>
                <c:pt idx="1">
                  <c:v>1.5285507280937833</c:v>
                </c:pt>
                <c:pt idx="2">
                  <c:v>1.4536308192360281</c:v>
                </c:pt>
                <c:pt idx="3">
                  <c:v>1.4363633901285551</c:v>
                </c:pt>
                <c:pt idx="4">
                  <c:v>1.4352863964558038</c:v>
                </c:pt>
                <c:pt idx="5">
                  <c:v>1.4451932739010429</c:v>
                </c:pt>
                <c:pt idx="6">
                  <c:v>1.4502475011533673</c:v>
                </c:pt>
                <c:pt idx="7">
                  <c:v>1.4552008068879352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4DF-4936-A904-99A70F430AA3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n_3_right!$Q$476:$Q$483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n_3_right!$S$476:$S$483</c:f>
              <c:numCache>
                <c:formatCode>General</c:formatCode>
                <c:ptCount val="8"/>
                <c:pt idx="0">
                  <c:v>1.5625</c:v>
                </c:pt>
                <c:pt idx="1">
                  <c:v>1.5256444522655965</c:v>
                </c:pt>
                <c:pt idx="2">
                  <c:v>1.4185903670007918</c:v>
                </c:pt>
                <c:pt idx="3">
                  <c:v>1.4021709834149898</c:v>
                </c:pt>
                <c:pt idx="4">
                  <c:v>1.3990470708402039</c:v>
                </c:pt>
                <c:pt idx="5">
                  <c:v>1.4140058050826176</c:v>
                </c:pt>
                <c:pt idx="6">
                  <c:v>1.4141567042252314</c:v>
                </c:pt>
                <c:pt idx="7">
                  <c:v>1.4218748304702342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4DF-4936-A904-99A70F430AA3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n_3_right!$Q$485:$Q$492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n_3_right!$S$485:$S$492</c:f>
              <c:numCache>
                <c:formatCode>General</c:formatCode>
                <c:ptCount val="8"/>
                <c:pt idx="0">
                  <c:v>1.5625</c:v>
                </c:pt>
                <c:pt idx="1">
                  <c:v>1.5301059665872858</c:v>
                </c:pt>
                <c:pt idx="2">
                  <c:v>1.4479812675268104</c:v>
                </c:pt>
                <c:pt idx="3">
                  <c:v>1.429529864614842</c:v>
                </c:pt>
                <c:pt idx="4">
                  <c:v>1.4290280410734058</c:v>
                </c:pt>
                <c:pt idx="5">
                  <c:v>1.4534816637849801</c:v>
                </c:pt>
                <c:pt idx="6">
                  <c:v>1.4444907972571472</c:v>
                </c:pt>
                <c:pt idx="7">
                  <c:v>1.4507506651055249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4DF-4936-A904-99A70F430AA3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n_3_right!$Q$494:$Q$501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n_3_right!$S$494:$S$501</c:f>
              <c:numCache>
                <c:formatCode>General</c:formatCode>
                <c:ptCount val="8"/>
                <c:pt idx="0">
                  <c:v>1.5625</c:v>
                </c:pt>
                <c:pt idx="1">
                  <c:v>1.5329184251315102</c:v>
                </c:pt>
                <c:pt idx="2">
                  <c:v>1.4894137730953145</c:v>
                </c:pt>
                <c:pt idx="3">
                  <c:v>1.4766388134064383</c:v>
                </c:pt>
                <c:pt idx="4">
                  <c:v>1.4733876805905688</c:v>
                </c:pt>
                <c:pt idx="5">
                  <c:v>1.4698797822500385</c:v>
                </c:pt>
                <c:pt idx="6">
                  <c:v>1.4790879184936969</c:v>
                </c:pt>
                <c:pt idx="7">
                  <c:v>1.4922571024299134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4DF-4936-A904-99A70F430AA3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n_3_right!$Q$503:$Q$510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n_3_right!$S$503:$S$510</c:f>
              <c:numCache>
                <c:formatCode>General</c:formatCode>
                <c:ptCount val="8"/>
                <c:pt idx="0">
                  <c:v>1.5625</c:v>
                </c:pt>
                <c:pt idx="1">
                  <c:v>1.5035095270903114</c:v>
                </c:pt>
                <c:pt idx="2">
                  <c:v>1.4330416115916667</c:v>
                </c:pt>
                <c:pt idx="3">
                  <c:v>1.4062961923369071</c:v>
                </c:pt>
                <c:pt idx="4">
                  <c:v>1.4140035987708313</c:v>
                </c:pt>
                <c:pt idx="5">
                  <c:v>1.4195093762625774</c:v>
                </c:pt>
                <c:pt idx="6">
                  <c:v>1.4231896018896959</c:v>
                </c:pt>
                <c:pt idx="7">
                  <c:v>1.4342110953637233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4DF-4936-A904-99A70F430AA3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n_3_right!$Q$512:$Q$519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n_3_right!$S$512:$S$519</c:f>
              <c:numCache>
                <c:formatCode>General</c:formatCode>
                <c:ptCount val="8"/>
                <c:pt idx="0">
                  <c:v>1.5625</c:v>
                </c:pt>
                <c:pt idx="1">
                  <c:v>1.5428638917324224</c:v>
                </c:pt>
                <c:pt idx="2">
                  <c:v>1.4627449716340091</c:v>
                </c:pt>
                <c:pt idx="3">
                  <c:v>1.4605818343582644</c:v>
                </c:pt>
                <c:pt idx="4">
                  <c:v>1.4520545121329871</c:v>
                </c:pt>
                <c:pt idx="5">
                  <c:v>1.4475644218860255</c:v>
                </c:pt>
                <c:pt idx="6">
                  <c:v>1.4538429249517979</c:v>
                </c:pt>
                <c:pt idx="7">
                  <c:v>1.4677699279497871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4DF-4936-A904-99A70F430AA3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n_3_right!$Q$521:$Q$528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n_3_right!$S$521:$S$528</c:f>
              <c:numCache>
                <c:formatCode>General</c:formatCode>
                <c:ptCount val="8"/>
                <c:pt idx="0">
                  <c:v>1.5625</c:v>
                </c:pt>
                <c:pt idx="1">
                  <c:v>1.5651664746947722</c:v>
                </c:pt>
                <c:pt idx="2">
                  <c:v>1.5814994178507922</c:v>
                </c:pt>
                <c:pt idx="3">
                  <c:v>1.5751595819164639</c:v>
                </c:pt>
                <c:pt idx="4">
                  <c:v>1.5767311142702238</c:v>
                </c:pt>
                <c:pt idx="5">
                  <c:v>1.5687688261354398</c:v>
                </c:pt>
                <c:pt idx="6">
                  <c:v>1.5784929383972066</c:v>
                </c:pt>
                <c:pt idx="7">
                  <c:v>1.5801907116536285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4DF-4936-A904-99A70F430AA3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n_3_right!$Q$530:$Q$537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n_3_right!$S$530:$S$537</c:f>
              <c:numCache>
                <c:formatCode>General</c:formatCode>
                <c:ptCount val="8"/>
                <c:pt idx="0">
                  <c:v>1.5625</c:v>
                </c:pt>
                <c:pt idx="1">
                  <c:v>1.5521324580244373</c:v>
                </c:pt>
                <c:pt idx="2">
                  <c:v>1.5781331677623542</c:v>
                </c:pt>
                <c:pt idx="3">
                  <c:v>1.5728096563834191</c:v>
                </c:pt>
                <c:pt idx="4">
                  <c:v>1.5710337383426716</c:v>
                </c:pt>
                <c:pt idx="5">
                  <c:v>1.5493584312795261</c:v>
                </c:pt>
                <c:pt idx="6">
                  <c:v>1.5643623969776803</c:v>
                </c:pt>
                <c:pt idx="7">
                  <c:v>1.5795913789111591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4DF-4936-A904-99A70F430AA3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n_3_right!$Q$539:$Q$546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n_3_right!$S$539:$S$546</c:f>
              <c:numCache>
                <c:formatCode>General</c:formatCode>
                <c:ptCount val="8"/>
                <c:pt idx="0">
                  <c:v>1.5625</c:v>
                </c:pt>
                <c:pt idx="1">
                  <c:v>1.5315009404414714</c:v>
                </c:pt>
                <c:pt idx="2">
                  <c:v>1.5508458480968439</c:v>
                </c:pt>
                <c:pt idx="3">
                  <c:v>1.5414030448612872</c:v>
                </c:pt>
                <c:pt idx="4">
                  <c:v>1.5453524080690384</c:v>
                </c:pt>
                <c:pt idx="5">
                  <c:v>1.5326157173951536</c:v>
                </c:pt>
                <c:pt idx="6">
                  <c:v>1.5416892718753734</c:v>
                </c:pt>
                <c:pt idx="7">
                  <c:v>1.5508518041154158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4DF-4936-A904-99A70F430AA3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n_3_right!$Q$548:$Q$555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n_3_right!$S$548:$S$555</c:f>
              <c:numCache>
                <c:formatCode>General</c:formatCode>
                <c:ptCount val="8"/>
                <c:pt idx="0">
                  <c:v>1.5625</c:v>
                </c:pt>
                <c:pt idx="1">
                  <c:v>1.5096015958415856</c:v>
                </c:pt>
                <c:pt idx="2">
                  <c:v>1.3546067474993697</c:v>
                </c:pt>
                <c:pt idx="3">
                  <c:v>1.3338169320002278</c:v>
                </c:pt>
                <c:pt idx="4">
                  <c:v>1.3310002897964004</c:v>
                </c:pt>
                <c:pt idx="5">
                  <c:v>1.3531126014737267</c:v>
                </c:pt>
                <c:pt idx="6">
                  <c:v>1.3467222917079125</c:v>
                </c:pt>
                <c:pt idx="7">
                  <c:v>1.3604228813973815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4DF-4936-A904-99A70F430AA3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n_3_right!$Q$557:$Q$564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n_3_right!$S$557:$S$564</c:f>
              <c:numCache>
                <c:formatCode>General</c:formatCode>
                <c:ptCount val="8"/>
                <c:pt idx="0">
                  <c:v>1.5625</c:v>
                </c:pt>
                <c:pt idx="1">
                  <c:v>1.4977120260385703</c:v>
                </c:pt>
                <c:pt idx="2">
                  <c:v>1.3965520931222735</c:v>
                </c:pt>
                <c:pt idx="3">
                  <c:v>1.3652331901829673</c:v>
                </c:pt>
                <c:pt idx="4">
                  <c:v>1.3714998805377965</c:v>
                </c:pt>
                <c:pt idx="5">
                  <c:v>1.3857725314189679</c:v>
                </c:pt>
                <c:pt idx="6">
                  <c:v>1.3839448697722876</c:v>
                </c:pt>
                <c:pt idx="7">
                  <c:v>1.3997730227877891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4DF-4936-A904-99A70F430AA3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n_3_right!$Q$566:$Q$573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n_3_right!$S$566:$S$573</c:f>
              <c:numCache>
                <c:formatCode>General</c:formatCode>
                <c:ptCount val="8"/>
                <c:pt idx="0">
                  <c:v>1.5625</c:v>
                </c:pt>
                <c:pt idx="1">
                  <c:v>1.5084988869614093</c:v>
                </c:pt>
                <c:pt idx="2">
                  <c:v>1.4457268562411862</c:v>
                </c:pt>
                <c:pt idx="3">
                  <c:v>1.4258047401056362</c:v>
                </c:pt>
                <c:pt idx="4">
                  <c:v>1.4256407058496741</c:v>
                </c:pt>
                <c:pt idx="5">
                  <c:v>1.421747496366742</c:v>
                </c:pt>
                <c:pt idx="6">
                  <c:v>1.4308809340272883</c:v>
                </c:pt>
                <c:pt idx="7">
                  <c:v>1.4492769064041169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4DF-4936-A904-99A70F430AA3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n_3_right!$Q$575:$Q$582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n_3_right!$S$575:$S$582</c:f>
              <c:numCache>
                <c:formatCode>General</c:formatCode>
                <c:ptCount val="8"/>
                <c:pt idx="0">
                  <c:v>1.5625</c:v>
                </c:pt>
                <c:pt idx="1">
                  <c:v>1.4804814375508468</c:v>
                </c:pt>
                <c:pt idx="2">
                  <c:v>1.3554296708716327</c:v>
                </c:pt>
                <c:pt idx="3">
                  <c:v>1.3205113633153525</c:v>
                </c:pt>
                <c:pt idx="4">
                  <c:v>1.3286815132790004</c:v>
                </c:pt>
                <c:pt idx="5">
                  <c:v>1.3384866671226392</c:v>
                </c:pt>
                <c:pt idx="6">
                  <c:v>1.3378302369222572</c:v>
                </c:pt>
                <c:pt idx="7">
                  <c:v>1.3604291042725027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4DF-4936-A904-99A70F43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17576"/>
        <c:axId val="448022168"/>
      </c:scatterChart>
      <c:valAx>
        <c:axId val="4480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22168"/>
        <c:crosses val="autoZero"/>
        <c:crossBetween val="midCat"/>
      </c:valAx>
      <c:valAx>
        <c:axId val="44802216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1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SD_n1_middle!$I$3:$I$10</c:f>
              <c:strCache>
                <c:ptCount val="8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</c:strCache>
            </c:strRef>
          </c:xVal>
          <c:yVal>
            <c:numRef>
              <c:f>SD_n1_middle!$J$3:$J$10</c:f>
              <c:numCache>
                <c:formatCode>General</c:formatCode>
                <c:ptCount val="8"/>
                <c:pt idx="0">
                  <c:v>6.25</c:v>
                </c:pt>
                <c:pt idx="1">
                  <c:v>6.2859290810866764</c:v>
                </c:pt>
                <c:pt idx="2">
                  <c:v>6.1847783245231085</c:v>
                </c:pt>
                <c:pt idx="3">
                  <c:v>6.1997224942030247</c:v>
                </c:pt>
                <c:pt idx="4">
                  <c:v>6.2060791847557431</c:v>
                </c:pt>
                <c:pt idx="5">
                  <c:v>6.2027611627807779</c:v>
                </c:pt>
                <c:pt idx="6">
                  <c:v>6.1995291538945274</c:v>
                </c:pt>
                <c:pt idx="7">
                  <c:v>6.1729616575978561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C-4937-B47F-0A54A65A4619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SD_n1_middle!$I$12:$I$19</c:f>
              <c:strCache>
                <c:ptCount val="8"/>
                <c:pt idx="0">
                  <c:v>ATTC_0 </c:v>
                </c:pt>
                <c:pt idx="1">
                  <c:v>ATTC_5 </c:v>
                </c:pt>
                <c:pt idx="2">
                  <c:v>ATTC_15 </c:v>
                </c:pt>
                <c:pt idx="3">
                  <c:v>ATTC_30</c:v>
                </c:pt>
                <c:pt idx="4">
                  <c:v>ATTC_90 </c:v>
                </c:pt>
                <c:pt idx="5">
                  <c:v>ATTC_270 </c:v>
                </c:pt>
                <c:pt idx="6">
                  <c:v>ATTC_540</c:v>
                </c:pt>
                <c:pt idx="7">
                  <c:v>ATTC_720</c:v>
                </c:pt>
              </c:strCache>
            </c:strRef>
          </c:xVal>
          <c:yVal>
            <c:numRef>
              <c:f>SD_n1_middle!$J$12:$J$19</c:f>
              <c:numCache>
                <c:formatCode>General</c:formatCode>
                <c:ptCount val="8"/>
                <c:pt idx="0">
                  <c:v>6.25</c:v>
                </c:pt>
                <c:pt idx="1">
                  <c:v>6.2692593953852649</c:v>
                </c:pt>
                <c:pt idx="2">
                  <c:v>6.1266612356956589</c:v>
                </c:pt>
                <c:pt idx="3">
                  <c:v>6.1221808851488699</c:v>
                </c:pt>
                <c:pt idx="4">
                  <c:v>6.1213603475951928</c:v>
                </c:pt>
                <c:pt idx="5">
                  <c:v>6.1082605294795274</c:v>
                </c:pt>
                <c:pt idx="6">
                  <c:v>6.1285380191003664</c:v>
                </c:pt>
                <c:pt idx="7">
                  <c:v>6.125869750665446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C-4937-B47F-0A54A65A4619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SD_n1_middle!$I$21:$I$28</c:f>
              <c:strCache>
                <c:ptCount val="8"/>
                <c:pt idx="0">
                  <c:v>ATTG_0 </c:v>
                </c:pt>
                <c:pt idx="1">
                  <c:v>ATTG_5 </c:v>
                </c:pt>
                <c:pt idx="2">
                  <c:v>ATTG_15 </c:v>
                </c:pt>
                <c:pt idx="3">
                  <c:v>ATTG_30</c:v>
                </c:pt>
                <c:pt idx="4">
                  <c:v>ATTG_90 </c:v>
                </c:pt>
                <c:pt idx="5">
                  <c:v>ATTG_270 </c:v>
                </c:pt>
                <c:pt idx="6">
                  <c:v>ATTG_540</c:v>
                </c:pt>
                <c:pt idx="7">
                  <c:v>ATTG_720</c:v>
                </c:pt>
              </c:strCache>
            </c:strRef>
          </c:xVal>
          <c:yVal>
            <c:numRef>
              <c:f>SD_n1_middle!$J$21:$J$28</c:f>
              <c:numCache>
                <c:formatCode>General</c:formatCode>
                <c:ptCount val="8"/>
                <c:pt idx="0">
                  <c:v>6.25</c:v>
                </c:pt>
                <c:pt idx="1">
                  <c:v>6.485048085390007</c:v>
                </c:pt>
                <c:pt idx="2">
                  <c:v>6.7550681669180621</c:v>
                </c:pt>
                <c:pt idx="3">
                  <c:v>6.8304325692835803</c:v>
                </c:pt>
                <c:pt idx="4">
                  <c:v>6.8237043853756134</c:v>
                </c:pt>
                <c:pt idx="5">
                  <c:v>6.7875960961544983</c:v>
                </c:pt>
                <c:pt idx="6">
                  <c:v>6.7768212406542609</c:v>
                </c:pt>
                <c:pt idx="7">
                  <c:v>6.7278894055697069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C-4937-B47F-0A54A65A4619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SD_n1_middle!$I$30:$I$37</c:f>
              <c:strCache>
                <c:ptCount val="8"/>
                <c:pt idx="0">
                  <c:v>ATTT_0 </c:v>
                </c:pt>
                <c:pt idx="1">
                  <c:v>ATTT_5 </c:v>
                </c:pt>
                <c:pt idx="2">
                  <c:v>ATTT_15 </c:v>
                </c:pt>
                <c:pt idx="3">
                  <c:v>ATTT_30</c:v>
                </c:pt>
                <c:pt idx="4">
                  <c:v>ATTT_90 </c:v>
                </c:pt>
                <c:pt idx="5">
                  <c:v>ATTT_270 </c:v>
                </c:pt>
                <c:pt idx="6">
                  <c:v>ATTT_540</c:v>
                </c:pt>
                <c:pt idx="7">
                  <c:v>ATTT_720</c:v>
                </c:pt>
              </c:strCache>
            </c:strRef>
          </c:xVal>
          <c:yVal>
            <c:numRef>
              <c:f>SD_n1_middle!$J$30:$J$37</c:f>
              <c:numCache>
                <c:formatCode>General</c:formatCode>
                <c:ptCount val="8"/>
                <c:pt idx="0">
                  <c:v>6.25</c:v>
                </c:pt>
                <c:pt idx="1">
                  <c:v>6.0732205569248929</c:v>
                </c:pt>
                <c:pt idx="2">
                  <c:v>5.6829421323804663</c:v>
                </c:pt>
                <c:pt idx="3">
                  <c:v>5.6281806989785128</c:v>
                </c:pt>
                <c:pt idx="4">
                  <c:v>5.6141518053088104</c:v>
                </c:pt>
                <c:pt idx="5">
                  <c:v>5.658326469086731</c:v>
                </c:pt>
                <c:pt idx="6">
                  <c:v>5.6689943021091818</c:v>
                </c:pt>
                <c:pt idx="7">
                  <c:v>5.6991973410524004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C-4937-B47F-0A54A65A4619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SD_n1_middle!$I$39:$I$46</c:f>
              <c:strCache>
                <c:ptCount val="8"/>
                <c:pt idx="0">
                  <c:v>CTTA_0 </c:v>
                </c:pt>
                <c:pt idx="1">
                  <c:v>CTTA_5 </c:v>
                </c:pt>
                <c:pt idx="2">
                  <c:v>CTTA_15 </c:v>
                </c:pt>
                <c:pt idx="3">
                  <c:v>CTTA_30</c:v>
                </c:pt>
                <c:pt idx="4">
                  <c:v>CTTA_90 </c:v>
                </c:pt>
                <c:pt idx="5">
                  <c:v>CTTA_270 </c:v>
                </c:pt>
                <c:pt idx="6">
                  <c:v>CTTA_540</c:v>
                </c:pt>
                <c:pt idx="7">
                  <c:v>CTTA_720</c:v>
                </c:pt>
              </c:strCache>
            </c:strRef>
          </c:xVal>
          <c:yVal>
            <c:numRef>
              <c:f>SD_n1_middle!$J$39:$J$46</c:f>
              <c:numCache>
                <c:formatCode>General</c:formatCode>
                <c:ptCount val="8"/>
                <c:pt idx="0">
                  <c:v>6.25</c:v>
                </c:pt>
                <c:pt idx="1">
                  <c:v>6.1979485243971073</c:v>
                </c:pt>
                <c:pt idx="2">
                  <c:v>6.1563834885107402</c:v>
                </c:pt>
                <c:pt idx="3">
                  <c:v>6.1505833509668992</c:v>
                </c:pt>
                <c:pt idx="4">
                  <c:v>6.1762456442062996</c:v>
                </c:pt>
                <c:pt idx="5">
                  <c:v>6.1682981097144243</c:v>
                </c:pt>
                <c:pt idx="6">
                  <c:v>6.1750890378322723</c:v>
                </c:pt>
                <c:pt idx="7">
                  <c:v>6.1466215177478496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C-4937-B47F-0A54A65A4619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SD_n1_middle!$I$48:$I$55</c:f>
              <c:strCache>
                <c:ptCount val="8"/>
                <c:pt idx="0">
                  <c:v>CTTC_0 </c:v>
                </c:pt>
                <c:pt idx="1">
                  <c:v>CTTC_5 </c:v>
                </c:pt>
                <c:pt idx="2">
                  <c:v>CTTC_15 </c:v>
                </c:pt>
                <c:pt idx="3">
                  <c:v>CTTC_30</c:v>
                </c:pt>
                <c:pt idx="4">
                  <c:v>CTTC_90 </c:v>
                </c:pt>
                <c:pt idx="5">
                  <c:v>CTTC_270 </c:v>
                </c:pt>
                <c:pt idx="6">
                  <c:v>CTTC_540</c:v>
                </c:pt>
                <c:pt idx="7">
                  <c:v>CTTC_720</c:v>
                </c:pt>
              </c:strCache>
            </c:strRef>
          </c:xVal>
          <c:yVal>
            <c:numRef>
              <c:f>SD_n1_middle!$J$48:$J$55</c:f>
              <c:numCache>
                <c:formatCode>General</c:formatCode>
                <c:ptCount val="8"/>
                <c:pt idx="0">
                  <c:v>6.25</c:v>
                </c:pt>
                <c:pt idx="1">
                  <c:v>6.2014990515961639</c:v>
                </c:pt>
                <c:pt idx="2">
                  <c:v>6.2198371631973366</c:v>
                </c:pt>
                <c:pt idx="3">
                  <c:v>6.1995959575690591</c:v>
                </c:pt>
                <c:pt idx="4">
                  <c:v>6.2290211708222039</c:v>
                </c:pt>
                <c:pt idx="5">
                  <c:v>6.1956195684838598</c:v>
                </c:pt>
                <c:pt idx="6">
                  <c:v>6.226310306116579</c:v>
                </c:pt>
                <c:pt idx="7">
                  <c:v>6.2220001639864728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3C-4937-B47F-0A54A65A4619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SD_n1_middle!$I$57:$I$64</c:f>
              <c:strCache>
                <c:ptCount val="8"/>
                <c:pt idx="0">
                  <c:v>CTTG_0 </c:v>
                </c:pt>
                <c:pt idx="1">
                  <c:v>CTTG_5 </c:v>
                </c:pt>
                <c:pt idx="2">
                  <c:v>CTTG_15 </c:v>
                </c:pt>
                <c:pt idx="3">
                  <c:v>CTTG_30</c:v>
                </c:pt>
                <c:pt idx="4">
                  <c:v>CTTG_90 </c:v>
                </c:pt>
                <c:pt idx="5">
                  <c:v>CTTG_270 </c:v>
                </c:pt>
                <c:pt idx="6">
                  <c:v>CTTG_540</c:v>
                </c:pt>
                <c:pt idx="7">
                  <c:v>CTTG_720</c:v>
                </c:pt>
              </c:strCache>
            </c:strRef>
          </c:xVal>
          <c:yVal>
            <c:numRef>
              <c:f>SD_n1_middle!$J$57:$J$64</c:f>
              <c:numCache>
                <c:formatCode>General</c:formatCode>
                <c:ptCount val="8"/>
                <c:pt idx="0">
                  <c:v>6.25</c:v>
                </c:pt>
                <c:pt idx="1">
                  <c:v>6.4125861672222388</c:v>
                </c:pt>
                <c:pt idx="2">
                  <c:v>6.7623312052285618</c:v>
                </c:pt>
                <c:pt idx="3">
                  <c:v>6.8259045111540324</c:v>
                </c:pt>
                <c:pt idx="4">
                  <c:v>6.8298555803660221</c:v>
                </c:pt>
                <c:pt idx="5">
                  <c:v>6.7706836394823053</c:v>
                </c:pt>
                <c:pt idx="6">
                  <c:v>6.7823356483480168</c:v>
                </c:pt>
                <c:pt idx="7">
                  <c:v>6.7451501269702216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3C-4937-B47F-0A54A65A4619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SD_n1_middle!$I$66:$I$73</c:f>
              <c:strCache>
                <c:ptCount val="8"/>
                <c:pt idx="0">
                  <c:v>CTTT_0 </c:v>
                </c:pt>
                <c:pt idx="1">
                  <c:v>CTTT_5 </c:v>
                </c:pt>
                <c:pt idx="2">
                  <c:v>CTTT_15 </c:v>
                </c:pt>
                <c:pt idx="3">
                  <c:v>CTTT_30</c:v>
                </c:pt>
                <c:pt idx="4">
                  <c:v>CTTT_90 </c:v>
                </c:pt>
                <c:pt idx="5">
                  <c:v>CTTT_270 </c:v>
                </c:pt>
                <c:pt idx="6">
                  <c:v>CTTT_540</c:v>
                </c:pt>
                <c:pt idx="7">
                  <c:v>CTTT_720</c:v>
                </c:pt>
              </c:strCache>
            </c:strRef>
          </c:xVal>
          <c:yVal>
            <c:numRef>
              <c:f>SD_n1_middle!$J$66:$J$73</c:f>
              <c:numCache>
                <c:formatCode>General</c:formatCode>
                <c:ptCount val="8"/>
                <c:pt idx="0">
                  <c:v>6.25</c:v>
                </c:pt>
                <c:pt idx="1">
                  <c:v>6.0387834680852617</c:v>
                </c:pt>
                <c:pt idx="2">
                  <c:v>5.7785838836251564</c:v>
                </c:pt>
                <c:pt idx="3">
                  <c:v>5.7157239629714498</c:v>
                </c:pt>
                <c:pt idx="4">
                  <c:v>5.7172854836352478</c:v>
                </c:pt>
                <c:pt idx="5">
                  <c:v>5.7620565472080587</c:v>
                </c:pt>
                <c:pt idx="6">
                  <c:v>5.771545817950674</c:v>
                </c:pt>
                <c:pt idx="7">
                  <c:v>5.7924245528100204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3C-4937-B47F-0A54A65A4619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SD_n1_middle!$I$75:$I$82</c:f>
              <c:strCache>
                <c:ptCount val="8"/>
                <c:pt idx="0">
                  <c:v>GTTA_0 </c:v>
                </c:pt>
                <c:pt idx="1">
                  <c:v>GTTA_5 </c:v>
                </c:pt>
                <c:pt idx="2">
                  <c:v>GTTA_15 </c:v>
                </c:pt>
                <c:pt idx="3">
                  <c:v>GTTA_30</c:v>
                </c:pt>
                <c:pt idx="4">
                  <c:v>GTTA_90 </c:v>
                </c:pt>
                <c:pt idx="5">
                  <c:v>GTTA_270 </c:v>
                </c:pt>
                <c:pt idx="6">
                  <c:v>GTTA_540</c:v>
                </c:pt>
                <c:pt idx="7">
                  <c:v>GTTA_720</c:v>
                </c:pt>
              </c:strCache>
            </c:strRef>
          </c:xVal>
          <c:yVal>
            <c:numRef>
              <c:f>SD_n1_middle!$J$75:$J$82</c:f>
              <c:numCache>
                <c:formatCode>General</c:formatCode>
                <c:ptCount val="8"/>
                <c:pt idx="0">
                  <c:v>6.25</c:v>
                </c:pt>
                <c:pt idx="1">
                  <c:v>6.4954745466807173</c:v>
                </c:pt>
                <c:pt idx="2">
                  <c:v>6.875270837308987</c:v>
                </c:pt>
                <c:pt idx="3">
                  <c:v>6.9585842457203242</c:v>
                </c:pt>
                <c:pt idx="4">
                  <c:v>6.9597407829799893</c:v>
                </c:pt>
                <c:pt idx="5">
                  <c:v>6.9520723348855187</c:v>
                </c:pt>
                <c:pt idx="6">
                  <c:v>6.9062052607731221</c:v>
                </c:pt>
                <c:pt idx="7">
                  <c:v>6.842458594691637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3C-4937-B47F-0A54A65A4619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SD_n1_middle!$I$84:$I$91</c:f>
              <c:strCache>
                <c:ptCount val="8"/>
                <c:pt idx="0">
                  <c:v>GTTC_0 </c:v>
                </c:pt>
                <c:pt idx="1">
                  <c:v>GTTC_5 </c:v>
                </c:pt>
                <c:pt idx="2">
                  <c:v>GTTC_15 </c:v>
                </c:pt>
                <c:pt idx="3">
                  <c:v>GTTC_30</c:v>
                </c:pt>
                <c:pt idx="4">
                  <c:v>GTTC_90 </c:v>
                </c:pt>
                <c:pt idx="5">
                  <c:v>GTTC_270 </c:v>
                </c:pt>
                <c:pt idx="6">
                  <c:v>GTTC_540</c:v>
                </c:pt>
                <c:pt idx="7">
                  <c:v>GTTC_720</c:v>
                </c:pt>
              </c:strCache>
            </c:strRef>
          </c:xVal>
          <c:yVal>
            <c:numRef>
              <c:f>SD_n1_middle!$J$84:$J$91</c:f>
              <c:numCache>
                <c:formatCode>General</c:formatCode>
                <c:ptCount val="8"/>
                <c:pt idx="0">
                  <c:v>6.25</c:v>
                </c:pt>
                <c:pt idx="1">
                  <c:v>6.4879720401100176</c:v>
                </c:pt>
                <c:pt idx="2">
                  <c:v>6.7886037239292669</c:v>
                </c:pt>
                <c:pt idx="3">
                  <c:v>6.852173178310478</c:v>
                </c:pt>
                <c:pt idx="4">
                  <c:v>6.849838592707937</c:v>
                </c:pt>
                <c:pt idx="5">
                  <c:v>6.7878637452952031</c:v>
                </c:pt>
                <c:pt idx="6">
                  <c:v>6.7955946648305137</c:v>
                </c:pt>
                <c:pt idx="7">
                  <c:v>6.7801499971562409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3C-4937-B47F-0A54A65A4619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SD_n1_middle!$I$93:$I$100</c:f>
              <c:strCache>
                <c:ptCount val="8"/>
                <c:pt idx="0">
                  <c:v>GTTG_0 </c:v>
                </c:pt>
                <c:pt idx="1">
                  <c:v>GTTG_5 </c:v>
                </c:pt>
                <c:pt idx="2">
                  <c:v>GTTG_15 </c:v>
                </c:pt>
                <c:pt idx="3">
                  <c:v>GTTG_30</c:v>
                </c:pt>
                <c:pt idx="4">
                  <c:v>GTTG_90 </c:v>
                </c:pt>
                <c:pt idx="5">
                  <c:v>GTTG_270 </c:v>
                </c:pt>
                <c:pt idx="6">
                  <c:v>GTTG_540</c:v>
                </c:pt>
                <c:pt idx="7">
                  <c:v>GTTG_720</c:v>
                </c:pt>
              </c:strCache>
            </c:strRef>
          </c:xVal>
          <c:yVal>
            <c:numRef>
              <c:f>SD_n1_middle!$J$93:$J$100</c:f>
              <c:numCache>
                <c:formatCode>General</c:formatCode>
                <c:ptCount val="8"/>
                <c:pt idx="0">
                  <c:v>6.25</c:v>
                </c:pt>
                <c:pt idx="1">
                  <c:v>6.7398757871289314</c:v>
                </c:pt>
                <c:pt idx="2">
                  <c:v>7.7538614803362869</c:v>
                </c:pt>
                <c:pt idx="3">
                  <c:v>7.9138326404942427</c:v>
                </c:pt>
                <c:pt idx="4">
                  <c:v>7.9130740340647616</c:v>
                </c:pt>
                <c:pt idx="5">
                  <c:v>7.8881454411091712</c:v>
                </c:pt>
                <c:pt idx="6">
                  <c:v>7.801475987085503</c:v>
                </c:pt>
                <c:pt idx="7">
                  <c:v>7.702226413040921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3C-4937-B47F-0A54A65A4619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SD_n1_middle!$I$102:$I$109</c:f>
              <c:strCache>
                <c:ptCount val="8"/>
                <c:pt idx="0">
                  <c:v>GTTT_0 </c:v>
                </c:pt>
                <c:pt idx="1">
                  <c:v>GTTT_5 </c:v>
                </c:pt>
                <c:pt idx="2">
                  <c:v>GTTT_15 </c:v>
                </c:pt>
                <c:pt idx="3">
                  <c:v>GTTT_30</c:v>
                </c:pt>
                <c:pt idx="4">
                  <c:v>GTTT_90 </c:v>
                </c:pt>
                <c:pt idx="5">
                  <c:v>GTTT_270 </c:v>
                </c:pt>
                <c:pt idx="6">
                  <c:v>GTTT_540</c:v>
                </c:pt>
                <c:pt idx="7">
                  <c:v>GTTT_720</c:v>
                </c:pt>
              </c:strCache>
            </c:strRef>
          </c:xVal>
          <c:yVal>
            <c:numRef>
              <c:f>SD_n1_middle!$J$102:$J$109</c:f>
              <c:numCache>
                <c:formatCode>General</c:formatCode>
                <c:ptCount val="8"/>
                <c:pt idx="0">
                  <c:v>6.25</c:v>
                </c:pt>
                <c:pt idx="1">
                  <c:v>6.227558622114854</c:v>
                </c:pt>
                <c:pt idx="2">
                  <c:v>6.1433241534577103</c:v>
                </c:pt>
                <c:pt idx="3">
                  <c:v>6.1242179991771479</c:v>
                </c:pt>
                <c:pt idx="4">
                  <c:v>6.1219105808078513</c:v>
                </c:pt>
                <c:pt idx="5">
                  <c:v>6.091487447010179</c:v>
                </c:pt>
                <c:pt idx="6">
                  <c:v>6.1155048158862524</c:v>
                </c:pt>
                <c:pt idx="7">
                  <c:v>6.1620242508774377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3C-4937-B47F-0A54A65A4619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SD_n1_middle!$I$111:$I$118</c:f>
              <c:strCache>
                <c:ptCount val="8"/>
                <c:pt idx="0">
                  <c:v>TTTA_0 </c:v>
                </c:pt>
                <c:pt idx="1">
                  <c:v>TTTA_5 </c:v>
                </c:pt>
                <c:pt idx="2">
                  <c:v>TTTA_15 </c:v>
                </c:pt>
                <c:pt idx="3">
                  <c:v>TTTA_30</c:v>
                </c:pt>
                <c:pt idx="4">
                  <c:v>TTTA_90 </c:v>
                </c:pt>
                <c:pt idx="5">
                  <c:v>TTTA_270 </c:v>
                </c:pt>
                <c:pt idx="6">
                  <c:v>TTTA_540</c:v>
                </c:pt>
                <c:pt idx="7">
                  <c:v>TTTA_720</c:v>
                </c:pt>
              </c:strCache>
            </c:strRef>
          </c:xVal>
          <c:yVal>
            <c:numRef>
              <c:f>SD_n1_middle!$J$111:$J$118</c:f>
              <c:numCache>
                <c:formatCode>General</c:formatCode>
                <c:ptCount val="8"/>
                <c:pt idx="0">
                  <c:v>6.25</c:v>
                </c:pt>
                <c:pt idx="1">
                  <c:v>6.0516393030380957</c:v>
                </c:pt>
                <c:pt idx="2">
                  <c:v>5.7270300086720303</c:v>
                </c:pt>
                <c:pt idx="3">
                  <c:v>5.6700876780826519</c:v>
                </c:pt>
                <c:pt idx="4">
                  <c:v>5.6652618415429004</c:v>
                </c:pt>
                <c:pt idx="5">
                  <c:v>5.7147211461380039</c:v>
                </c:pt>
                <c:pt idx="6">
                  <c:v>5.7194576361445879</c:v>
                </c:pt>
                <c:pt idx="7">
                  <c:v>5.7387542042908493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3C-4937-B47F-0A54A65A4619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SD_n1_middle!$I$120:$I$127</c:f>
              <c:strCache>
                <c:ptCount val="8"/>
                <c:pt idx="0">
                  <c:v>TTTC_0 </c:v>
                </c:pt>
                <c:pt idx="1">
                  <c:v>TTTC_5 </c:v>
                </c:pt>
                <c:pt idx="2">
                  <c:v>TTTC_15 </c:v>
                </c:pt>
                <c:pt idx="3">
                  <c:v>TTTC_30</c:v>
                </c:pt>
                <c:pt idx="4">
                  <c:v>TTTC_90 </c:v>
                </c:pt>
                <c:pt idx="5">
                  <c:v>TTTC_270 </c:v>
                </c:pt>
                <c:pt idx="6">
                  <c:v>TTTC_540</c:v>
                </c:pt>
                <c:pt idx="7">
                  <c:v>TTTC_720</c:v>
                </c:pt>
              </c:strCache>
            </c:strRef>
          </c:xVal>
          <c:yVal>
            <c:numRef>
              <c:f>SD_n1_middle!$J$120:$J$127</c:f>
              <c:numCache>
                <c:formatCode>General</c:formatCode>
                <c:ptCount val="8"/>
                <c:pt idx="0">
                  <c:v>6.25</c:v>
                </c:pt>
                <c:pt idx="1">
                  <c:v>6.0602118029771415</c:v>
                </c:pt>
                <c:pt idx="2">
                  <c:v>5.7870862956909717</c:v>
                </c:pt>
                <c:pt idx="3">
                  <c:v>5.7181132235091603</c:v>
                </c:pt>
                <c:pt idx="4">
                  <c:v>5.721821048139029</c:v>
                </c:pt>
                <c:pt idx="5">
                  <c:v>5.7573476042566476</c:v>
                </c:pt>
                <c:pt idx="6">
                  <c:v>5.7692515723565334</c:v>
                </c:pt>
                <c:pt idx="7">
                  <c:v>5.8060180854161274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3C-4937-B47F-0A54A65A4619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SD_n1_middle!$I$129:$I$136</c:f>
              <c:strCache>
                <c:ptCount val="8"/>
                <c:pt idx="0">
                  <c:v>TTTG_0 </c:v>
                </c:pt>
                <c:pt idx="1">
                  <c:v>TTTG_5 </c:v>
                </c:pt>
                <c:pt idx="2">
                  <c:v>TTTG_15 </c:v>
                </c:pt>
                <c:pt idx="3">
                  <c:v>TTTG_30</c:v>
                </c:pt>
                <c:pt idx="4">
                  <c:v>TTTG_90 </c:v>
                </c:pt>
                <c:pt idx="5">
                  <c:v>TTTG_270 </c:v>
                </c:pt>
                <c:pt idx="6">
                  <c:v>TTTG_540</c:v>
                </c:pt>
                <c:pt idx="7">
                  <c:v>TTTG_720</c:v>
                </c:pt>
              </c:strCache>
            </c:strRef>
          </c:xVal>
          <c:yVal>
            <c:numRef>
              <c:f>SD_n1_middle!$J$129:$J$136</c:f>
              <c:numCache>
                <c:formatCode>General</c:formatCode>
                <c:ptCount val="8"/>
                <c:pt idx="0">
                  <c:v>6.25</c:v>
                </c:pt>
                <c:pt idx="1">
                  <c:v>6.2379576387028939</c:v>
                </c:pt>
                <c:pt idx="2">
                  <c:v>6.20161316355812</c:v>
                </c:pt>
                <c:pt idx="3">
                  <c:v>6.1885019613326246</c:v>
                </c:pt>
                <c:pt idx="4">
                  <c:v>6.1747340521641796</c:v>
                </c:pt>
                <c:pt idx="5">
                  <c:v>6.1496290649974696</c:v>
                </c:pt>
                <c:pt idx="6">
                  <c:v>6.1822671184332805</c:v>
                </c:pt>
                <c:pt idx="7">
                  <c:v>6.2135991249953495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A3C-4937-B47F-0A54A65A4619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SD_n1_middle!$I$138:$I$145</c:f>
              <c:strCache>
                <c:ptCount val="8"/>
                <c:pt idx="0">
                  <c:v>TTTT_0 </c:v>
                </c:pt>
                <c:pt idx="1">
                  <c:v>TTTT_5 </c:v>
                </c:pt>
                <c:pt idx="2">
                  <c:v>TTTT_15 </c:v>
                </c:pt>
                <c:pt idx="3">
                  <c:v>TTTT_30</c:v>
                </c:pt>
                <c:pt idx="4">
                  <c:v>TTTT_90 </c:v>
                </c:pt>
                <c:pt idx="5">
                  <c:v>TTTT_270 </c:v>
                </c:pt>
                <c:pt idx="6">
                  <c:v>TTTT_540</c:v>
                </c:pt>
                <c:pt idx="7">
                  <c:v>TTTT_720</c:v>
                </c:pt>
              </c:strCache>
            </c:strRef>
          </c:xVal>
          <c:yVal>
            <c:numRef>
              <c:f>SD_n1_middle!$J$138:$J$145</c:f>
              <c:numCache>
                <c:formatCode>General</c:formatCode>
                <c:ptCount val="8"/>
                <c:pt idx="0">
                  <c:v>6.25</c:v>
                </c:pt>
                <c:pt idx="1">
                  <c:v>5.9307886878466167</c:v>
                </c:pt>
                <c:pt idx="2">
                  <c:v>5.5329750487538361</c:v>
                </c:pt>
                <c:pt idx="3">
                  <c:v>5.437285265298021</c:v>
                </c:pt>
                <c:pt idx="4">
                  <c:v>5.4426563217519348</c:v>
                </c:pt>
                <c:pt idx="5">
                  <c:v>5.4977566142957528</c:v>
                </c:pt>
                <c:pt idx="6">
                  <c:v>5.4998138016384202</c:v>
                </c:pt>
                <c:pt idx="7">
                  <c:v>5.5691553086663577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3C-4937-B47F-0A54A65A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51744"/>
        <c:axId val="502055680"/>
      </c:scatterChart>
      <c:valAx>
        <c:axId val="5020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5680"/>
        <c:crosses val="autoZero"/>
        <c:crossBetween val="midCat"/>
      </c:valAx>
      <c:valAx>
        <c:axId val="502055680"/>
        <c:scaling>
          <c:orientation val="minMax"/>
          <c:max val="8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NNNTT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SD_3n_left!$J$3:$J$10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SD_3n_left!$K$3:$K$10</c:f>
              <c:numCache>
                <c:formatCode>General</c:formatCode>
                <c:ptCount val="8"/>
                <c:pt idx="0">
                  <c:v>1.5625</c:v>
                </c:pt>
                <c:pt idx="1">
                  <c:v>1.5293995678166517</c:v>
                </c:pt>
                <c:pt idx="2">
                  <c:v>1.3548781718445584</c:v>
                </c:pt>
                <c:pt idx="3">
                  <c:v>1.3526728174309963</c:v>
                </c:pt>
                <c:pt idx="4">
                  <c:v>1.347170443376041</c:v>
                </c:pt>
                <c:pt idx="5">
                  <c:v>1.371756282193461</c:v>
                </c:pt>
                <c:pt idx="6">
                  <c:v>1.352904636466052</c:v>
                </c:pt>
                <c:pt idx="7">
                  <c:v>1.3582657042925712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9-4135-BC6D-49E286A791C9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SD_3n_left!$J$12:$J$19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SD_3n_left!$K$12:$K$19</c:f>
              <c:numCache>
                <c:formatCode>General</c:formatCode>
                <c:ptCount val="8"/>
                <c:pt idx="0">
                  <c:v>1.5625</c:v>
                </c:pt>
                <c:pt idx="1">
                  <c:v>1.5303945576929934</c:v>
                </c:pt>
                <c:pt idx="2">
                  <c:v>1.4302158468742818</c:v>
                </c:pt>
                <c:pt idx="3">
                  <c:v>1.432364947535856</c:v>
                </c:pt>
                <c:pt idx="4">
                  <c:v>1.4280873739260653</c:v>
                </c:pt>
                <c:pt idx="5">
                  <c:v>1.444021483254408</c:v>
                </c:pt>
                <c:pt idx="6">
                  <c:v>1.4318203921420727</c:v>
                </c:pt>
                <c:pt idx="7">
                  <c:v>1.4314721876806082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9-4135-BC6D-49E286A791C9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SD_3n_left!$J$21:$J$28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SD_3n_left!$K$21:$K$28</c:f>
              <c:numCache>
                <c:formatCode>General</c:formatCode>
                <c:ptCount val="8"/>
                <c:pt idx="0">
                  <c:v>1.5625</c:v>
                </c:pt>
                <c:pt idx="1">
                  <c:v>1.5868613690001871</c:v>
                </c:pt>
                <c:pt idx="2">
                  <c:v>1.5417862998898433</c:v>
                </c:pt>
                <c:pt idx="3">
                  <c:v>1.5605464493212504</c:v>
                </c:pt>
                <c:pt idx="4">
                  <c:v>1.5500538465399178</c:v>
                </c:pt>
                <c:pt idx="5">
                  <c:v>1.5702301313811486</c:v>
                </c:pt>
                <c:pt idx="6">
                  <c:v>1.5436151735573724</c:v>
                </c:pt>
                <c:pt idx="7">
                  <c:v>1.5399147829187656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9-4135-BC6D-49E286A791C9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SD_3n_left!$J$30:$J$37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SD_3n_left!$K$30:$K$37</c:f>
              <c:numCache>
                <c:formatCode>General</c:formatCode>
                <c:ptCount val="8"/>
                <c:pt idx="0">
                  <c:v>1.5625</c:v>
                </c:pt>
                <c:pt idx="1">
                  <c:v>1.4916728075853354</c:v>
                </c:pt>
                <c:pt idx="2">
                  <c:v>1.2918076876997839</c:v>
                </c:pt>
                <c:pt idx="3">
                  <c:v>1.2795334872960775</c:v>
                </c:pt>
                <c:pt idx="4">
                  <c:v>1.2694866491479047</c:v>
                </c:pt>
                <c:pt idx="5">
                  <c:v>1.3038202211684959</c:v>
                </c:pt>
                <c:pt idx="6">
                  <c:v>1.2878390848774606</c:v>
                </c:pt>
                <c:pt idx="7">
                  <c:v>1.2983341801596833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9-4135-BC6D-49E286A791C9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SD_3n_left!$J$39:$J$46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SD_3n_left!$K$39:$K$46</c:f>
              <c:numCache>
                <c:formatCode>General</c:formatCode>
                <c:ptCount val="8"/>
                <c:pt idx="0">
                  <c:v>1.5625</c:v>
                </c:pt>
                <c:pt idx="1">
                  <c:v>1.5736276285493065</c:v>
                </c:pt>
                <c:pt idx="2">
                  <c:v>1.5938849060247919</c:v>
                </c:pt>
                <c:pt idx="3">
                  <c:v>1.5940004749655339</c:v>
                </c:pt>
                <c:pt idx="4">
                  <c:v>1.5998595725924523</c:v>
                </c:pt>
                <c:pt idx="5">
                  <c:v>1.5917156767755212</c:v>
                </c:pt>
                <c:pt idx="6">
                  <c:v>1.5975692555333172</c:v>
                </c:pt>
                <c:pt idx="7">
                  <c:v>1.5895888930980522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9-4135-BC6D-49E286A791C9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SD_3n_left!$J$48:$J$55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SD_3n_left!$K$48:$K$56</c:f>
              <c:numCache>
                <c:formatCode>General</c:formatCode>
                <c:ptCount val="9"/>
                <c:pt idx="0">
                  <c:v>1.5625</c:v>
                </c:pt>
                <c:pt idx="1">
                  <c:v>1.5434678594814555</c:v>
                </c:pt>
                <c:pt idx="2">
                  <c:v>1.5188515388781711</c:v>
                </c:pt>
                <c:pt idx="3">
                  <c:v>1.51495484594217</c:v>
                </c:pt>
                <c:pt idx="4">
                  <c:v>1.5233355356891685</c:v>
                </c:pt>
                <c:pt idx="5">
                  <c:v>1.5289344225791428</c:v>
                </c:pt>
                <c:pt idx="6">
                  <c:v>1.5234698093949912</c:v>
                </c:pt>
                <c:pt idx="7">
                  <c:v>1.5181858262216137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29-4135-BC6D-49E286A791C9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SD_3n_left!$J$57:$J$64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SD_3n_left!$K$57:$K$64</c:f>
              <c:numCache>
                <c:formatCode>General</c:formatCode>
                <c:ptCount val="8"/>
                <c:pt idx="0">
                  <c:v>1.5625</c:v>
                </c:pt>
                <c:pt idx="1">
                  <c:v>1.6282630238549651</c:v>
                </c:pt>
                <c:pt idx="2">
                  <c:v>1.7574648716495418</c:v>
                </c:pt>
                <c:pt idx="3">
                  <c:v>1.7805451947239181</c:v>
                </c:pt>
                <c:pt idx="4">
                  <c:v>1.784172636802333</c:v>
                </c:pt>
                <c:pt idx="5">
                  <c:v>1.7795220012444242</c:v>
                </c:pt>
                <c:pt idx="6">
                  <c:v>1.7642137119180914</c:v>
                </c:pt>
                <c:pt idx="7">
                  <c:v>1.7508856875013197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9-4135-BC6D-49E286A791C9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SD_3n_left!$J$66:$J$73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SD_3n_left!$K$66:$K$73</c:f>
              <c:numCache>
                <c:formatCode>General</c:formatCode>
                <c:ptCount val="8"/>
                <c:pt idx="0">
                  <c:v>1.5625</c:v>
                </c:pt>
                <c:pt idx="1">
                  <c:v>1.5021539162603801</c:v>
                </c:pt>
                <c:pt idx="2">
                  <c:v>1.4301677647001187</c:v>
                </c:pt>
                <c:pt idx="3">
                  <c:v>1.4156869112677573</c:v>
                </c:pt>
                <c:pt idx="4">
                  <c:v>1.415159528695737</c:v>
                </c:pt>
                <c:pt idx="5">
                  <c:v>1.4253153110561794</c:v>
                </c:pt>
                <c:pt idx="6">
                  <c:v>1.4279549624369228</c:v>
                </c:pt>
                <c:pt idx="7">
                  <c:v>1.4321913649287208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29-4135-BC6D-49E286A791C9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SD_3n_left!$J$75:$J$82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SD_3n_left!$K$75:$K$82</c:f>
              <c:numCache>
                <c:formatCode>General</c:formatCode>
                <c:ptCount val="8"/>
                <c:pt idx="0">
                  <c:v>1.5625</c:v>
                </c:pt>
                <c:pt idx="1">
                  <c:v>1.582003583878052</c:v>
                </c:pt>
                <c:pt idx="2">
                  <c:v>1.5650448039371558</c:v>
                </c:pt>
                <c:pt idx="3">
                  <c:v>1.5749762796148064</c:v>
                </c:pt>
                <c:pt idx="4">
                  <c:v>1.5692963545784666</c:v>
                </c:pt>
                <c:pt idx="5">
                  <c:v>1.5705173726405435</c:v>
                </c:pt>
                <c:pt idx="6">
                  <c:v>1.56489445381259</c:v>
                </c:pt>
                <c:pt idx="7">
                  <c:v>1.5623503954764821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29-4135-BC6D-49E286A791C9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SD_3n_left!$J$84:$J$91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SD_3n_left!$K$84:$K$91</c:f>
              <c:numCache>
                <c:formatCode>General</c:formatCode>
                <c:ptCount val="8"/>
                <c:pt idx="0">
                  <c:v>1.5625</c:v>
                </c:pt>
                <c:pt idx="1">
                  <c:v>1.5683634971765561</c:v>
                </c:pt>
                <c:pt idx="2">
                  <c:v>1.5549725443622231</c:v>
                </c:pt>
                <c:pt idx="3">
                  <c:v>1.5633187366450714</c:v>
                </c:pt>
                <c:pt idx="4">
                  <c:v>1.5577864558864669</c:v>
                </c:pt>
                <c:pt idx="5">
                  <c:v>1.5581275395527043</c:v>
                </c:pt>
                <c:pt idx="6">
                  <c:v>1.5563106978301997</c:v>
                </c:pt>
                <c:pt idx="7">
                  <c:v>1.5528284486917996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29-4135-BC6D-49E286A791C9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SD_3n_left!$J$93:$J$100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SD_3n_left!$K$93:$K$100</c:f>
              <c:numCache>
                <c:formatCode>General</c:formatCode>
                <c:ptCount val="8"/>
                <c:pt idx="0">
                  <c:v>1.5625</c:v>
                </c:pt>
                <c:pt idx="1">
                  <c:v>1.6287723265022791</c:v>
                </c:pt>
                <c:pt idx="2">
                  <c:v>1.7059323541057354</c:v>
                </c:pt>
                <c:pt idx="3">
                  <c:v>1.7273673521619637</c:v>
                </c:pt>
                <c:pt idx="4">
                  <c:v>1.7221264453117557</c:v>
                </c:pt>
                <c:pt idx="5">
                  <c:v>1.7223084619322662</c:v>
                </c:pt>
                <c:pt idx="6">
                  <c:v>1.7076756018999841</c:v>
                </c:pt>
                <c:pt idx="7">
                  <c:v>1.7010715508274141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29-4135-BC6D-49E286A791C9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SD_3n_left!$J$102:$J$109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SD_3n_left!$K$102:$K$109</c:f>
              <c:numCache>
                <c:formatCode>General</c:formatCode>
                <c:ptCount val="8"/>
                <c:pt idx="0">
                  <c:v>1.5625</c:v>
                </c:pt>
                <c:pt idx="1">
                  <c:v>1.5414298408132856</c:v>
                </c:pt>
                <c:pt idx="2">
                  <c:v>1.4745494419476644</c:v>
                </c:pt>
                <c:pt idx="3">
                  <c:v>1.4732195255175227</c:v>
                </c:pt>
                <c:pt idx="4">
                  <c:v>1.4669109008257615</c:v>
                </c:pt>
                <c:pt idx="5">
                  <c:v>1.470998598907614</c:v>
                </c:pt>
                <c:pt idx="6">
                  <c:v>1.4674830823363023</c:v>
                </c:pt>
                <c:pt idx="7">
                  <c:v>1.4795576137751676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29-4135-BC6D-49E286A791C9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SD_3n_left!$J$111:$J$118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SD_3n_left!$K$111:$K$118</c:f>
              <c:numCache>
                <c:formatCode>General</c:formatCode>
                <c:ptCount val="8"/>
                <c:pt idx="0">
                  <c:v>1.5625</c:v>
                </c:pt>
                <c:pt idx="1">
                  <c:v>1.5735256682425613</c:v>
                </c:pt>
                <c:pt idx="2">
                  <c:v>1.5644579113030459</c:v>
                </c:pt>
                <c:pt idx="3">
                  <c:v>1.565780628843483</c:v>
                </c:pt>
                <c:pt idx="4">
                  <c:v>1.5676993057071904</c:v>
                </c:pt>
                <c:pt idx="5">
                  <c:v>1.5659091755610712</c:v>
                </c:pt>
                <c:pt idx="6">
                  <c:v>1.5669935727466293</c:v>
                </c:pt>
                <c:pt idx="7">
                  <c:v>1.5626204311401957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29-4135-BC6D-49E286A791C9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SD_3n_left!$J$120:$J$127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SD_3n_left!$K$120:$K$127</c:f>
              <c:numCache>
                <c:formatCode>General</c:formatCode>
                <c:ptCount val="8"/>
                <c:pt idx="0">
                  <c:v>1.5625</c:v>
                </c:pt>
                <c:pt idx="1">
                  <c:v>1.5363795589218889</c:v>
                </c:pt>
                <c:pt idx="2">
                  <c:v>1.5088876312169903</c:v>
                </c:pt>
                <c:pt idx="3">
                  <c:v>1.5063995861598127</c:v>
                </c:pt>
                <c:pt idx="4">
                  <c:v>1.5080227339990051</c:v>
                </c:pt>
                <c:pt idx="5">
                  <c:v>1.5105921084647171</c:v>
                </c:pt>
                <c:pt idx="6">
                  <c:v>1.5108359152998481</c:v>
                </c:pt>
                <c:pt idx="7">
                  <c:v>1.5093459138923886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29-4135-BC6D-49E286A791C9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SD_3n_left!$J$129:$J$136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SD_3n_left!$K$129:$K$136</c:f>
              <c:numCache>
                <c:formatCode>General</c:formatCode>
                <c:ptCount val="8"/>
                <c:pt idx="0">
                  <c:v>1.5625</c:v>
                </c:pt>
                <c:pt idx="1">
                  <c:v>1.6273931857926993</c:v>
                </c:pt>
                <c:pt idx="2">
                  <c:v>1.7485520108529251</c:v>
                </c:pt>
                <c:pt idx="3">
                  <c:v>1.7721010995435638</c:v>
                </c:pt>
                <c:pt idx="4">
                  <c:v>1.76960512900237</c:v>
                </c:pt>
                <c:pt idx="5">
                  <c:v>1.771834403142579</c:v>
                </c:pt>
                <c:pt idx="6">
                  <c:v>1.7549441455714523</c:v>
                </c:pt>
                <c:pt idx="7">
                  <c:v>1.7419827368845757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29-4135-BC6D-49E286A791C9}"/>
            </c:ext>
          </c:extLst>
        </c:ser>
        <c:ser>
          <c:idx val="15"/>
          <c:order val="15"/>
          <c:tx>
            <c:v>ATA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SD_3n_left!$J$111:$J$118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SD_3n_left!$K$111:$K$118</c:f>
              <c:numCache>
                <c:formatCode>General</c:formatCode>
                <c:ptCount val="8"/>
                <c:pt idx="0">
                  <c:v>1.5625</c:v>
                </c:pt>
                <c:pt idx="1">
                  <c:v>1.5735256682425613</c:v>
                </c:pt>
                <c:pt idx="2">
                  <c:v>1.5644579113030459</c:v>
                </c:pt>
                <c:pt idx="3">
                  <c:v>1.565780628843483</c:v>
                </c:pt>
                <c:pt idx="4">
                  <c:v>1.5676993057071904</c:v>
                </c:pt>
                <c:pt idx="5">
                  <c:v>1.5659091755610712</c:v>
                </c:pt>
                <c:pt idx="6">
                  <c:v>1.5669935727466293</c:v>
                </c:pt>
                <c:pt idx="7">
                  <c:v>1.5626204311401957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29-4135-BC6D-49E286A791C9}"/>
            </c:ext>
          </c:extLst>
        </c:ser>
        <c:ser>
          <c:idx val="16"/>
          <c:order val="16"/>
          <c:tx>
            <c:v>ATC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SD_3n_left!$J$120:$J$127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SD_3n_left!$K$120:$K$127</c:f>
              <c:numCache>
                <c:formatCode>General</c:formatCode>
                <c:ptCount val="8"/>
                <c:pt idx="0">
                  <c:v>1.5625</c:v>
                </c:pt>
                <c:pt idx="1">
                  <c:v>1.5363795589218889</c:v>
                </c:pt>
                <c:pt idx="2">
                  <c:v>1.5088876312169903</c:v>
                </c:pt>
                <c:pt idx="3">
                  <c:v>1.5063995861598127</c:v>
                </c:pt>
                <c:pt idx="4">
                  <c:v>1.5080227339990051</c:v>
                </c:pt>
                <c:pt idx="5">
                  <c:v>1.5105921084647171</c:v>
                </c:pt>
                <c:pt idx="6">
                  <c:v>1.5108359152998481</c:v>
                </c:pt>
                <c:pt idx="7">
                  <c:v>1.5093459138923886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529-4135-BC6D-49E286A791C9}"/>
            </c:ext>
          </c:extLst>
        </c:ser>
        <c:ser>
          <c:idx val="17"/>
          <c:order val="17"/>
          <c:tx>
            <c:v>ATG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SD_3n_left!$J$129:$J$136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SD_3n_left!$K$129:$K$136</c:f>
              <c:numCache>
                <c:formatCode>General</c:formatCode>
                <c:ptCount val="8"/>
                <c:pt idx="0">
                  <c:v>1.5625</c:v>
                </c:pt>
                <c:pt idx="1">
                  <c:v>1.6273931857926993</c:v>
                </c:pt>
                <c:pt idx="2">
                  <c:v>1.7485520108529251</c:v>
                </c:pt>
                <c:pt idx="3">
                  <c:v>1.7721010995435638</c:v>
                </c:pt>
                <c:pt idx="4">
                  <c:v>1.76960512900237</c:v>
                </c:pt>
                <c:pt idx="5">
                  <c:v>1.771834403142579</c:v>
                </c:pt>
                <c:pt idx="6">
                  <c:v>1.7549441455714523</c:v>
                </c:pt>
                <c:pt idx="7">
                  <c:v>1.7419827368845757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29-4135-BC6D-49E286A791C9}"/>
            </c:ext>
          </c:extLst>
        </c:ser>
        <c:ser>
          <c:idx val="18"/>
          <c:order val="18"/>
          <c:tx>
            <c:v>ATT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SD_3n_left!$J$138:$J$145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SD_3n_left!$K$138:$K$145</c:f>
              <c:numCache>
                <c:formatCode>General</c:formatCode>
                <c:ptCount val="8"/>
                <c:pt idx="0">
                  <c:v>1.5625</c:v>
                </c:pt>
                <c:pt idx="1">
                  <c:v>1.4841660493306927</c:v>
                </c:pt>
                <c:pt idx="2">
                  <c:v>1.3598316313154495</c:v>
                </c:pt>
                <c:pt idx="3">
                  <c:v>1.3388977207623991</c:v>
                </c:pt>
                <c:pt idx="4">
                  <c:v>1.3347113882304573</c:v>
                </c:pt>
                <c:pt idx="5">
                  <c:v>1.3566577209112842</c:v>
                </c:pt>
                <c:pt idx="6">
                  <c:v>1.3546025710867926</c:v>
                </c:pt>
                <c:pt idx="7">
                  <c:v>1.3662567532187926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29-4135-BC6D-49E286A791C9}"/>
            </c:ext>
          </c:extLst>
        </c:ser>
        <c:ser>
          <c:idx val="19"/>
          <c:order val="19"/>
          <c:tx>
            <c:v>CAA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SD_3n_left!$J$147:$J$154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SD_3n_left!$K$147:$K$154</c:f>
              <c:numCache>
                <c:formatCode>General</c:formatCode>
                <c:ptCount val="8"/>
                <c:pt idx="0">
                  <c:v>1.5625</c:v>
                </c:pt>
                <c:pt idx="1">
                  <c:v>1.5551835100817804</c:v>
                </c:pt>
                <c:pt idx="2">
                  <c:v>1.4629568621086997</c:v>
                </c:pt>
                <c:pt idx="3">
                  <c:v>1.4680947429071738</c:v>
                </c:pt>
                <c:pt idx="4">
                  <c:v>1.4640977475822747</c:v>
                </c:pt>
                <c:pt idx="5">
                  <c:v>1.481443294599333</c:v>
                </c:pt>
                <c:pt idx="6">
                  <c:v>1.4659421172269722</c:v>
                </c:pt>
                <c:pt idx="7">
                  <c:v>1.463060549804839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29-4135-BC6D-49E286A791C9}"/>
            </c:ext>
          </c:extLst>
        </c:ser>
        <c:ser>
          <c:idx val="20"/>
          <c:order val="20"/>
          <c:tx>
            <c:v>CAC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SD_3n_left!$J$156:$J$163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SD_3n_left!$K$156:$K$163</c:f>
              <c:numCache>
                <c:formatCode>General</c:formatCode>
                <c:ptCount val="8"/>
                <c:pt idx="0">
                  <c:v>1.5625</c:v>
                </c:pt>
                <c:pt idx="1">
                  <c:v>1.5653517909921286</c:v>
                </c:pt>
                <c:pt idx="2">
                  <c:v>1.6129477226266151</c:v>
                </c:pt>
                <c:pt idx="3">
                  <c:v>1.616965007187674</c:v>
                </c:pt>
                <c:pt idx="4">
                  <c:v>1.6212481365685192</c:v>
                </c:pt>
                <c:pt idx="5">
                  <c:v>1.6141683669587539</c:v>
                </c:pt>
                <c:pt idx="6">
                  <c:v>1.6198828756711376</c:v>
                </c:pt>
                <c:pt idx="7">
                  <c:v>1.6087777468977746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529-4135-BC6D-49E286A791C9}"/>
            </c:ext>
          </c:extLst>
        </c:ser>
        <c:ser>
          <c:idx val="21"/>
          <c:order val="21"/>
          <c:tx>
            <c:v>CAG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SD_3n_left!$J$165:$J$172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SD_3n_left!$K$165:$K$172</c:f>
              <c:numCache>
                <c:formatCode>General</c:formatCode>
                <c:ptCount val="8"/>
                <c:pt idx="0">
                  <c:v>1.5625</c:v>
                </c:pt>
                <c:pt idx="1">
                  <c:v>1.6158312103463381</c:v>
                </c:pt>
                <c:pt idx="2">
                  <c:v>1.7081617553135335</c:v>
                </c:pt>
                <c:pt idx="3">
                  <c:v>1.7266938666035609</c:v>
                </c:pt>
                <c:pt idx="4">
                  <c:v>1.7262195764913009</c:v>
                </c:pt>
                <c:pt idx="5">
                  <c:v>1.7222123475608933</c:v>
                </c:pt>
                <c:pt idx="6">
                  <c:v>1.7143014188001326</c:v>
                </c:pt>
                <c:pt idx="7">
                  <c:v>1.7010626281707548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529-4135-BC6D-49E286A791C9}"/>
            </c:ext>
          </c:extLst>
        </c:ser>
        <c:ser>
          <c:idx val="22"/>
          <c:order val="22"/>
          <c:tx>
            <c:v>CAT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SD_3n_left!$J$174:$J$181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SD_3n_left!$K$174:$K$181</c:f>
              <c:numCache>
                <c:formatCode>General</c:formatCode>
                <c:ptCount val="8"/>
                <c:pt idx="0">
                  <c:v>1.5625</c:v>
                </c:pt>
                <c:pt idx="1">
                  <c:v>1.5270831777119858</c:v>
                </c:pt>
                <c:pt idx="2">
                  <c:v>1.480666861913893</c:v>
                </c:pt>
                <c:pt idx="3">
                  <c:v>1.4666460317279959</c:v>
                </c:pt>
                <c:pt idx="4">
                  <c:v>1.4656810474212745</c:v>
                </c:pt>
                <c:pt idx="5">
                  <c:v>1.4745255380932156</c:v>
                </c:pt>
                <c:pt idx="6">
                  <c:v>1.4816351383879454</c:v>
                </c:pt>
                <c:pt idx="7">
                  <c:v>1.4804550018394158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529-4135-BC6D-49E286A791C9}"/>
            </c:ext>
          </c:extLst>
        </c:ser>
        <c:ser>
          <c:idx val="23"/>
          <c:order val="23"/>
          <c:tx>
            <c:v>CCA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SD_3n_left!$J$183:$J$190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SD_3n_left!$K$183:$K$190</c:f>
              <c:numCache>
                <c:formatCode>General</c:formatCode>
                <c:ptCount val="8"/>
                <c:pt idx="0">
                  <c:v>1.5625</c:v>
                </c:pt>
                <c:pt idx="1">
                  <c:v>1.5756711789629061</c:v>
                </c:pt>
                <c:pt idx="2">
                  <c:v>1.5837239394523752</c:v>
                </c:pt>
                <c:pt idx="3">
                  <c:v>1.5829450011862778</c:v>
                </c:pt>
                <c:pt idx="4">
                  <c:v>1.5864235200892154</c:v>
                </c:pt>
                <c:pt idx="5">
                  <c:v>1.5998333497967538</c:v>
                </c:pt>
                <c:pt idx="6">
                  <c:v>1.5912893984581356</c:v>
                </c:pt>
                <c:pt idx="7">
                  <c:v>1.5809787659145218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529-4135-BC6D-49E286A791C9}"/>
            </c:ext>
          </c:extLst>
        </c:ser>
        <c:ser>
          <c:idx val="24"/>
          <c:order val="24"/>
          <c:tx>
            <c:v>CCC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SD_3n_left!$J$192:$J$199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SD_3n_left!$K$192:$K$199</c:f>
              <c:numCache>
                <c:formatCode>General</c:formatCode>
                <c:ptCount val="8"/>
                <c:pt idx="0">
                  <c:v>1.5625</c:v>
                </c:pt>
                <c:pt idx="1">
                  <c:v>1.542077430137486</c:v>
                </c:pt>
                <c:pt idx="2">
                  <c:v>1.5459849120326006</c:v>
                </c:pt>
                <c:pt idx="3">
                  <c:v>1.5363138841556498</c:v>
                </c:pt>
                <c:pt idx="4">
                  <c:v>1.547244413587709</c:v>
                </c:pt>
                <c:pt idx="5">
                  <c:v>1.5481624439392374</c:v>
                </c:pt>
                <c:pt idx="6">
                  <c:v>1.5493768764248683</c:v>
                </c:pt>
                <c:pt idx="7">
                  <c:v>1.5460369680759578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529-4135-BC6D-49E286A791C9}"/>
            </c:ext>
          </c:extLst>
        </c:ser>
        <c:ser>
          <c:idx val="25"/>
          <c:order val="25"/>
          <c:tx>
            <c:v>CCG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SD_3n_left!$J$201:$J$208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SD_3n_left!$K$201:$K$208</c:f>
              <c:numCache>
                <c:formatCode>General</c:formatCode>
                <c:ptCount val="8"/>
                <c:pt idx="0">
                  <c:v>1.5625</c:v>
                </c:pt>
                <c:pt idx="1">
                  <c:v>1.6272211135824977</c:v>
                </c:pt>
                <c:pt idx="2">
                  <c:v>1.726132794147861</c:v>
                </c:pt>
                <c:pt idx="3">
                  <c:v>1.7422885333459379</c:v>
                </c:pt>
                <c:pt idx="4">
                  <c:v>1.7428306861806182</c:v>
                </c:pt>
                <c:pt idx="5">
                  <c:v>1.7454017416916763</c:v>
                </c:pt>
                <c:pt idx="6">
                  <c:v>1.7343417246215969</c:v>
                </c:pt>
                <c:pt idx="7">
                  <c:v>1.7204067168360497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529-4135-BC6D-49E286A791C9}"/>
            </c:ext>
          </c:extLst>
        </c:ser>
        <c:ser>
          <c:idx val="26"/>
          <c:order val="26"/>
          <c:tx>
            <c:v>CCT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SD_3n_left!$J$210:$J$217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SD_3n_left!$K$210:$K$217</c:f>
              <c:numCache>
                <c:formatCode>General</c:formatCode>
                <c:ptCount val="8"/>
                <c:pt idx="0">
                  <c:v>1.5625</c:v>
                </c:pt>
                <c:pt idx="1">
                  <c:v>1.5003014060851718</c:v>
                </c:pt>
                <c:pt idx="2">
                  <c:v>1.427636017859168</c:v>
                </c:pt>
                <c:pt idx="3">
                  <c:v>1.4098469459832166</c:v>
                </c:pt>
                <c:pt idx="4">
                  <c:v>1.4118294134013334</c:v>
                </c:pt>
                <c:pt idx="5">
                  <c:v>1.4342837508225603</c:v>
                </c:pt>
                <c:pt idx="6">
                  <c:v>1.427970097306654</c:v>
                </c:pt>
                <c:pt idx="7">
                  <c:v>1.4312575305592259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529-4135-BC6D-49E286A791C9}"/>
            </c:ext>
          </c:extLst>
        </c:ser>
        <c:ser>
          <c:idx val="27"/>
          <c:order val="27"/>
          <c:tx>
            <c:v>CGA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SD_3n_left!$J$219:$J$226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SD_3n_left!$K$219:$K$226</c:f>
              <c:numCache>
                <c:formatCode>General</c:formatCode>
                <c:ptCount val="8"/>
                <c:pt idx="0">
                  <c:v>1.5625</c:v>
                </c:pt>
                <c:pt idx="1">
                  <c:v>1.5909212641561594</c:v>
                </c:pt>
                <c:pt idx="2">
                  <c:v>1.6200980169215793</c:v>
                </c:pt>
                <c:pt idx="3">
                  <c:v>1.632114336658661</c:v>
                </c:pt>
                <c:pt idx="4">
                  <c:v>1.6284226317319881</c:v>
                </c:pt>
                <c:pt idx="5">
                  <c:v>1.6211932664312845</c:v>
                </c:pt>
                <c:pt idx="6">
                  <c:v>1.6230866540774636</c:v>
                </c:pt>
                <c:pt idx="7">
                  <c:v>1.6170845482539222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529-4135-BC6D-49E286A791C9}"/>
            </c:ext>
          </c:extLst>
        </c:ser>
        <c:ser>
          <c:idx val="28"/>
          <c:order val="28"/>
          <c:tx>
            <c:v>CGC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SD_3n_left!$J$228:$J$235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SD_3n_left!$K$228:$K$235</c:f>
              <c:numCache>
                <c:formatCode>General</c:formatCode>
                <c:ptCount val="8"/>
                <c:pt idx="0">
                  <c:v>1.5625</c:v>
                </c:pt>
                <c:pt idx="1">
                  <c:v>1.5782618755058624</c:v>
                </c:pt>
                <c:pt idx="2">
                  <c:v>1.6370437998767424</c:v>
                </c:pt>
                <c:pt idx="3">
                  <c:v>1.6450561844631486</c:v>
                </c:pt>
                <c:pt idx="4">
                  <c:v>1.6455980031116011</c:v>
                </c:pt>
                <c:pt idx="5">
                  <c:v>1.6414373166624259</c:v>
                </c:pt>
                <c:pt idx="6">
                  <c:v>1.6439448881906848</c:v>
                </c:pt>
                <c:pt idx="7">
                  <c:v>1.6317660111726195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529-4135-BC6D-49E286A791C9}"/>
            </c:ext>
          </c:extLst>
        </c:ser>
        <c:ser>
          <c:idx val="29"/>
          <c:order val="29"/>
          <c:tx>
            <c:v>CGG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SD_3n_left!$J$237:$J$244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SD_3n_left!$K$237:$K$244</c:f>
              <c:numCache>
                <c:formatCode>General</c:formatCode>
                <c:ptCount val="8"/>
                <c:pt idx="0">
                  <c:v>1.5625</c:v>
                </c:pt>
                <c:pt idx="1">
                  <c:v>1.6396467441043212</c:v>
                </c:pt>
                <c:pt idx="2">
                  <c:v>1.7652855056474177</c:v>
                </c:pt>
                <c:pt idx="3">
                  <c:v>1.7869635590602257</c:v>
                </c:pt>
                <c:pt idx="4">
                  <c:v>1.7852418761619036</c:v>
                </c:pt>
                <c:pt idx="5">
                  <c:v>1.7723250498602499</c:v>
                </c:pt>
                <c:pt idx="6">
                  <c:v>1.7691750752223472</c:v>
                </c:pt>
                <c:pt idx="7">
                  <c:v>1.7597650438131565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529-4135-BC6D-49E286A791C9}"/>
            </c:ext>
          </c:extLst>
        </c:ser>
        <c:ser>
          <c:idx val="30"/>
          <c:order val="30"/>
          <c:tx>
            <c:v>CGT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SD_3n_left!$J$246:$J$253</c:f>
              <c:strCache>
                <c:ptCount val="8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  <c:pt idx="7">
                  <c:v>CGT_720 </c:v>
                </c:pt>
              </c:strCache>
            </c:strRef>
          </c:xVal>
          <c:yVal>
            <c:numRef>
              <c:f>SD_3n_left!$K$246:$K$253</c:f>
              <c:numCache>
                <c:formatCode>General</c:formatCode>
                <c:ptCount val="8"/>
                <c:pt idx="0">
                  <c:v>1.5625</c:v>
                </c:pt>
                <c:pt idx="1">
                  <c:v>1.5526806619323725</c:v>
                </c:pt>
                <c:pt idx="2">
                  <c:v>1.5547072674997597</c:v>
                </c:pt>
                <c:pt idx="3">
                  <c:v>1.556662896604178</c:v>
                </c:pt>
                <c:pt idx="4">
                  <c:v>1.5517586702323871</c:v>
                </c:pt>
                <c:pt idx="5">
                  <c:v>1.5527317209029536</c:v>
                </c:pt>
                <c:pt idx="6">
                  <c:v>1.5524689336957591</c:v>
                </c:pt>
                <c:pt idx="7">
                  <c:v>1.5558359249277007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529-4135-BC6D-49E286A791C9}"/>
            </c:ext>
          </c:extLst>
        </c:ser>
        <c:ser>
          <c:idx val="31"/>
          <c:order val="31"/>
          <c:tx>
            <c:v>CTA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SD_3n_left!$J$255:$J$262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SD_3n_left!$K$255:$K$262</c:f>
              <c:numCache>
                <c:formatCode>General</c:formatCode>
                <c:ptCount val="8"/>
                <c:pt idx="0">
                  <c:v>1.5625</c:v>
                </c:pt>
                <c:pt idx="1">
                  <c:v>1.5526490402094986</c:v>
                </c:pt>
                <c:pt idx="2">
                  <c:v>1.5707083898911487</c:v>
                </c:pt>
                <c:pt idx="3">
                  <c:v>1.5673885370764322</c:v>
                </c:pt>
                <c:pt idx="4">
                  <c:v>1.5720232304907107</c:v>
                </c:pt>
                <c:pt idx="5">
                  <c:v>1.5694563308370888</c:v>
                </c:pt>
                <c:pt idx="6">
                  <c:v>1.5752633087877541</c:v>
                </c:pt>
                <c:pt idx="7">
                  <c:v>1.5664255498670696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529-4135-BC6D-49E286A791C9}"/>
            </c:ext>
          </c:extLst>
        </c:ser>
        <c:ser>
          <c:idx val="32"/>
          <c:order val="32"/>
          <c:tx>
            <c:v>CTC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SD_3n_left!$J$264:$J$271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SD_3n_left!$K$264:$K$271</c:f>
              <c:numCache>
                <c:formatCode>General</c:formatCode>
                <c:ptCount val="8"/>
                <c:pt idx="0">
                  <c:v>1.5625</c:v>
                </c:pt>
                <c:pt idx="1">
                  <c:v>1.5279875165484782</c:v>
                </c:pt>
                <c:pt idx="2">
                  <c:v>1.5324420355038004</c:v>
                </c:pt>
                <c:pt idx="3">
                  <c:v>1.5215551432065682</c:v>
                </c:pt>
                <c:pt idx="4">
                  <c:v>1.5337852906918368</c:v>
                </c:pt>
                <c:pt idx="5">
                  <c:v>1.530849504696602</c:v>
                </c:pt>
                <c:pt idx="6">
                  <c:v>1.5352947599622546</c:v>
                </c:pt>
                <c:pt idx="7">
                  <c:v>1.5333432298487244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529-4135-BC6D-49E286A791C9}"/>
            </c:ext>
          </c:extLst>
        </c:ser>
        <c:ser>
          <c:idx val="33"/>
          <c:order val="33"/>
          <c:tx>
            <c:v>CTG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SD_3n_left!$J$273:$J$280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SD_3n_left!$K$273:$K$280</c:f>
              <c:numCache>
                <c:formatCode>General</c:formatCode>
                <c:ptCount val="8"/>
                <c:pt idx="0">
                  <c:v>1.5625</c:v>
                </c:pt>
                <c:pt idx="1">
                  <c:v>1.6026649296996496</c:v>
                </c:pt>
                <c:pt idx="2">
                  <c:v>1.7248263247408517</c:v>
                </c:pt>
                <c:pt idx="3">
                  <c:v>1.7357526897631144</c:v>
                </c:pt>
                <c:pt idx="4">
                  <c:v>1.7450091468219826</c:v>
                </c:pt>
                <c:pt idx="5">
                  <c:v>1.7347055764566173</c:v>
                </c:pt>
                <c:pt idx="6">
                  <c:v>1.7308921714615322</c:v>
                </c:pt>
                <c:pt idx="7">
                  <c:v>1.7195098373522979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529-4135-BC6D-49E286A791C9}"/>
            </c:ext>
          </c:extLst>
        </c:ser>
        <c:ser>
          <c:idx val="34"/>
          <c:order val="34"/>
          <c:tx>
            <c:v>CTT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SD_3n_left!$J$282:$J$289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SD_3n_left!$K$282:$K$289</c:f>
              <c:numCache>
                <c:formatCode>General</c:formatCode>
                <c:ptCount val="8"/>
                <c:pt idx="0">
                  <c:v>1.5625</c:v>
                </c:pt>
                <c:pt idx="1">
                  <c:v>1.4795802533795825</c:v>
                </c:pt>
                <c:pt idx="2">
                  <c:v>1.3892715964693176</c:v>
                </c:pt>
                <c:pt idx="3">
                  <c:v>1.3639833558610719</c:v>
                </c:pt>
                <c:pt idx="4">
                  <c:v>1.3665734284881041</c:v>
                </c:pt>
                <c:pt idx="5">
                  <c:v>1.3850226699232508</c:v>
                </c:pt>
                <c:pt idx="6">
                  <c:v>1.3850473187275232</c:v>
                </c:pt>
                <c:pt idx="7">
                  <c:v>1.3954670683911372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529-4135-BC6D-49E286A791C9}"/>
            </c:ext>
          </c:extLst>
        </c:ser>
        <c:ser>
          <c:idx val="35"/>
          <c:order val="35"/>
          <c:tx>
            <c:v>GAA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SD_3n_left!$J$291:$J$298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SD_3n_left!$K$291:$K$298</c:f>
              <c:numCache>
                <c:formatCode>General</c:formatCode>
                <c:ptCount val="8"/>
                <c:pt idx="0">
                  <c:v>1.5625</c:v>
                </c:pt>
                <c:pt idx="1">
                  <c:v>1.5665038374136167</c:v>
                </c:pt>
                <c:pt idx="2">
                  <c:v>1.4741471131078274</c:v>
                </c:pt>
                <c:pt idx="3">
                  <c:v>1.4823228099705947</c:v>
                </c:pt>
                <c:pt idx="4">
                  <c:v>1.4744152885071797</c:v>
                </c:pt>
                <c:pt idx="5">
                  <c:v>1.4894952403602724</c:v>
                </c:pt>
                <c:pt idx="6">
                  <c:v>1.4738010159640693</c:v>
                </c:pt>
                <c:pt idx="7">
                  <c:v>1.4751966898892417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529-4135-BC6D-49E286A791C9}"/>
            </c:ext>
          </c:extLst>
        </c:ser>
        <c:ser>
          <c:idx val="36"/>
          <c:order val="36"/>
          <c:tx>
            <c:v>GAC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SD_3n_left!$J$300:$J$307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SD_3n_left!$K$300:$K$307</c:f>
              <c:numCache>
                <c:formatCode>General</c:formatCode>
                <c:ptCount val="8"/>
                <c:pt idx="0">
                  <c:v>1.5625</c:v>
                </c:pt>
                <c:pt idx="1">
                  <c:v>1.5653320049185584</c:v>
                </c:pt>
                <c:pt idx="2">
                  <c:v>1.5848211979208084</c:v>
                </c:pt>
                <c:pt idx="3">
                  <c:v>1.5894180113925331</c:v>
                </c:pt>
                <c:pt idx="4">
                  <c:v>1.5913635293810797</c:v>
                </c:pt>
                <c:pt idx="5">
                  <c:v>1.5759644639989174</c:v>
                </c:pt>
                <c:pt idx="6">
                  <c:v>1.5858095488380204</c:v>
                </c:pt>
                <c:pt idx="7">
                  <c:v>1.5838086264110944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529-4135-BC6D-49E286A791C9}"/>
            </c:ext>
          </c:extLst>
        </c:ser>
        <c:ser>
          <c:idx val="37"/>
          <c:order val="37"/>
          <c:tx>
            <c:v>GAG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SD_3n_left!$J$309:$J$316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SD_3n_left!$K$309:$K$316</c:f>
              <c:numCache>
                <c:formatCode>General</c:formatCode>
                <c:ptCount val="8"/>
                <c:pt idx="0">
                  <c:v>1.5625</c:v>
                </c:pt>
                <c:pt idx="1">
                  <c:v>1.6269416319554493</c:v>
                </c:pt>
                <c:pt idx="2">
                  <c:v>1.6991809591188922</c:v>
                </c:pt>
                <c:pt idx="3">
                  <c:v>1.7228904671590368</c:v>
                </c:pt>
                <c:pt idx="4">
                  <c:v>1.71808366333507</c:v>
                </c:pt>
                <c:pt idx="5">
                  <c:v>1.7085239785788209</c:v>
                </c:pt>
                <c:pt idx="6">
                  <c:v>1.7008402741518953</c:v>
                </c:pt>
                <c:pt idx="7">
                  <c:v>1.6957055375253907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529-4135-BC6D-49E286A791C9}"/>
            </c:ext>
          </c:extLst>
        </c:ser>
        <c:ser>
          <c:idx val="38"/>
          <c:order val="38"/>
          <c:tx>
            <c:v>GAT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SD_3n_left!$J$318:$J$325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SD_3n_left!$K$318:$K$325</c:f>
              <c:numCache>
                <c:formatCode>General</c:formatCode>
                <c:ptCount val="8"/>
                <c:pt idx="0">
                  <c:v>1.5625</c:v>
                </c:pt>
                <c:pt idx="1">
                  <c:v>1.5399921403339816</c:v>
                </c:pt>
                <c:pt idx="2">
                  <c:v>1.4729757115193354</c:v>
                </c:pt>
                <c:pt idx="3">
                  <c:v>1.4669253412813847</c:v>
                </c:pt>
                <c:pt idx="4">
                  <c:v>1.4578157291740614</c:v>
                </c:pt>
                <c:pt idx="5">
                  <c:v>1.4605351450940192</c:v>
                </c:pt>
                <c:pt idx="6">
                  <c:v>1.4664949569354957</c:v>
                </c:pt>
                <c:pt idx="7">
                  <c:v>1.4771509067352881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529-4135-BC6D-49E286A791C9}"/>
            </c:ext>
          </c:extLst>
        </c:ser>
        <c:ser>
          <c:idx val="39"/>
          <c:order val="39"/>
          <c:tx>
            <c:v>GCA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SD_3n_left!$J$327:$J$334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SD_3n_left!$K$327:$K$334</c:f>
              <c:numCache>
                <c:formatCode>General</c:formatCode>
                <c:ptCount val="8"/>
                <c:pt idx="0">
                  <c:v>1.5625</c:v>
                </c:pt>
                <c:pt idx="1">
                  <c:v>1.6000493231743822</c:v>
                </c:pt>
                <c:pt idx="2">
                  <c:v>1.677007071158386</c:v>
                </c:pt>
                <c:pt idx="3">
                  <c:v>1.6864063697004852</c:v>
                </c:pt>
                <c:pt idx="4">
                  <c:v>1.6869208433011869</c:v>
                </c:pt>
                <c:pt idx="5">
                  <c:v>1.6693695645266675</c:v>
                </c:pt>
                <c:pt idx="6">
                  <c:v>1.682347647769332</c:v>
                </c:pt>
                <c:pt idx="7">
                  <c:v>1.6695164225875334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529-4135-BC6D-49E286A791C9}"/>
            </c:ext>
          </c:extLst>
        </c:ser>
        <c:ser>
          <c:idx val="40"/>
          <c:order val="40"/>
          <c:tx>
            <c:v>GCC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SD_3n_left!$J$336:$J$343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SD_3n_left!$K$336:$K$343</c:f>
              <c:numCache>
                <c:formatCode>General</c:formatCode>
                <c:ptCount val="8"/>
                <c:pt idx="0">
                  <c:v>1.5625</c:v>
                </c:pt>
                <c:pt idx="1">
                  <c:v>1.5789569326342168</c:v>
                </c:pt>
                <c:pt idx="2">
                  <c:v>1.6017801440690291</c:v>
                </c:pt>
                <c:pt idx="3">
                  <c:v>1.6032989248659151</c:v>
                </c:pt>
                <c:pt idx="4">
                  <c:v>1.6084819133618846</c:v>
                </c:pt>
                <c:pt idx="5">
                  <c:v>1.6071700441612595</c:v>
                </c:pt>
                <c:pt idx="6">
                  <c:v>1.6065185628340932</c:v>
                </c:pt>
                <c:pt idx="7">
                  <c:v>1.6000677521165549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529-4135-BC6D-49E286A791C9}"/>
            </c:ext>
          </c:extLst>
        </c:ser>
        <c:ser>
          <c:idx val="41"/>
          <c:order val="41"/>
          <c:tx>
            <c:v>GCG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SD_3n_left!$L$345:$L$352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5.6360143192254575E-2</c:v>
                  </c:pt>
                  <c:pt idx="2">
                    <c:v>9.5207219152734276E-3</c:v>
                  </c:pt>
                  <c:pt idx="3">
                    <c:v>1.5486559241737551E-2</c:v>
                  </c:pt>
                  <c:pt idx="4">
                    <c:v>1.2555245010883277E-2</c:v>
                  </c:pt>
                  <c:pt idx="5">
                    <c:v>1.4002364212479879E-2</c:v>
                  </c:pt>
                  <c:pt idx="6">
                    <c:v>7.5534224852158837E-3</c:v>
                  </c:pt>
                  <c:pt idx="7">
                    <c:v>7.778872582806717E-3</c:v>
                  </c:pt>
                </c:numCache>
              </c:numRef>
            </c:plus>
            <c:minus>
              <c:numRef>
                <c:f>SD_3n_left!$L$345:$L$352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5.6360143192254575E-2</c:v>
                  </c:pt>
                  <c:pt idx="2">
                    <c:v>9.5207219152734276E-3</c:v>
                  </c:pt>
                  <c:pt idx="3">
                    <c:v>1.5486559241737551E-2</c:v>
                  </c:pt>
                  <c:pt idx="4">
                    <c:v>1.2555245010883277E-2</c:v>
                  </c:pt>
                  <c:pt idx="5">
                    <c:v>1.4002364212479879E-2</c:v>
                  </c:pt>
                  <c:pt idx="6">
                    <c:v>7.5534224852158837E-3</c:v>
                  </c:pt>
                  <c:pt idx="7">
                    <c:v>7.778872582806717E-3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SD_3n_left!$J$345:$J$352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SD_3n_left!$K$345:$K$352</c:f>
              <c:numCache>
                <c:formatCode>General</c:formatCode>
                <c:ptCount val="8"/>
                <c:pt idx="0">
                  <c:v>1.5625</c:v>
                </c:pt>
                <c:pt idx="1">
                  <c:v>1.6676762677532371</c:v>
                </c:pt>
                <c:pt idx="2">
                  <c:v>1.8469547838696236</c:v>
                </c:pt>
                <c:pt idx="3">
                  <c:v>1.8776998312136643</c:v>
                </c:pt>
                <c:pt idx="4">
                  <c:v>1.8708360855316184</c:v>
                </c:pt>
                <c:pt idx="5">
                  <c:v>1.8672224546550573</c:v>
                </c:pt>
                <c:pt idx="6">
                  <c:v>1.8580620959202634</c:v>
                </c:pt>
                <c:pt idx="7">
                  <c:v>1.8356008066032976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529-4135-BC6D-49E286A791C9}"/>
            </c:ext>
          </c:extLst>
        </c:ser>
        <c:ser>
          <c:idx val="42"/>
          <c:order val="42"/>
          <c:tx>
            <c:v>GCT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SD_3n_left!$J$354:$J$361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SD_3n_left!$K$354:$K$361</c:f>
              <c:numCache>
                <c:formatCode>General</c:formatCode>
                <c:ptCount val="8"/>
                <c:pt idx="0">
                  <c:v>1.5625</c:v>
                </c:pt>
                <c:pt idx="1">
                  <c:v>1.5325115759126757</c:v>
                </c:pt>
                <c:pt idx="2">
                  <c:v>1.4979506198379298</c:v>
                </c:pt>
                <c:pt idx="3">
                  <c:v>1.4883723805302613</c:v>
                </c:pt>
                <c:pt idx="4">
                  <c:v>1.4851116213824898</c:v>
                </c:pt>
                <c:pt idx="5">
                  <c:v>1.488050955294892</c:v>
                </c:pt>
                <c:pt idx="6">
                  <c:v>1.4957124115546643</c:v>
                </c:pt>
                <c:pt idx="7">
                  <c:v>1.4999544547692505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529-4135-BC6D-49E286A791C9}"/>
            </c:ext>
          </c:extLst>
        </c:ser>
        <c:ser>
          <c:idx val="43"/>
          <c:order val="43"/>
          <c:tx>
            <c:v>GGA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SD_3n_left!$J$363:$J$370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SD_3n_left!$K$363:$K$370</c:f>
              <c:numCache>
                <c:formatCode>General</c:formatCode>
                <c:ptCount val="8"/>
                <c:pt idx="0">
                  <c:v>1.5625</c:v>
                </c:pt>
                <c:pt idx="1">
                  <c:v>1.6168982542920576</c:v>
                </c:pt>
                <c:pt idx="2">
                  <c:v>1.6529472596215844</c:v>
                </c:pt>
                <c:pt idx="3">
                  <c:v>1.6642875770722769</c:v>
                </c:pt>
                <c:pt idx="4">
                  <c:v>1.6585431377466182</c:v>
                </c:pt>
                <c:pt idx="5">
                  <c:v>1.6456644096975825</c:v>
                </c:pt>
                <c:pt idx="6">
                  <c:v>1.6512822336597326</c:v>
                </c:pt>
                <c:pt idx="7">
                  <c:v>1.650779417544183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529-4135-BC6D-49E286A791C9}"/>
            </c:ext>
          </c:extLst>
        </c:ser>
        <c:ser>
          <c:idx val="44"/>
          <c:order val="44"/>
          <c:tx>
            <c:v>GGC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SD_3n_left!$J$372:$J$379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SD_3n_left!$K$372:$K$379</c:f>
              <c:numCache>
                <c:formatCode>General</c:formatCode>
                <c:ptCount val="8"/>
                <c:pt idx="0">
                  <c:v>1.5625</c:v>
                </c:pt>
                <c:pt idx="1">
                  <c:v>1.6064653606623338</c:v>
                </c:pt>
                <c:pt idx="2">
                  <c:v>1.656054936097362</c:v>
                </c:pt>
                <c:pt idx="3">
                  <c:v>1.6643908101205138</c:v>
                </c:pt>
                <c:pt idx="4">
                  <c:v>1.661375380240522</c:v>
                </c:pt>
                <c:pt idx="5">
                  <c:v>1.6459017557948741</c:v>
                </c:pt>
                <c:pt idx="6">
                  <c:v>1.6552810283827131</c:v>
                </c:pt>
                <c:pt idx="7">
                  <c:v>1.6550507329238942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529-4135-BC6D-49E286A791C9}"/>
            </c:ext>
          </c:extLst>
        </c:ser>
        <c:ser>
          <c:idx val="45"/>
          <c:order val="45"/>
          <c:tx>
            <c:v>GGG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SD_3n_left!$J$381:$J$388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SD_3n_left!$K$381:$K$388</c:f>
              <c:numCache>
                <c:formatCode>General</c:formatCode>
                <c:ptCount val="8"/>
                <c:pt idx="0">
                  <c:v>1.5625</c:v>
                </c:pt>
                <c:pt idx="1">
                  <c:v>1.6600932479041091</c:v>
                </c:pt>
                <c:pt idx="2">
                  <c:v>1.8104425778143078</c:v>
                </c:pt>
                <c:pt idx="3">
                  <c:v>1.8349690577728217</c:v>
                </c:pt>
                <c:pt idx="4">
                  <c:v>1.8301630743388597</c:v>
                </c:pt>
                <c:pt idx="5">
                  <c:v>1.8157130739224474</c:v>
                </c:pt>
                <c:pt idx="6">
                  <c:v>1.8122981484063123</c:v>
                </c:pt>
                <c:pt idx="7">
                  <c:v>1.8049179791843206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529-4135-BC6D-49E286A791C9}"/>
            </c:ext>
          </c:extLst>
        </c:ser>
        <c:ser>
          <c:idx val="46"/>
          <c:order val="46"/>
          <c:tx>
            <c:v>GGT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SD_3n_left!$J$390:$J$397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SD_3n_left!$K$390:$K$397</c:f>
              <c:numCache>
                <c:formatCode>General</c:formatCode>
                <c:ptCount val="8"/>
                <c:pt idx="0">
                  <c:v>1.5625</c:v>
                </c:pt>
                <c:pt idx="1">
                  <c:v>1.5781252498733951</c:v>
                </c:pt>
                <c:pt idx="2">
                  <c:v>1.5725698157288561</c:v>
                </c:pt>
                <c:pt idx="3">
                  <c:v>1.5681381340947467</c:v>
                </c:pt>
                <c:pt idx="4">
                  <c:v>1.5661250016716433</c:v>
                </c:pt>
                <c:pt idx="5">
                  <c:v>1.5529025702294006</c:v>
                </c:pt>
                <c:pt idx="6">
                  <c:v>1.5640034530590232</c:v>
                </c:pt>
                <c:pt idx="7">
                  <c:v>1.5776800085956459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529-4135-BC6D-49E286A791C9}"/>
            </c:ext>
          </c:extLst>
        </c:ser>
        <c:ser>
          <c:idx val="47"/>
          <c:order val="47"/>
          <c:tx>
            <c:v>GTA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SD_3n_left!$J$399:$J$406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SD_3n_left!$K$399:$K$406</c:f>
              <c:numCache>
                <c:formatCode>General</c:formatCode>
                <c:ptCount val="8"/>
                <c:pt idx="0">
                  <c:v>1.5625</c:v>
                </c:pt>
                <c:pt idx="1">
                  <c:v>1.5975957076500968</c:v>
                </c:pt>
                <c:pt idx="2">
                  <c:v>1.6431863836451548</c:v>
                </c:pt>
                <c:pt idx="3">
                  <c:v>1.6498881480712111</c:v>
                </c:pt>
                <c:pt idx="4">
                  <c:v>1.6506916300475996</c:v>
                </c:pt>
                <c:pt idx="5">
                  <c:v>1.6377316953233945</c:v>
                </c:pt>
                <c:pt idx="6">
                  <c:v>1.6462483393098202</c:v>
                </c:pt>
                <c:pt idx="7">
                  <c:v>1.6396621123342512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529-4135-BC6D-49E286A791C9}"/>
            </c:ext>
          </c:extLst>
        </c:ser>
        <c:ser>
          <c:idx val="48"/>
          <c:order val="48"/>
          <c:tx>
            <c:v>GTC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SD_3n_left!$J$408:$J$415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SD_3n_left!$K$408:$K$415</c:f>
              <c:numCache>
                <c:formatCode>General</c:formatCode>
                <c:ptCount val="8"/>
                <c:pt idx="0">
                  <c:v>1.5625</c:v>
                </c:pt>
                <c:pt idx="1">
                  <c:v>1.5652294807921701</c:v>
                </c:pt>
                <c:pt idx="2">
                  <c:v>1.6055422413321288</c:v>
                </c:pt>
                <c:pt idx="3">
                  <c:v>1.6055129495628608</c:v>
                </c:pt>
                <c:pt idx="4">
                  <c:v>1.6092208876194998</c:v>
                </c:pt>
                <c:pt idx="5">
                  <c:v>1.5983636952862352</c:v>
                </c:pt>
                <c:pt idx="6">
                  <c:v>1.6062417701331833</c:v>
                </c:pt>
                <c:pt idx="7">
                  <c:v>1.6048213592914176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529-4135-BC6D-49E286A791C9}"/>
            </c:ext>
          </c:extLst>
        </c:ser>
        <c:ser>
          <c:idx val="49"/>
          <c:order val="49"/>
          <c:tx>
            <c:v>GTG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SD_3n_left!$J$417:$J$424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SD_3n_left!$K$417:$K$424</c:f>
              <c:numCache>
                <c:formatCode>General</c:formatCode>
                <c:ptCount val="8"/>
                <c:pt idx="0">
                  <c:v>1.5625</c:v>
                </c:pt>
                <c:pt idx="1">
                  <c:v>1.6447338493693757</c:v>
                </c:pt>
                <c:pt idx="2">
                  <c:v>1.8455229247989284</c:v>
                </c:pt>
                <c:pt idx="3">
                  <c:v>1.871277331691636</c:v>
                </c:pt>
                <c:pt idx="4">
                  <c:v>1.8775238680982285</c:v>
                </c:pt>
                <c:pt idx="5">
                  <c:v>1.8594875657211993</c:v>
                </c:pt>
                <c:pt idx="6">
                  <c:v>1.8509600007786782</c:v>
                </c:pt>
                <c:pt idx="7">
                  <c:v>1.8407034594214073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529-4135-BC6D-49E286A791C9}"/>
            </c:ext>
          </c:extLst>
        </c:ser>
        <c:ser>
          <c:idx val="50"/>
          <c:order val="50"/>
          <c:tx>
            <c:v>GTT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SD_3n_left!$J$426:$J$433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SD_3n_left!$K$426:$K$433</c:f>
              <c:numCache>
                <c:formatCode>General</c:formatCode>
                <c:ptCount val="8"/>
                <c:pt idx="0">
                  <c:v>1.5625</c:v>
                </c:pt>
                <c:pt idx="1">
                  <c:v>1.5205574482217394</c:v>
                </c:pt>
                <c:pt idx="2">
                  <c:v>1.4617425876784638</c:v>
                </c:pt>
                <c:pt idx="3">
                  <c:v>1.4456201899454471</c:v>
                </c:pt>
                <c:pt idx="4">
                  <c:v>1.4453680683459409</c:v>
                </c:pt>
                <c:pt idx="5">
                  <c:v>1.4466475460614303</c:v>
                </c:pt>
                <c:pt idx="6">
                  <c:v>1.4526780942409476</c:v>
                </c:pt>
                <c:pt idx="7">
                  <c:v>1.4697667460678554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529-4135-BC6D-49E286A791C9}"/>
            </c:ext>
          </c:extLst>
        </c:ser>
        <c:ser>
          <c:idx val="51"/>
          <c:order val="51"/>
          <c:tx>
            <c:v>TAA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SD_3n_left!$J$435:$J$442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SD_3n_left!$K$435:$K$442</c:f>
              <c:numCache>
                <c:formatCode>General</c:formatCode>
                <c:ptCount val="8"/>
                <c:pt idx="0">
                  <c:v>1.5625</c:v>
                </c:pt>
                <c:pt idx="1">
                  <c:v>1.5321150873335292</c:v>
                </c:pt>
                <c:pt idx="2">
                  <c:v>1.3921265723791458</c:v>
                </c:pt>
                <c:pt idx="3">
                  <c:v>1.3905168530773047</c:v>
                </c:pt>
                <c:pt idx="4">
                  <c:v>1.3851955014555735</c:v>
                </c:pt>
                <c:pt idx="5">
                  <c:v>1.4064774095599435</c:v>
                </c:pt>
                <c:pt idx="6">
                  <c:v>1.392788038926172</c:v>
                </c:pt>
                <c:pt idx="7">
                  <c:v>1.3943763165724041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529-4135-BC6D-49E286A791C9}"/>
            </c:ext>
          </c:extLst>
        </c:ser>
        <c:ser>
          <c:idx val="52"/>
          <c:order val="52"/>
          <c:tx>
            <c:v>TAC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SD_3n_left!$J$444:$J$451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SD_3n_left!$K$444:$K$451</c:f>
              <c:numCache>
                <c:formatCode>General</c:formatCode>
                <c:ptCount val="8"/>
                <c:pt idx="0">
                  <c:v>1.5625</c:v>
                </c:pt>
                <c:pt idx="1">
                  <c:v>1.5381350119164021</c:v>
                </c:pt>
                <c:pt idx="2">
                  <c:v>1.5461201257948094</c:v>
                </c:pt>
                <c:pt idx="3">
                  <c:v>1.543432296454176</c:v>
                </c:pt>
                <c:pt idx="4">
                  <c:v>1.5484517645536702</c:v>
                </c:pt>
                <c:pt idx="5">
                  <c:v>1.5429013335116455</c:v>
                </c:pt>
                <c:pt idx="6">
                  <c:v>1.5496637740336432</c:v>
                </c:pt>
                <c:pt idx="7">
                  <c:v>1.5438691668919549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529-4135-BC6D-49E286A791C9}"/>
            </c:ext>
          </c:extLst>
        </c:ser>
        <c:ser>
          <c:idx val="53"/>
          <c:order val="53"/>
          <c:tx>
            <c:v>TAG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SD_3n_left!$J$453:$J$460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SD_3n_left!$K$453:$K$460</c:f>
              <c:numCache>
                <c:formatCode>General</c:formatCode>
                <c:ptCount val="8"/>
                <c:pt idx="0">
                  <c:v>1.5625</c:v>
                </c:pt>
                <c:pt idx="1">
                  <c:v>1.5904096323235668</c:v>
                </c:pt>
                <c:pt idx="2">
                  <c:v>1.647276931559609</c:v>
                </c:pt>
                <c:pt idx="3">
                  <c:v>1.6612896840392719</c:v>
                </c:pt>
                <c:pt idx="4">
                  <c:v>1.6624748784383663</c:v>
                </c:pt>
                <c:pt idx="5">
                  <c:v>1.6561508834600596</c:v>
                </c:pt>
                <c:pt idx="6">
                  <c:v>1.649576167932028</c:v>
                </c:pt>
                <c:pt idx="7">
                  <c:v>1.6429331028018783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529-4135-BC6D-49E286A791C9}"/>
            </c:ext>
          </c:extLst>
        </c:ser>
        <c:ser>
          <c:idx val="54"/>
          <c:order val="54"/>
          <c:tx>
            <c:v>TAT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SD_3n_left!$J$462:$J$469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SD_3n_left!$K$462:$K$469</c:f>
              <c:numCache>
                <c:formatCode>General</c:formatCode>
                <c:ptCount val="8"/>
                <c:pt idx="0">
                  <c:v>1.5625</c:v>
                </c:pt>
                <c:pt idx="1">
                  <c:v>1.5131352178696134</c:v>
                </c:pt>
                <c:pt idx="2">
                  <c:v>1.4588158286251709</c:v>
                </c:pt>
                <c:pt idx="3">
                  <c:v>1.4415222292015608</c:v>
                </c:pt>
                <c:pt idx="4">
                  <c:v>1.4408149769400085</c:v>
                </c:pt>
                <c:pt idx="5">
                  <c:v>1.4473641969863364</c:v>
                </c:pt>
                <c:pt idx="6">
                  <c:v>1.4568633330461973</c:v>
                </c:pt>
                <c:pt idx="7">
                  <c:v>1.4610926658630246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529-4135-BC6D-49E286A791C9}"/>
            </c:ext>
          </c:extLst>
        </c:ser>
        <c:ser>
          <c:idx val="55"/>
          <c:order val="55"/>
          <c:tx>
            <c:v>TCA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SD_3n_left!$J$471:$J$478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SD_3n_left!$K$471:$K$478</c:f>
              <c:numCache>
                <c:formatCode>General</c:formatCode>
                <c:ptCount val="8"/>
                <c:pt idx="0">
                  <c:v>1.5625</c:v>
                </c:pt>
                <c:pt idx="1">
                  <c:v>1.5550016745418049</c:v>
                </c:pt>
                <c:pt idx="2">
                  <c:v>1.5544830347263319</c:v>
                </c:pt>
                <c:pt idx="3">
                  <c:v>1.5475319575406583</c:v>
                </c:pt>
                <c:pt idx="4">
                  <c:v>1.552367482237309</c:v>
                </c:pt>
                <c:pt idx="5">
                  <c:v>1.5468334641474266</c:v>
                </c:pt>
                <c:pt idx="6">
                  <c:v>1.5570741045204992</c:v>
                </c:pt>
                <c:pt idx="7">
                  <c:v>1.5519559962553457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529-4135-BC6D-49E286A791C9}"/>
            </c:ext>
          </c:extLst>
        </c:ser>
        <c:ser>
          <c:idx val="56"/>
          <c:order val="56"/>
          <c:tx>
            <c:v>TCC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SD_3n_left!$J$480:$J$487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SD_3n_left!$K$480:$K$487</c:f>
              <c:numCache>
                <c:formatCode>General</c:formatCode>
                <c:ptCount val="8"/>
                <c:pt idx="0">
                  <c:v>1.5625</c:v>
                </c:pt>
                <c:pt idx="1">
                  <c:v>1.5306982143153895</c:v>
                </c:pt>
                <c:pt idx="2">
                  <c:v>1.5085397491666419</c:v>
                </c:pt>
                <c:pt idx="3">
                  <c:v>1.4966838259693169</c:v>
                </c:pt>
                <c:pt idx="4">
                  <c:v>1.5053569402764979</c:v>
                </c:pt>
                <c:pt idx="5">
                  <c:v>1.5117719762255968</c:v>
                </c:pt>
                <c:pt idx="6">
                  <c:v>1.5116259281028388</c:v>
                </c:pt>
                <c:pt idx="7">
                  <c:v>1.5100888296252406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529-4135-BC6D-49E286A791C9}"/>
            </c:ext>
          </c:extLst>
        </c:ser>
        <c:ser>
          <c:idx val="57"/>
          <c:order val="57"/>
          <c:tx>
            <c:v>TCG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SD_3n_left!$J$489:$J$496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SD_3n_left!$K$489:$K$496</c:f>
              <c:numCache>
                <c:formatCode>General</c:formatCode>
                <c:ptCount val="8"/>
                <c:pt idx="0">
                  <c:v>1.5625</c:v>
                </c:pt>
                <c:pt idx="1">
                  <c:v>1.5841807932618432</c:v>
                </c:pt>
                <c:pt idx="2">
                  <c:v>1.6579899869576655</c:v>
                </c:pt>
                <c:pt idx="3">
                  <c:v>1.6686248010971878</c:v>
                </c:pt>
                <c:pt idx="4">
                  <c:v>1.6730029053224391</c:v>
                </c:pt>
                <c:pt idx="5">
                  <c:v>1.6603647900847536</c:v>
                </c:pt>
                <c:pt idx="6">
                  <c:v>1.6595321351505798</c:v>
                </c:pt>
                <c:pt idx="7">
                  <c:v>1.6564734175529376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529-4135-BC6D-49E286A791C9}"/>
            </c:ext>
          </c:extLst>
        </c:ser>
        <c:ser>
          <c:idx val="58"/>
          <c:order val="58"/>
          <c:tx>
            <c:v>TCT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SD_3n_left!$J$498:$J$505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SD_3n_left!$K$498:$K$505</c:f>
              <c:numCache>
                <c:formatCode>General</c:formatCode>
                <c:ptCount val="8"/>
                <c:pt idx="0">
                  <c:v>1.5625</c:v>
                </c:pt>
                <c:pt idx="1">
                  <c:v>1.496466498029196</c:v>
                </c:pt>
                <c:pt idx="2">
                  <c:v>1.433424145664234</c:v>
                </c:pt>
                <c:pt idx="3">
                  <c:v>1.4121781706426555</c:v>
                </c:pt>
                <c:pt idx="4">
                  <c:v>1.4166716280416956</c:v>
                </c:pt>
                <c:pt idx="5">
                  <c:v>1.4283116978036894</c:v>
                </c:pt>
                <c:pt idx="6">
                  <c:v>1.4304723792634026</c:v>
                </c:pt>
                <c:pt idx="7">
                  <c:v>1.4388007403097864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529-4135-BC6D-49E286A791C9}"/>
            </c:ext>
          </c:extLst>
        </c:ser>
        <c:ser>
          <c:idx val="59"/>
          <c:order val="59"/>
          <c:tx>
            <c:v>TGA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SD_3n_left!$J$507:$J$514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SD_3n_left!$K$507:$K$514</c:f>
              <c:numCache>
                <c:formatCode>General</c:formatCode>
                <c:ptCount val="8"/>
                <c:pt idx="0">
                  <c:v>1.5625</c:v>
                </c:pt>
                <c:pt idx="1">
                  <c:v>1.5891576187158047</c:v>
                </c:pt>
                <c:pt idx="2">
                  <c:v>1.606480137451368</c:v>
                </c:pt>
                <c:pt idx="3">
                  <c:v>1.6099760396599854</c:v>
                </c:pt>
                <c:pt idx="4">
                  <c:v>1.6089693205208411</c:v>
                </c:pt>
                <c:pt idx="5">
                  <c:v>1.5950121410823432</c:v>
                </c:pt>
                <c:pt idx="6">
                  <c:v>1.6055234657154593</c:v>
                </c:pt>
                <c:pt idx="7">
                  <c:v>1.6050960788344604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529-4135-BC6D-49E286A791C9}"/>
            </c:ext>
          </c:extLst>
        </c:ser>
        <c:ser>
          <c:idx val="60"/>
          <c:order val="60"/>
          <c:tx>
            <c:v>TGC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SD_3n_left!$J$516:$J$523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SD_3n_left!$K$516:$K$523</c:f>
              <c:numCache>
                <c:formatCode>General</c:formatCode>
                <c:ptCount val="8"/>
                <c:pt idx="0">
                  <c:v>1.5625</c:v>
                </c:pt>
                <c:pt idx="1">
                  <c:v>1.5740961553315311</c:v>
                </c:pt>
                <c:pt idx="2">
                  <c:v>1.6229303552226078</c:v>
                </c:pt>
                <c:pt idx="3">
                  <c:v>1.6267415001379415</c:v>
                </c:pt>
                <c:pt idx="4">
                  <c:v>1.6302496634917127</c:v>
                </c:pt>
                <c:pt idx="5">
                  <c:v>1.6204584795234518</c:v>
                </c:pt>
                <c:pt idx="6">
                  <c:v>1.6267809206138226</c:v>
                </c:pt>
                <c:pt idx="7">
                  <c:v>1.620495273933841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529-4135-BC6D-49E286A791C9}"/>
            </c:ext>
          </c:extLst>
        </c:ser>
        <c:ser>
          <c:idx val="61"/>
          <c:order val="61"/>
          <c:tx>
            <c:v>TGG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SD_3n_left!$J$525:$J$532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SD_3n_left!$K$525:$K$532</c:f>
              <c:numCache>
                <c:formatCode>General</c:formatCode>
                <c:ptCount val="8"/>
                <c:pt idx="0">
                  <c:v>1.5625</c:v>
                </c:pt>
                <c:pt idx="1">
                  <c:v>1.631500254866455</c:v>
                </c:pt>
                <c:pt idx="2">
                  <c:v>1.7407885068332822</c:v>
                </c:pt>
                <c:pt idx="3">
                  <c:v>1.7517017777352462</c:v>
                </c:pt>
                <c:pt idx="4">
                  <c:v>1.7544258516272055</c:v>
                </c:pt>
                <c:pt idx="5">
                  <c:v>1.7374794116770205</c:v>
                </c:pt>
                <c:pt idx="6">
                  <c:v>1.7414521764696347</c:v>
                </c:pt>
                <c:pt idx="7">
                  <c:v>1.7372768579048201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529-4135-BC6D-49E286A791C9}"/>
            </c:ext>
          </c:extLst>
        </c:ser>
        <c:ser>
          <c:idx val="62"/>
          <c:order val="62"/>
          <c:tx>
            <c:v>TGT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SD_3n_left!$J$534:$J$541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SD_3n_left!$K$534:$K$541</c:f>
              <c:numCache>
                <c:formatCode>General</c:formatCode>
                <c:ptCount val="8"/>
                <c:pt idx="0">
                  <c:v>1.5625</c:v>
                </c:pt>
                <c:pt idx="1">
                  <c:v>1.5451860717773305</c:v>
                </c:pt>
                <c:pt idx="2">
                  <c:v>1.5585986041160282</c:v>
                </c:pt>
                <c:pt idx="3">
                  <c:v>1.5463889545523868</c:v>
                </c:pt>
                <c:pt idx="4">
                  <c:v>1.5510985080031814</c:v>
                </c:pt>
                <c:pt idx="5">
                  <c:v>1.5442035751422565</c:v>
                </c:pt>
                <c:pt idx="6">
                  <c:v>1.5543254435692191</c:v>
                </c:pt>
                <c:pt idx="7">
                  <c:v>1.5611823348370728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529-4135-BC6D-49E286A791C9}"/>
            </c:ext>
          </c:extLst>
        </c:ser>
        <c:ser>
          <c:idx val="63"/>
          <c:order val="63"/>
          <c:tx>
            <c:v>TTA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SD_3n_left!$J$543:$J$550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SD_3n_left!$K$543:$K$550</c:f>
              <c:numCache>
                <c:formatCode>General</c:formatCode>
                <c:ptCount val="8"/>
                <c:pt idx="0">
                  <c:v>1.5625</c:v>
                </c:pt>
                <c:pt idx="1">
                  <c:v>1.5237478223795109</c:v>
                </c:pt>
                <c:pt idx="2">
                  <c:v>1.4805323642131145</c:v>
                </c:pt>
                <c:pt idx="3">
                  <c:v>1.4647463705057098</c:v>
                </c:pt>
                <c:pt idx="4">
                  <c:v>1.4668934578225317</c:v>
                </c:pt>
                <c:pt idx="5">
                  <c:v>1.4654268434142279</c:v>
                </c:pt>
                <c:pt idx="6">
                  <c:v>1.4804655175070536</c:v>
                </c:pt>
                <c:pt idx="7">
                  <c:v>1.4819366466880761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529-4135-BC6D-49E286A791C9}"/>
            </c:ext>
          </c:extLst>
        </c:ser>
        <c:ser>
          <c:idx val="64"/>
          <c:order val="64"/>
          <c:tx>
            <c:v>TTC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SD_3n_left!$J$552:$J$559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SD_3n_left!$K$552:$K$559</c:f>
              <c:numCache>
                <c:formatCode>General</c:formatCode>
                <c:ptCount val="8"/>
                <c:pt idx="0">
                  <c:v>1.5625</c:v>
                </c:pt>
                <c:pt idx="1">
                  <c:v>1.4944407289719623</c:v>
                </c:pt>
                <c:pt idx="2">
                  <c:v>1.4347348117528922</c:v>
                </c:pt>
                <c:pt idx="3">
                  <c:v>1.4130085251830815</c:v>
                </c:pt>
                <c:pt idx="4">
                  <c:v>1.4198476887510423</c:v>
                </c:pt>
                <c:pt idx="5">
                  <c:v>1.4265596714683846</c:v>
                </c:pt>
                <c:pt idx="6">
                  <c:v>1.4333419145540112</c:v>
                </c:pt>
                <c:pt idx="7">
                  <c:v>1.4384880509114473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529-4135-BC6D-49E286A791C9}"/>
            </c:ext>
          </c:extLst>
        </c:ser>
        <c:ser>
          <c:idx val="65"/>
          <c:order val="65"/>
          <c:tx>
            <c:v>TTG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SD_3n_left!$J$561:$J$568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SD_3n_left!$K$561:$K$568</c:f>
              <c:numCache>
                <c:formatCode>General</c:formatCode>
                <c:ptCount val="8"/>
                <c:pt idx="0">
                  <c:v>1.5625</c:v>
                </c:pt>
                <c:pt idx="1">
                  <c:v>1.5584601862078267</c:v>
                </c:pt>
                <c:pt idx="2">
                  <c:v>1.5831242701006856</c:v>
                </c:pt>
                <c:pt idx="3">
                  <c:v>1.5777463664561395</c:v>
                </c:pt>
                <c:pt idx="4">
                  <c:v>1.5823957533733004</c:v>
                </c:pt>
                <c:pt idx="5">
                  <c:v>1.5734111848773664</c:v>
                </c:pt>
                <c:pt idx="6">
                  <c:v>1.5817053180315983</c:v>
                </c:pt>
                <c:pt idx="7">
                  <c:v>1.5837824112022409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529-4135-BC6D-49E286A791C9}"/>
            </c:ext>
          </c:extLst>
        </c:ser>
        <c:ser>
          <c:idx val="66"/>
          <c:order val="66"/>
          <c:tx>
            <c:v>TTT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SD_3n_left!$J$570:$J$577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SD_3n_left!$K$570:$K$577</c:f>
              <c:numCache>
                <c:formatCode>General</c:formatCode>
                <c:ptCount val="8"/>
                <c:pt idx="0">
                  <c:v>1.5625</c:v>
                </c:pt>
                <c:pt idx="1">
                  <c:v>1.4665089622223846</c:v>
                </c:pt>
                <c:pt idx="2">
                  <c:v>1.3682808253111454</c:v>
                </c:pt>
                <c:pt idx="3">
                  <c:v>1.3363023282534154</c:v>
                </c:pt>
                <c:pt idx="4">
                  <c:v>1.3460036743684476</c:v>
                </c:pt>
                <c:pt idx="5">
                  <c:v>1.3549207195056048</c:v>
                </c:pt>
                <c:pt idx="6">
                  <c:v>1.3589102577890513</c:v>
                </c:pt>
                <c:pt idx="7">
                  <c:v>1.3799818446906342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529-4135-BC6D-49E286A7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6104"/>
        <c:axId val="498124464"/>
      </c:scatterChart>
      <c:valAx>
        <c:axId val="4981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4464"/>
        <c:crosses val="autoZero"/>
        <c:crossBetween val="midCat"/>
      </c:valAx>
      <c:valAx>
        <c:axId val="49812446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n_1_left!$B$120</c:f>
              <c:strCache>
                <c:ptCount val="1"/>
                <c:pt idx="0">
                  <c:v>Neuclotide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n_1_left!$A$121:$A$227</c:f>
              <c:strCache>
                <c:ptCount val="107"/>
                <c:pt idx="0">
                  <c:v>A1_0 min</c:v>
                </c:pt>
                <c:pt idx="1">
                  <c:v>A1_5 min</c:v>
                </c:pt>
                <c:pt idx="2">
                  <c:v>A1_15 min</c:v>
                </c:pt>
                <c:pt idx="3">
                  <c:v>A1_30 min</c:v>
                </c:pt>
                <c:pt idx="4">
                  <c:v>A1_90 min</c:v>
                </c:pt>
                <c:pt idx="5">
                  <c:v>A1_270 min</c:v>
                </c:pt>
                <c:pt idx="6">
                  <c:v>A1_540 min</c:v>
                </c:pt>
                <c:pt idx="7">
                  <c:v>A1_720 min</c:v>
                </c:pt>
                <c:pt idx="9">
                  <c:v>C1_0 min</c:v>
                </c:pt>
                <c:pt idx="10">
                  <c:v>C1_5 min</c:v>
                </c:pt>
                <c:pt idx="11">
                  <c:v>C1_15 min</c:v>
                </c:pt>
                <c:pt idx="12">
                  <c:v>C1_30 min</c:v>
                </c:pt>
                <c:pt idx="13">
                  <c:v>C1_90 min</c:v>
                </c:pt>
                <c:pt idx="14">
                  <c:v>C1_270 min</c:v>
                </c:pt>
                <c:pt idx="15">
                  <c:v>C1_540 min</c:v>
                </c:pt>
                <c:pt idx="16">
                  <c:v>C1_720 min</c:v>
                </c:pt>
                <c:pt idx="18">
                  <c:v>G1_0 min</c:v>
                </c:pt>
                <c:pt idx="19">
                  <c:v>G1_5 min</c:v>
                </c:pt>
                <c:pt idx="20">
                  <c:v>G1_15 min</c:v>
                </c:pt>
                <c:pt idx="21">
                  <c:v>G1_30 min</c:v>
                </c:pt>
                <c:pt idx="22">
                  <c:v>G1_90 min</c:v>
                </c:pt>
                <c:pt idx="23">
                  <c:v>G1_270 min</c:v>
                </c:pt>
                <c:pt idx="24">
                  <c:v>G1_540 min</c:v>
                </c:pt>
                <c:pt idx="25">
                  <c:v>G1_720 min</c:v>
                </c:pt>
                <c:pt idx="27">
                  <c:v>T1_0 min</c:v>
                </c:pt>
                <c:pt idx="28">
                  <c:v>T1_5 min</c:v>
                </c:pt>
                <c:pt idx="29">
                  <c:v>T1_15 min</c:v>
                </c:pt>
                <c:pt idx="30">
                  <c:v>T1_30 min</c:v>
                </c:pt>
                <c:pt idx="31">
                  <c:v>T1_90 min</c:v>
                </c:pt>
                <c:pt idx="32">
                  <c:v>T1_270 min</c:v>
                </c:pt>
                <c:pt idx="33">
                  <c:v>T1_540 min</c:v>
                </c:pt>
                <c:pt idx="34">
                  <c:v>T1_720 min</c:v>
                </c:pt>
                <c:pt idx="36">
                  <c:v>A2_0 min</c:v>
                </c:pt>
                <c:pt idx="37">
                  <c:v>A2_5 min</c:v>
                </c:pt>
                <c:pt idx="38">
                  <c:v>A2_15 min</c:v>
                </c:pt>
                <c:pt idx="39">
                  <c:v>A2_30 min</c:v>
                </c:pt>
                <c:pt idx="40">
                  <c:v>A2_90 min</c:v>
                </c:pt>
                <c:pt idx="41">
                  <c:v>A2_270 min</c:v>
                </c:pt>
                <c:pt idx="42">
                  <c:v>A2_540 min</c:v>
                </c:pt>
                <c:pt idx="43">
                  <c:v>A2_720 min</c:v>
                </c:pt>
                <c:pt idx="45">
                  <c:v>C2_0 min</c:v>
                </c:pt>
                <c:pt idx="46">
                  <c:v>C2_5 min</c:v>
                </c:pt>
                <c:pt idx="47">
                  <c:v>C2_15 min</c:v>
                </c:pt>
                <c:pt idx="48">
                  <c:v>C2_30 min</c:v>
                </c:pt>
                <c:pt idx="49">
                  <c:v>C2_90 min</c:v>
                </c:pt>
                <c:pt idx="50">
                  <c:v>C2_270 min</c:v>
                </c:pt>
                <c:pt idx="51">
                  <c:v>C2_540 min</c:v>
                </c:pt>
                <c:pt idx="52">
                  <c:v>C2_720 min</c:v>
                </c:pt>
                <c:pt idx="54">
                  <c:v>G2_0 min</c:v>
                </c:pt>
                <c:pt idx="55">
                  <c:v>G2_5 min</c:v>
                </c:pt>
                <c:pt idx="56">
                  <c:v>G2_15 min</c:v>
                </c:pt>
                <c:pt idx="57">
                  <c:v>G2_30 min</c:v>
                </c:pt>
                <c:pt idx="58">
                  <c:v>G2_90 min</c:v>
                </c:pt>
                <c:pt idx="59">
                  <c:v>G2_270 min</c:v>
                </c:pt>
                <c:pt idx="60">
                  <c:v>G2_540 min</c:v>
                </c:pt>
                <c:pt idx="61">
                  <c:v>G2_720 min</c:v>
                </c:pt>
                <c:pt idx="63">
                  <c:v>T2_0 min</c:v>
                </c:pt>
                <c:pt idx="64">
                  <c:v>T2_5 min</c:v>
                </c:pt>
                <c:pt idx="65">
                  <c:v>T2_15 min</c:v>
                </c:pt>
                <c:pt idx="66">
                  <c:v>T2_30 min</c:v>
                </c:pt>
                <c:pt idx="67">
                  <c:v>T2_90 min</c:v>
                </c:pt>
                <c:pt idx="68">
                  <c:v>T2_270 min</c:v>
                </c:pt>
                <c:pt idx="69">
                  <c:v>T2_540 min</c:v>
                </c:pt>
                <c:pt idx="70">
                  <c:v>T2_720 min</c:v>
                </c:pt>
                <c:pt idx="72">
                  <c:v>A3_0 min</c:v>
                </c:pt>
                <c:pt idx="73">
                  <c:v>A3_5 min</c:v>
                </c:pt>
                <c:pt idx="74">
                  <c:v>A3_15 min</c:v>
                </c:pt>
                <c:pt idx="75">
                  <c:v>A3_30 min</c:v>
                </c:pt>
                <c:pt idx="76">
                  <c:v>A3_90 min</c:v>
                </c:pt>
                <c:pt idx="77">
                  <c:v>A3_270 min</c:v>
                </c:pt>
                <c:pt idx="78">
                  <c:v>A3_540 min</c:v>
                </c:pt>
                <c:pt idx="79">
                  <c:v>A3_720 min</c:v>
                </c:pt>
                <c:pt idx="81">
                  <c:v>C3_0 min</c:v>
                </c:pt>
                <c:pt idx="82">
                  <c:v>C3_5 min</c:v>
                </c:pt>
                <c:pt idx="83">
                  <c:v>C3_15 min</c:v>
                </c:pt>
                <c:pt idx="84">
                  <c:v>C3_30 min</c:v>
                </c:pt>
                <c:pt idx="85">
                  <c:v>C3_90 min</c:v>
                </c:pt>
                <c:pt idx="86">
                  <c:v>C3_270 min</c:v>
                </c:pt>
                <c:pt idx="87">
                  <c:v>C3_540 min</c:v>
                </c:pt>
                <c:pt idx="88">
                  <c:v>C3_720 min</c:v>
                </c:pt>
                <c:pt idx="90">
                  <c:v>G3_0 min</c:v>
                </c:pt>
                <c:pt idx="91">
                  <c:v>G3_5 min</c:v>
                </c:pt>
                <c:pt idx="92">
                  <c:v>G3_15 min</c:v>
                </c:pt>
                <c:pt idx="93">
                  <c:v>G3_30 min</c:v>
                </c:pt>
                <c:pt idx="94">
                  <c:v>G3_90 min</c:v>
                </c:pt>
                <c:pt idx="95">
                  <c:v>G3_270 min</c:v>
                </c:pt>
                <c:pt idx="96">
                  <c:v>G3_540 min</c:v>
                </c:pt>
                <c:pt idx="97">
                  <c:v>G3_720 min</c:v>
                </c:pt>
                <c:pt idx="99">
                  <c:v>T3_0 min</c:v>
                </c:pt>
                <c:pt idx="100">
                  <c:v>T3_5 min</c:v>
                </c:pt>
                <c:pt idx="101">
                  <c:v>T3_15 min</c:v>
                </c:pt>
                <c:pt idx="102">
                  <c:v>T3_30 min</c:v>
                </c:pt>
                <c:pt idx="103">
                  <c:v>T3_90 min</c:v>
                </c:pt>
                <c:pt idx="104">
                  <c:v>T3_270 min</c:v>
                </c:pt>
                <c:pt idx="105">
                  <c:v>T3_540 min</c:v>
                </c:pt>
                <c:pt idx="106">
                  <c:v>T3_720 min</c:v>
                </c:pt>
              </c:strCache>
            </c:strRef>
          </c:cat>
          <c:val>
            <c:numRef>
              <c:f>n_1_left!$B$121:$B$227</c:f>
              <c:numCache>
                <c:formatCode>General</c:formatCode>
                <c:ptCount val="107"/>
                <c:pt idx="0">
                  <c:v>25</c:v>
                </c:pt>
                <c:pt idx="1">
                  <c:v>25.281159790812101</c:v>
                </c:pt>
                <c:pt idx="2">
                  <c:v>24.753671900543505</c:v>
                </c:pt>
                <c:pt idx="3">
                  <c:v>24.835349374597328</c:v>
                </c:pt>
                <c:pt idx="4">
                  <c:v>24.798096863626824</c:v>
                </c:pt>
                <c:pt idx="5">
                  <c:v>24.843435350093564</c:v>
                </c:pt>
                <c:pt idx="6">
                  <c:v>24.819394896045328</c:v>
                </c:pt>
                <c:pt idx="7">
                  <c:v>24.774168956396505</c:v>
                </c:pt>
                <c:pt idx="9">
                  <c:v>25</c:v>
                </c:pt>
                <c:pt idx="10">
                  <c:v>24.898533829068668</c:v>
                </c:pt>
                <c:pt idx="11">
                  <c:v>24.930849091669156</c:v>
                </c:pt>
                <c:pt idx="12">
                  <c:v>24.899357062528217</c:v>
                </c:pt>
                <c:pt idx="13">
                  <c:v>24.942823304361383</c:v>
                </c:pt>
                <c:pt idx="14">
                  <c:v>24.881601643628741</c:v>
                </c:pt>
                <c:pt idx="15">
                  <c:v>24.968591754772966</c:v>
                </c:pt>
                <c:pt idx="16">
                  <c:v>24.915963001208297</c:v>
                </c:pt>
                <c:pt idx="18">
                  <c:v>25</c:v>
                </c:pt>
                <c:pt idx="19">
                  <c:v>25.574404397521977</c:v>
                </c:pt>
                <c:pt idx="20">
                  <c:v>27.440571496567983</c:v>
                </c:pt>
                <c:pt idx="21">
                  <c:v>27.690463825547027</c:v>
                </c:pt>
                <c:pt idx="22">
                  <c:v>27.706528047162109</c:v>
                </c:pt>
                <c:pt idx="23">
                  <c:v>27.577955321871357</c:v>
                </c:pt>
                <c:pt idx="24">
                  <c:v>27.503078796150369</c:v>
                </c:pt>
                <c:pt idx="25">
                  <c:v>27.374226800875935</c:v>
                </c:pt>
                <c:pt idx="27">
                  <c:v>25</c:v>
                </c:pt>
                <c:pt idx="28">
                  <c:v>24.357699496646944</c:v>
                </c:pt>
                <c:pt idx="29">
                  <c:v>23.187503287658423</c:v>
                </c:pt>
                <c:pt idx="30">
                  <c:v>22.932614432992676</c:v>
                </c:pt>
                <c:pt idx="31">
                  <c:v>22.924600606813382</c:v>
                </c:pt>
                <c:pt idx="32">
                  <c:v>23.029916954506948</c:v>
                </c:pt>
                <c:pt idx="33">
                  <c:v>23.064379806467759</c:v>
                </c:pt>
                <c:pt idx="34">
                  <c:v>23.235125584105109</c:v>
                </c:pt>
                <c:pt idx="36">
                  <c:v>25</c:v>
                </c:pt>
                <c:pt idx="37">
                  <c:v>25.069834463461348</c:v>
                </c:pt>
                <c:pt idx="38">
                  <c:v>23.970072857737847</c:v>
                </c:pt>
                <c:pt idx="39">
                  <c:v>24.063342729965388</c:v>
                </c:pt>
                <c:pt idx="40">
                  <c:v>23.967167392898563</c:v>
                </c:pt>
                <c:pt idx="41">
                  <c:v>24.146497226635606</c:v>
                </c:pt>
                <c:pt idx="42">
                  <c:v>24.012431576284591</c:v>
                </c:pt>
                <c:pt idx="43">
                  <c:v>24.013830729901962</c:v>
                </c:pt>
                <c:pt idx="45">
                  <c:v>25</c:v>
                </c:pt>
                <c:pt idx="46">
                  <c:v>25.008833652568129</c:v>
                </c:pt>
                <c:pt idx="47">
                  <c:v>25.377913172108919</c:v>
                </c:pt>
                <c:pt idx="48">
                  <c:v>25.35387933134443</c:v>
                </c:pt>
                <c:pt idx="49">
                  <c:v>25.401074511244808</c:v>
                </c:pt>
                <c:pt idx="50">
                  <c:v>25.410105458065186</c:v>
                </c:pt>
                <c:pt idx="51">
                  <c:v>25.430862570166983</c:v>
                </c:pt>
                <c:pt idx="52">
                  <c:v>25.348423006265051</c:v>
                </c:pt>
                <c:pt idx="54">
                  <c:v>25</c:v>
                </c:pt>
                <c:pt idx="55">
                  <c:v>25.286084047151846</c:v>
                </c:pt>
                <c:pt idx="56">
                  <c:v>26.109827312373866</c:v>
                </c:pt>
                <c:pt idx="57">
                  <c:v>26.200262459466568</c:v>
                </c:pt>
                <c:pt idx="58">
                  <c:v>26.188488091041261</c:v>
                </c:pt>
                <c:pt idx="59">
                  <c:v>26.045307824729068</c:v>
                </c:pt>
                <c:pt idx="60">
                  <c:v>26.093305219655715</c:v>
                </c:pt>
                <c:pt idx="61">
                  <c:v>26.090574880211157</c:v>
                </c:pt>
                <c:pt idx="63">
                  <c:v>25</c:v>
                </c:pt>
                <c:pt idx="64">
                  <c:v>24.686272244403757</c:v>
                </c:pt>
                <c:pt idx="65">
                  <c:v>24.595499045195723</c:v>
                </c:pt>
                <c:pt idx="66">
                  <c:v>24.456162627956374</c:v>
                </c:pt>
                <c:pt idx="67">
                  <c:v>24.515044698945182</c:v>
                </c:pt>
                <c:pt idx="68">
                  <c:v>24.500567492567978</c:v>
                </c:pt>
                <c:pt idx="69">
                  <c:v>24.549330255455619</c:v>
                </c:pt>
                <c:pt idx="70">
                  <c:v>24.594990682893346</c:v>
                </c:pt>
                <c:pt idx="72">
                  <c:v>25</c:v>
                </c:pt>
                <c:pt idx="73">
                  <c:v>25.082290111058569</c:v>
                </c:pt>
                <c:pt idx="74">
                  <c:v>24.242661569405065</c:v>
                </c:pt>
                <c:pt idx="75">
                  <c:v>24.344350985645686</c:v>
                </c:pt>
                <c:pt idx="76">
                  <c:v>24.258565385440502</c:v>
                </c:pt>
                <c:pt idx="77">
                  <c:v>24.443831844788409</c:v>
                </c:pt>
                <c:pt idx="78">
                  <c:v>24.278690435018255</c:v>
                </c:pt>
                <c:pt idx="79">
                  <c:v>24.28051206268033</c:v>
                </c:pt>
                <c:pt idx="81">
                  <c:v>25</c:v>
                </c:pt>
                <c:pt idx="82">
                  <c:v>24.996794239993875</c:v>
                </c:pt>
                <c:pt idx="83">
                  <c:v>25.31009256097423</c:v>
                </c:pt>
                <c:pt idx="84">
                  <c:v>25.309362575668086</c:v>
                </c:pt>
                <c:pt idx="85">
                  <c:v>25.33972952970192</c:v>
                </c:pt>
                <c:pt idx="86">
                  <c:v>25.3732013476486</c:v>
                </c:pt>
                <c:pt idx="87">
                  <c:v>25.366629369070793</c:v>
                </c:pt>
                <c:pt idx="88">
                  <c:v>25.28671155174289</c:v>
                </c:pt>
                <c:pt idx="90">
                  <c:v>25</c:v>
                </c:pt>
                <c:pt idx="91">
                  <c:v>25.253875595978194</c:v>
                </c:pt>
                <c:pt idx="92">
                  <c:v>26.065651465112431</c:v>
                </c:pt>
                <c:pt idx="93">
                  <c:v>26.148474407471621</c:v>
                </c:pt>
                <c:pt idx="94">
                  <c:v>26.135881585189885</c:v>
                </c:pt>
                <c:pt idx="95">
                  <c:v>25.993207104047254</c:v>
                </c:pt>
                <c:pt idx="96">
                  <c:v>26.050937199195769</c:v>
                </c:pt>
                <c:pt idx="97">
                  <c:v>26.045025663146106</c:v>
                </c:pt>
                <c:pt idx="99">
                  <c:v>25</c:v>
                </c:pt>
                <c:pt idx="100">
                  <c:v>24.714315176454409</c:v>
                </c:pt>
                <c:pt idx="101">
                  <c:v>24.467269022293586</c:v>
                </c:pt>
                <c:pt idx="102">
                  <c:v>24.317007514317172</c:v>
                </c:pt>
                <c:pt idx="103">
                  <c:v>24.377243308356125</c:v>
                </c:pt>
                <c:pt idx="104">
                  <c:v>24.34498625868466</c:v>
                </c:pt>
                <c:pt idx="105">
                  <c:v>24.422885578657567</c:v>
                </c:pt>
                <c:pt idx="106">
                  <c:v>24.469180217346988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5-462C-8F5A-2EB74B0E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62808"/>
        <c:axId val="646069368"/>
      </c:barChart>
      <c:catAx>
        <c:axId val="64606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69368"/>
        <c:crosses val="autoZero"/>
        <c:auto val="1"/>
        <c:lblAlgn val="ctr"/>
        <c:lblOffset val="100"/>
        <c:noMultiLvlLbl val="0"/>
      </c:catAx>
      <c:valAx>
        <c:axId val="6460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6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TTNNN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SD_3n_right!$I$3:$I$10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SD_3n_right!$J$3:$J$10</c:f>
              <c:numCache>
                <c:formatCode>General</c:formatCode>
                <c:ptCount val="8"/>
                <c:pt idx="0">
                  <c:v>1.5625</c:v>
                </c:pt>
                <c:pt idx="1">
                  <c:v>1.5222746854979163</c:v>
                </c:pt>
                <c:pt idx="2">
                  <c:v>1.3516726246279056</c:v>
                </c:pt>
                <c:pt idx="3">
                  <c:v>1.3478290195896818</c:v>
                </c:pt>
                <c:pt idx="4">
                  <c:v>1.3453986811508361</c:v>
                </c:pt>
                <c:pt idx="5">
                  <c:v>1.3704596970710805</c:v>
                </c:pt>
                <c:pt idx="6">
                  <c:v>1.3506325307524385</c:v>
                </c:pt>
                <c:pt idx="7">
                  <c:v>1.355360629538906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9-4EA0-97B5-8F474177BCDF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SD_3n_right!$I$12:$I$19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SD_3n_right!$J$12:$J$19</c:f>
              <c:numCache>
                <c:formatCode>General</c:formatCode>
                <c:ptCount val="8"/>
                <c:pt idx="0">
                  <c:v>1.5625</c:v>
                </c:pt>
                <c:pt idx="1">
                  <c:v>1.5559163238987146</c:v>
                </c:pt>
                <c:pt idx="2">
                  <c:v>1.4890353680077162</c:v>
                </c:pt>
                <c:pt idx="3">
                  <c:v>1.4918697503750202</c:v>
                </c:pt>
                <c:pt idx="4">
                  <c:v>1.4905826913920972</c:v>
                </c:pt>
                <c:pt idx="5">
                  <c:v>1.5064790169731301</c:v>
                </c:pt>
                <c:pt idx="6">
                  <c:v>1.4948470800246016</c:v>
                </c:pt>
                <c:pt idx="7">
                  <c:v>1.4871962089055608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9-4EA0-97B5-8F474177BCDF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SD_3n_right!$I$21:$I$28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SD_3n_right!$J$21:$J$28</c:f>
              <c:numCache>
                <c:formatCode>General</c:formatCode>
                <c:ptCount val="8"/>
                <c:pt idx="0">
                  <c:v>1.5625</c:v>
                </c:pt>
                <c:pt idx="1">
                  <c:v>1.5527963870490336</c:v>
                </c:pt>
                <c:pt idx="2">
                  <c:v>1.4608237469517609</c:v>
                </c:pt>
                <c:pt idx="3">
                  <c:v>1.4699680933410275</c:v>
                </c:pt>
                <c:pt idx="4">
                  <c:v>1.4622208489759598</c:v>
                </c:pt>
                <c:pt idx="5">
                  <c:v>1.4845246241888146</c:v>
                </c:pt>
                <c:pt idx="6">
                  <c:v>1.4619876779563972</c:v>
                </c:pt>
                <c:pt idx="7">
                  <c:v>1.4605890157818591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9-4EA0-97B5-8F474177BCDF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SD_3n_right!$I$30:$I$37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SD_3n_right!$J$30:$J$37</c:f>
              <c:numCache>
                <c:formatCode>General</c:formatCode>
                <c:ptCount val="8"/>
                <c:pt idx="0">
                  <c:v>1.5625</c:v>
                </c:pt>
                <c:pt idx="1">
                  <c:v>1.5319527963333335</c:v>
                </c:pt>
                <c:pt idx="2">
                  <c:v>1.4079164501028461</c:v>
                </c:pt>
                <c:pt idx="3">
                  <c:v>1.4065474248316674</c:v>
                </c:pt>
                <c:pt idx="4">
                  <c:v>1.4023459394421871</c:v>
                </c:pt>
                <c:pt idx="5">
                  <c:v>1.4235503782143879</c:v>
                </c:pt>
                <c:pt idx="6">
                  <c:v>1.4088931995911032</c:v>
                </c:pt>
                <c:pt idx="7">
                  <c:v>1.4102924281733296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9-4EA0-97B5-8F474177BCDF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SD_3n_right!$I$39:$I$46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SD_3n_right!$J$39:$J$46</c:f>
              <c:numCache>
                <c:formatCode>General</c:formatCode>
                <c:ptCount val="8"/>
                <c:pt idx="0">
                  <c:v>1.5625</c:v>
                </c:pt>
                <c:pt idx="1">
                  <c:v>1.5802236618180046</c:v>
                </c:pt>
                <c:pt idx="2">
                  <c:v>1.6052433789116285</c:v>
                </c:pt>
                <c:pt idx="3">
                  <c:v>1.611270636280993</c:v>
                </c:pt>
                <c:pt idx="4">
                  <c:v>1.611354871918804</c:v>
                </c:pt>
                <c:pt idx="5">
                  <c:v>1.6132203869882122</c:v>
                </c:pt>
                <c:pt idx="6">
                  <c:v>1.6135229397112023</c:v>
                </c:pt>
                <c:pt idx="7">
                  <c:v>1.598083776419472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9-4EA0-97B5-8F474177BCDF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SD_3n_right!$I$48:$I$55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SD_3n_right!$J$48:$J$55</c:f>
              <c:numCache>
                <c:formatCode>General</c:formatCode>
                <c:ptCount val="8"/>
                <c:pt idx="0">
                  <c:v>1.5625</c:v>
                </c:pt>
                <c:pt idx="1">
                  <c:v>1.5850385005224092</c:v>
                </c:pt>
                <c:pt idx="2">
                  <c:v>1.6077320479074926</c:v>
                </c:pt>
                <c:pt idx="3">
                  <c:v>1.6107753506665574</c:v>
                </c:pt>
                <c:pt idx="4">
                  <c:v>1.612651470188021</c:v>
                </c:pt>
                <c:pt idx="5">
                  <c:v>1.6220687983464266</c:v>
                </c:pt>
                <c:pt idx="6">
                  <c:v>1.6160829811750994</c:v>
                </c:pt>
                <c:pt idx="7">
                  <c:v>1.6018536408737984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9-4EA0-97B5-8F474177BCDF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SD_3n_right!$I$57:$I$64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SD_3n_right!$J$57:$J$64</c:f>
              <c:numCache>
                <c:formatCode>General</c:formatCode>
                <c:ptCount val="8"/>
                <c:pt idx="0">
                  <c:v>1.5625</c:v>
                </c:pt>
                <c:pt idx="1">
                  <c:v>1.6015133763067346</c:v>
                </c:pt>
                <c:pt idx="2">
                  <c:v>1.6763559382909921</c:v>
                </c:pt>
                <c:pt idx="3">
                  <c:v>1.6868031627661648</c:v>
                </c:pt>
                <c:pt idx="4">
                  <c:v>1.6870253053334037</c:v>
                </c:pt>
                <c:pt idx="5">
                  <c:v>1.6786245212851769</c:v>
                </c:pt>
                <c:pt idx="6">
                  <c:v>1.6824063117487666</c:v>
                </c:pt>
                <c:pt idx="7">
                  <c:v>1.6690798387726806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9-4EA0-97B5-8F474177BCDF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SD_3n_right!$I$66:$I$73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SD_3n_right!$J$66:$J$73</c:f>
              <c:numCache>
                <c:formatCode>General</c:formatCode>
                <c:ptCount val="8"/>
                <c:pt idx="0">
                  <c:v>1.5625</c:v>
                </c:pt>
                <c:pt idx="1">
                  <c:v>1.5435009710864387</c:v>
                </c:pt>
                <c:pt idx="2">
                  <c:v>1.5623158898763703</c:v>
                </c:pt>
                <c:pt idx="3">
                  <c:v>1.5581708868527797</c:v>
                </c:pt>
                <c:pt idx="4">
                  <c:v>1.5647472972632932</c:v>
                </c:pt>
                <c:pt idx="5">
                  <c:v>1.5604610712164373</c:v>
                </c:pt>
                <c:pt idx="6">
                  <c:v>1.5681830463865394</c:v>
                </c:pt>
                <c:pt idx="7">
                  <c:v>1.5577468517074644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09-4EA0-97B5-8F474177BCDF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SD_3n_right!$I$75:$I$82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SD_3n_right!$J$75:$J$82</c:f>
              <c:numCache>
                <c:formatCode>General</c:formatCode>
                <c:ptCount val="8"/>
                <c:pt idx="0">
                  <c:v>1.5625</c:v>
                </c:pt>
                <c:pt idx="1">
                  <c:v>1.569114645468392</c:v>
                </c:pt>
                <c:pt idx="2">
                  <c:v>1.5623025062970683</c:v>
                </c:pt>
                <c:pt idx="3">
                  <c:v>1.5703726925177528</c:v>
                </c:pt>
                <c:pt idx="4">
                  <c:v>1.5681737876006401</c:v>
                </c:pt>
                <c:pt idx="5">
                  <c:v>1.5702668491932188</c:v>
                </c:pt>
                <c:pt idx="6">
                  <c:v>1.5652197125855398</c:v>
                </c:pt>
                <c:pt idx="7">
                  <c:v>1.5596267162709969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09-4EA0-97B5-8F474177BCDF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SD_3n_right!$I$84:$I$91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SD_3n_right!$J$84:$J$91</c:f>
              <c:numCache>
                <c:formatCode>General</c:formatCode>
                <c:ptCount val="8"/>
                <c:pt idx="0">
                  <c:v>1.5625</c:v>
                </c:pt>
                <c:pt idx="1">
                  <c:v>1.5930300098719141</c:v>
                </c:pt>
                <c:pt idx="2">
                  <c:v>1.6633877155280394</c:v>
                </c:pt>
                <c:pt idx="3">
                  <c:v>1.6737793565768588</c:v>
                </c:pt>
                <c:pt idx="4">
                  <c:v>1.6744624696424737</c:v>
                </c:pt>
                <c:pt idx="5">
                  <c:v>1.6745811191401576</c:v>
                </c:pt>
                <c:pt idx="6">
                  <c:v>1.6713129754495213</c:v>
                </c:pt>
                <c:pt idx="7">
                  <c:v>1.6551163341457145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09-4EA0-97B5-8F474177BCDF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SD_3n_right!$I$93:$I$100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SD_3n_right!$J$93:$J$100</c:f>
              <c:numCache>
                <c:formatCode>General</c:formatCode>
                <c:ptCount val="8"/>
                <c:pt idx="0">
                  <c:v>1.5625</c:v>
                </c:pt>
                <c:pt idx="1">
                  <c:v>1.5957007593845045</c:v>
                </c:pt>
                <c:pt idx="2">
                  <c:v>1.6514408484080487</c:v>
                </c:pt>
                <c:pt idx="3">
                  <c:v>1.6656307925448874</c:v>
                </c:pt>
                <c:pt idx="4">
                  <c:v>1.6628243545737718</c:v>
                </c:pt>
                <c:pt idx="5">
                  <c:v>1.6591110031339071</c:v>
                </c:pt>
                <c:pt idx="6">
                  <c:v>1.6527979997976314</c:v>
                </c:pt>
                <c:pt idx="7">
                  <c:v>1.647498952807732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09-4EA0-97B5-8F474177BCDF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SD_3n_right!$I$102:$I$109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SD_3n_right!$J$102:$J$109</c:f>
              <c:numCache>
                <c:formatCode>General</c:formatCode>
                <c:ptCount val="8"/>
                <c:pt idx="0">
                  <c:v>1.5625</c:v>
                </c:pt>
                <c:pt idx="1">
                  <c:v>1.5775939651665429</c:v>
                </c:pt>
                <c:pt idx="2">
                  <c:v>1.6220791472162341</c:v>
                </c:pt>
                <c:pt idx="3">
                  <c:v>1.6293716954129613</c:v>
                </c:pt>
                <c:pt idx="4">
                  <c:v>1.6335740377092509</c:v>
                </c:pt>
                <c:pt idx="5">
                  <c:v>1.627335224603802</c:v>
                </c:pt>
                <c:pt idx="6">
                  <c:v>1.6249260945911888</c:v>
                </c:pt>
                <c:pt idx="7">
                  <c:v>1.6190669354824965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09-4EA0-97B5-8F474177BCDF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SD_3n_right!$I$111:$I$118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SD_3n_right!$J$111:$J$118</c:f>
              <c:numCache>
                <c:formatCode>General</c:formatCode>
                <c:ptCount val="8"/>
                <c:pt idx="0">
                  <c:v>1.5625</c:v>
                </c:pt>
                <c:pt idx="1">
                  <c:v>1.5551770020610109</c:v>
                </c:pt>
                <c:pt idx="2">
                  <c:v>1.5661830671097623</c:v>
                </c:pt>
                <c:pt idx="3">
                  <c:v>1.557544673838352</c:v>
                </c:pt>
                <c:pt idx="4">
                  <c:v>1.5679381479254064</c:v>
                </c:pt>
                <c:pt idx="5">
                  <c:v>1.5621187370914509</c:v>
                </c:pt>
                <c:pt idx="6">
                  <c:v>1.5684803225854878</c:v>
                </c:pt>
                <c:pt idx="7">
                  <c:v>1.5643960401535015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09-4EA0-97B5-8F474177BCDF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SD_3n_right!$I$120:$I$127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SD_3n_right!$J$120:$J$127</c:f>
              <c:numCache>
                <c:formatCode>General</c:formatCode>
                <c:ptCount val="8"/>
                <c:pt idx="0">
                  <c:v>1.5625</c:v>
                </c:pt>
                <c:pt idx="1">
                  <c:v>1.5681522355790296</c:v>
                </c:pt>
                <c:pt idx="2">
                  <c:v>1.602267849680695</c:v>
                </c:pt>
                <c:pt idx="3">
                  <c:v>1.5962986210960497</c:v>
                </c:pt>
                <c:pt idx="4">
                  <c:v>1.6050879254530483</c:v>
                </c:pt>
                <c:pt idx="5">
                  <c:v>1.5967300530829673</c:v>
                </c:pt>
                <c:pt idx="6">
                  <c:v>1.6062380713251176</c:v>
                </c:pt>
                <c:pt idx="7">
                  <c:v>1.5992153310177653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09-4EA0-97B5-8F474177BCDF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SD_3n_right!$I$129:$I$136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SD_3n_right!$J$129:$J$136</c:f>
              <c:numCache>
                <c:formatCode>General</c:formatCode>
                <c:ptCount val="8"/>
                <c:pt idx="0">
                  <c:v>1.5625</c:v>
                </c:pt>
                <c:pt idx="1">
                  <c:v>1.5990601526971342</c:v>
                </c:pt>
                <c:pt idx="2">
                  <c:v>1.6805514164249113</c:v>
                </c:pt>
                <c:pt idx="3">
                  <c:v>1.690442231978357</c:v>
                </c:pt>
                <c:pt idx="4">
                  <c:v>1.6898047356018258</c:v>
                </c:pt>
                <c:pt idx="5">
                  <c:v>1.682314312017319</c:v>
                </c:pt>
                <c:pt idx="6">
                  <c:v>1.684822719908954</c:v>
                </c:pt>
                <c:pt idx="7">
                  <c:v>1.6753716996685502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09-4EA0-97B5-8F474177BCDF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SD_3n_right!$I$138:$I$145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SD_3n_right!$J$138:$J$145</c:f>
              <c:numCache>
                <c:formatCode>General</c:formatCode>
                <c:ptCount val="8"/>
                <c:pt idx="0">
                  <c:v>1.5625</c:v>
                </c:pt>
                <c:pt idx="1">
                  <c:v>1.5221501167097402</c:v>
                </c:pt>
                <c:pt idx="2">
                  <c:v>1.4731413544266609</c:v>
                </c:pt>
                <c:pt idx="3">
                  <c:v>1.4564730218372737</c:v>
                </c:pt>
                <c:pt idx="4">
                  <c:v>1.4603192081659353</c:v>
                </c:pt>
                <c:pt idx="5">
                  <c:v>1.4595288251360521</c:v>
                </c:pt>
                <c:pt idx="6">
                  <c:v>1.4729647968894048</c:v>
                </c:pt>
                <c:pt idx="7">
                  <c:v>1.4747159529056262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09-4EA0-97B5-8F474177BCDF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SD_3n_right!$I$147:$I$154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SD_3n_right!$J$147:$J$154</c:f>
              <c:numCache>
                <c:formatCode>General</c:formatCode>
                <c:ptCount val="8"/>
                <c:pt idx="0">
                  <c:v>1.5625</c:v>
                </c:pt>
                <c:pt idx="1">
                  <c:v>1.5457284168094594</c:v>
                </c:pt>
                <c:pt idx="2">
                  <c:v>1.4173932649231833</c:v>
                </c:pt>
                <c:pt idx="3">
                  <c:v>1.4173749115900365</c:v>
                </c:pt>
                <c:pt idx="4">
                  <c:v>1.4108955684665023</c:v>
                </c:pt>
                <c:pt idx="5">
                  <c:v>1.4245956480841666</c:v>
                </c:pt>
                <c:pt idx="6">
                  <c:v>1.415115541818476</c:v>
                </c:pt>
                <c:pt idx="7">
                  <c:v>1.421768581084883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09-4EA0-97B5-8F474177BCDF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SD_3n_right!$I$156:$I$163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SD_3n_right!$J$156:$J$163</c:f>
              <c:numCache>
                <c:formatCode>General</c:formatCode>
                <c:ptCount val="8"/>
                <c:pt idx="0">
                  <c:v>1.5625</c:v>
                </c:pt>
                <c:pt idx="1">
                  <c:v>1.5766271771011602</c:v>
                </c:pt>
                <c:pt idx="2">
                  <c:v>1.6033605679443479</c:v>
                </c:pt>
                <c:pt idx="3">
                  <c:v>1.6034828150142992</c:v>
                </c:pt>
                <c:pt idx="4">
                  <c:v>1.6038952341954713</c:v>
                </c:pt>
                <c:pt idx="5">
                  <c:v>1.6003356276631009</c:v>
                </c:pt>
                <c:pt idx="6">
                  <c:v>1.608493967340332</c:v>
                </c:pt>
                <c:pt idx="7">
                  <c:v>1.5999344994234153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09-4EA0-97B5-8F474177BCDF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SD_3n_right!$I$165:$I$172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SD_3n_right!$J$165:$J$172</c:f>
              <c:numCache>
                <c:formatCode>General</c:formatCode>
                <c:ptCount val="8"/>
                <c:pt idx="0">
                  <c:v>1.5625</c:v>
                </c:pt>
                <c:pt idx="1">
                  <c:v>1.5798648544600744</c:v>
                </c:pt>
                <c:pt idx="2">
                  <c:v>1.5826894417806456</c:v>
                </c:pt>
                <c:pt idx="3">
                  <c:v>1.5879070733235214</c:v>
                </c:pt>
                <c:pt idx="4">
                  <c:v>1.5853702890143901</c:v>
                </c:pt>
                <c:pt idx="5">
                  <c:v>1.5766685443765347</c:v>
                </c:pt>
                <c:pt idx="6">
                  <c:v>1.581505974687814</c:v>
                </c:pt>
                <c:pt idx="7">
                  <c:v>1.58298964249237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09-4EA0-97B5-8F474177BCDF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SD_3n_right!$I$174:$I$181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SD_3n_right!$J$174:$J$181</c:f>
              <c:numCache>
                <c:formatCode>General</c:formatCode>
                <c:ptCount val="8"/>
                <c:pt idx="0">
                  <c:v>1.5625</c:v>
                </c:pt>
                <c:pt idx="1">
                  <c:v>1.5576383098108564</c:v>
                </c:pt>
                <c:pt idx="2">
                  <c:v>1.551596275865947</c:v>
                </c:pt>
                <c:pt idx="3">
                  <c:v>1.5453243222501079</c:v>
                </c:pt>
                <c:pt idx="4">
                  <c:v>1.548154535806562</c:v>
                </c:pt>
                <c:pt idx="5">
                  <c:v>1.5453220292273993</c:v>
                </c:pt>
                <c:pt idx="6">
                  <c:v>1.553224604924937</c:v>
                </c:pt>
                <c:pt idx="7">
                  <c:v>1.5503911069526821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09-4EA0-97B5-8F474177BCDF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SD_3n_right!$I$183:$I$190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SD_3n_right!$J$183:$J$190</c:f>
              <c:numCache>
                <c:formatCode>General</c:formatCode>
                <c:ptCount val="8"/>
                <c:pt idx="0">
                  <c:v>1.5625</c:v>
                </c:pt>
                <c:pt idx="1">
                  <c:v>1.5670649464725623</c:v>
                </c:pt>
                <c:pt idx="2">
                  <c:v>1.5323695908883714</c:v>
                </c:pt>
                <c:pt idx="3">
                  <c:v>1.5280709664845451</c:v>
                </c:pt>
                <c:pt idx="4">
                  <c:v>1.5306583262718672</c:v>
                </c:pt>
                <c:pt idx="5">
                  <c:v>1.5428758392573072</c:v>
                </c:pt>
                <c:pt idx="6">
                  <c:v>1.5328162316963283</c:v>
                </c:pt>
                <c:pt idx="7">
                  <c:v>1.5332403605752045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09-4EA0-97B5-8F474177BCDF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SD_3n_right!$I$192:$I$199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SD_3n_right!$J$192:$J$199</c:f>
              <c:numCache>
                <c:formatCode>General</c:formatCode>
                <c:ptCount val="8"/>
                <c:pt idx="0">
                  <c:v>1.5625</c:v>
                </c:pt>
                <c:pt idx="1">
                  <c:v>1.5713305102149528</c:v>
                </c:pt>
                <c:pt idx="2">
                  <c:v>1.5579810384597104</c:v>
                </c:pt>
                <c:pt idx="3">
                  <c:v>1.5543413990692452</c:v>
                </c:pt>
                <c:pt idx="4">
                  <c:v>1.5617532027133301</c:v>
                </c:pt>
                <c:pt idx="5">
                  <c:v>1.5680069237234795</c:v>
                </c:pt>
                <c:pt idx="6">
                  <c:v>1.5578861016662469</c:v>
                </c:pt>
                <c:pt idx="7">
                  <c:v>1.5621178994877534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09-4EA0-97B5-8F474177BCDF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SD_3n_right!$I$201:$I$208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SD_3n_right!$J$201:$J$208</c:f>
              <c:numCache>
                <c:formatCode>General</c:formatCode>
                <c:ptCount val="8"/>
                <c:pt idx="0">
                  <c:v>1.5625</c:v>
                </c:pt>
                <c:pt idx="1">
                  <c:v>1.5818949022862865</c:v>
                </c:pt>
                <c:pt idx="2">
                  <c:v>1.5956997971066702</c:v>
                </c:pt>
                <c:pt idx="3">
                  <c:v>1.5987821929399404</c:v>
                </c:pt>
                <c:pt idx="4">
                  <c:v>1.5987894872562243</c:v>
                </c:pt>
                <c:pt idx="5">
                  <c:v>1.592800680655369</c:v>
                </c:pt>
                <c:pt idx="6">
                  <c:v>1.5957485914254708</c:v>
                </c:pt>
                <c:pt idx="7">
                  <c:v>1.5968336418574176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F09-4EA0-97B5-8F474177BCDF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SD_3n_right!$I$210:$I$217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SD_3n_right!$J$210:$J$217</c:f>
              <c:numCache>
                <c:formatCode>General</c:formatCode>
                <c:ptCount val="8"/>
                <c:pt idx="0">
                  <c:v>1.5625</c:v>
                </c:pt>
                <c:pt idx="1">
                  <c:v>1.5362676749711333</c:v>
                </c:pt>
                <c:pt idx="2">
                  <c:v>1.5088970860513342</c:v>
                </c:pt>
                <c:pt idx="3">
                  <c:v>1.4999774536127846</c:v>
                </c:pt>
                <c:pt idx="4">
                  <c:v>1.5046809515826718</c:v>
                </c:pt>
                <c:pt idx="5">
                  <c:v>1.5126572807348388</c:v>
                </c:pt>
                <c:pt idx="6">
                  <c:v>1.5104949871420548</c:v>
                </c:pt>
                <c:pt idx="7">
                  <c:v>1.5105755002759698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F09-4EA0-97B5-8F474177BCDF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SD_3n_right!$I$219:$I$226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SD_3n_right!$J$219:$J$226</c:f>
              <c:numCache>
                <c:formatCode>General</c:formatCode>
                <c:ptCount val="8"/>
                <c:pt idx="0">
                  <c:v>1.5625</c:v>
                </c:pt>
                <c:pt idx="1">
                  <c:v>1.5923517026048239</c:v>
                </c:pt>
                <c:pt idx="2">
                  <c:v>1.5644580101355432</c:v>
                </c:pt>
                <c:pt idx="3">
                  <c:v>1.5685091146031716</c:v>
                </c:pt>
                <c:pt idx="4">
                  <c:v>1.5642155750790905</c:v>
                </c:pt>
                <c:pt idx="5">
                  <c:v>1.5513602771851176</c:v>
                </c:pt>
                <c:pt idx="6">
                  <c:v>1.5597267971919144</c:v>
                </c:pt>
                <c:pt idx="7">
                  <c:v>1.5677824681574162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F09-4EA0-97B5-8F474177BCDF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SD_3n_right!$I$228:$I$235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SD_3n_right!$J$228:$J$235</c:f>
              <c:numCache>
                <c:formatCode>General</c:formatCode>
                <c:ptCount val="8"/>
                <c:pt idx="0">
                  <c:v>1.5625</c:v>
                </c:pt>
                <c:pt idx="1">
                  <c:v>1.6024669535714628</c:v>
                </c:pt>
                <c:pt idx="2">
                  <c:v>1.6696491594487126</c:v>
                </c:pt>
                <c:pt idx="3">
                  <c:v>1.6776481285709748</c:v>
                </c:pt>
                <c:pt idx="4">
                  <c:v>1.6769557206672527</c:v>
                </c:pt>
                <c:pt idx="5">
                  <c:v>1.6669574980566282</c:v>
                </c:pt>
                <c:pt idx="6">
                  <c:v>1.6729799194798398</c:v>
                </c:pt>
                <c:pt idx="7">
                  <c:v>1.666977114903468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F09-4EA0-97B5-8F474177BCDF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SD_3n_right!$I$237:$I$244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SD_3n_right!$J$237:$J$244</c:f>
              <c:numCache>
                <c:formatCode>General</c:formatCode>
                <c:ptCount val="8"/>
                <c:pt idx="0">
                  <c:v>1.5625</c:v>
                </c:pt>
                <c:pt idx="1">
                  <c:v>1.6111035794887807</c:v>
                </c:pt>
                <c:pt idx="2">
                  <c:v>1.6456678099057243</c:v>
                </c:pt>
                <c:pt idx="3">
                  <c:v>1.6540243380166104</c:v>
                </c:pt>
                <c:pt idx="4">
                  <c:v>1.6488220008414056</c:v>
                </c:pt>
                <c:pt idx="5">
                  <c:v>1.6282779580370392</c:v>
                </c:pt>
                <c:pt idx="6">
                  <c:v>1.6408795773596982</c:v>
                </c:pt>
                <c:pt idx="7">
                  <c:v>1.6463175250687883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F09-4EA0-97B5-8F474177BCDF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SD_3n_right!$I$246:$I$253</c:f>
              <c:strCache>
                <c:ptCount val="8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  <c:pt idx="7">
                  <c:v>CGT_720 </c:v>
                </c:pt>
              </c:strCache>
            </c:strRef>
          </c:xVal>
          <c:yVal>
            <c:numRef>
              <c:f>SD_3n_right!$J$246:$J$253</c:f>
              <c:numCache>
                <c:formatCode>General</c:formatCode>
                <c:ptCount val="8"/>
                <c:pt idx="0">
                  <c:v>1.5625</c:v>
                </c:pt>
                <c:pt idx="1">
                  <c:v>1.5824195238297394</c:v>
                </c:pt>
                <c:pt idx="2">
                  <c:v>1.6300298955904027</c:v>
                </c:pt>
                <c:pt idx="3">
                  <c:v>1.6320480147556844</c:v>
                </c:pt>
                <c:pt idx="4">
                  <c:v>1.6359322083811416</c:v>
                </c:pt>
                <c:pt idx="5">
                  <c:v>1.6199553510786779</c:v>
                </c:pt>
                <c:pt idx="6">
                  <c:v>1.6298134526100094</c:v>
                </c:pt>
                <c:pt idx="7">
                  <c:v>1.6295479543534963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F09-4EA0-97B5-8F474177BCDF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SD_3n_right!$I$255:$I$262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SD_3n_right!$J$255:$J$262</c:f>
              <c:numCache>
                <c:formatCode>General</c:formatCode>
                <c:ptCount val="8"/>
                <c:pt idx="0">
                  <c:v>1.5625</c:v>
                </c:pt>
                <c:pt idx="1">
                  <c:v>1.5363949406552853</c:v>
                </c:pt>
                <c:pt idx="2">
                  <c:v>1.4951185394824074</c:v>
                </c:pt>
                <c:pt idx="3">
                  <c:v>1.4896016570512431</c:v>
                </c:pt>
                <c:pt idx="4">
                  <c:v>1.4925464385035432</c:v>
                </c:pt>
                <c:pt idx="5">
                  <c:v>1.4966305071481607</c:v>
                </c:pt>
                <c:pt idx="6">
                  <c:v>1.4959402575824861</c:v>
                </c:pt>
                <c:pt idx="7">
                  <c:v>1.4955211271618685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F09-4EA0-97B5-8F474177BCDF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SD_3n_right!$I$264:$I$271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SD_3n_right!$J$264:$J$271</c:f>
              <c:numCache>
                <c:formatCode>General</c:formatCode>
                <c:ptCount val="8"/>
                <c:pt idx="0">
                  <c:v>1.5625</c:v>
                </c:pt>
                <c:pt idx="1">
                  <c:v>1.533992969110094</c:v>
                </c:pt>
                <c:pt idx="2">
                  <c:v>1.5234740634984654</c:v>
                </c:pt>
                <c:pt idx="3">
                  <c:v>1.513633867909371</c:v>
                </c:pt>
                <c:pt idx="4">
                  <c:v>1.520169913737321</c:v>
                </c:pt>
                <c:pt idx="5">
                  <c:v>1.5204578833323732</c:v>
                </c:pt>
                <c:pt idx="6">
                  <c:v>1.5245849545569643</c:v>
                </c:pt>
                <c:pt idx="7">
                  <c:v>1.524364988683482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F09-4EA0-97B5-8F474177BCDF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SD_3n_right!$I$273:$I$280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SD_3n_right!$J$273:$J$280</c:f>
              <c:numCache>
                <c:formatCode>General</c:formatCode>
                <c:ptCount val="8"/>
                <c:pt idx="0">
                  <c:v>1.5625</c:v>
                </c:pt>
                <c:pt idx="1">
                  <c:v>1.5681636975332622</c:v>
                </c:pt>
                <c:pt idx="2">
                  <c:v>1.5981962910341738</c:v>
                </c:pt>
                <c:pt idx="3">
                  <c:v>1.596879810469773</c:v>
                </c:pt>
                <c:pt idx="4">
                  <c:v>1.6029312137990113</c:v>
                </c:pt>
                <c:pt idx="5">
                  <c:v>1.5870818730173215</c:v>
                </c:pt>
                <c:pt idx="6">
                  <c:v>1.5959594472552903</c:v>
                </c:pt>
                <c:pt idx="7">
                  <c:v>1.5989834982064468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F09-4EA0-97B5-8F474177BCDF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SD_3n_right!$I$282:$I$289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SD_3n_right!$J$282:$J$289</c:f>
              <c:numCache>
                <c:formatCode>General</c:formatCode>
                <c:ptCount val="8"/>
                <c:pt idx="0">
                  <c:v>1.5625</c:v>
                </c:pt>
                <c:pt idx="1">
                  <c:v>1.4973819860990543</c:v>
                </c:pt>
                <c:pt idx="2">
                  <c:v>1.4368447762808438</c:v>
                </c:pt>
                <c:pt idx="3">
                  <c:v>1.4170736650615883</c:v>
                </c:pt>
                <c:pt idx="4">
                  <c:v>1.4218947832775388</c:v>
                </c:pt>
                <c:pt idx="5">
                  <c:v>1.4286740390127224</c:v>
                </c:pt>
                <c:pt idx="6">
                  <c:v>1.4350997448451044</c:v>
                </c:pt>
                <c:pt idx="7">
                  <c:v>1.4404889193263628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F09-4EA0-97B5-8F474177BCDF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SD_3n_right!$I$291:$I$298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SD_3n_right!$J$291:$J$298</c:f>
              <c:numCache>
                <c:formatCode>General</c:formatCode>
                <c:ptCount val="8"/>
                <c:pt idx="0">
                  <c:v>1.5625</c:v>
                </c:pt>
                <c:pt idx="1">
                  <c:v>1.5813366466204086</c:v>
                </c:pt>
                <c:pt idx="2">
                  <c:v>1.523501890826251</c:v>
                </c:pt>
                <c:pt idx="3">
                  <c:v>1.5381276914882815</c:v>
                </c:pt>
                <c:pt idx="4">
                  <c:v>1.528621612456428</c:v>
                </c:pt>
                <c:pt idx="5">
                  <c:v>1.5394398565628542</c:v>
                </c:pt>
                <c:pt idx="6">
                  <c:v>1.5246699151325078</c:v>
                </c:pt>
                <c:pt idx="7">
                  <c:v>1.5228946249165658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F09-4EA0-97B5-8F474177BCDF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SD_3n_right!$I$300:$I$307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SD_3n_right!$J$300:$J$307</c:f>
              <c:numCache>
                <c:formatCode>General</c:formatCode>
                <c:ptCount val="8"/>
                <c:pt idx="0">
                  <c:v>1.5625</c:v>
                </c:pt>
                <c:pt idx="1">
                  <c:v>1.6183730502328673</c:v>
                </c:pt>
                <c:pt idx="2">
                  <c:v>1.7131484627962155</c:v>
                </c:pt>
                <c:pt idx="3">
                  <c:v>1.7291043127961006</c:v>
                </c:pt>
                <c:pt idx="4">
                  <c:v>1.7288401652736702</c:v>
                </c:pt>
                <c:pt idx="5">
                  <c:v>1.7188565796332487</c:v>
                </c:pt>
                <c:pt idx="6">
                  <c:v>1.7199443736270283</c:v>
                </c:pt>
                <c:pt idx="7">
                  <c:v>1.7068072388105837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F09-4EA0-97B5-8F474177BCDF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SD_3n_right!$I$309:$I$316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SD_3n_right!$J$309:$J$316</c:f>
              <c:numCache>
                <c:formatCode>General</c:formatCode>
                <c:ptCount val="8"/>
                <c:pt idx="0">
                  <c:v>1.5625</c:v>
                </c:pt>
                <c:pt idx="1">
                  <c:v>1.6153459254492779</c:v>
                </c:pt>
                <c:pt idx="2">
                  <c:v>1.6919995165244093</c:v>
                </c:pt>
                <c:pt idx="3">
                  <c:v>1.7183933123519219</c:v>
                </c:pt>
                <c:pt idx="4">
                  <c:v>1.7117575940984473</c:v>
                </c:pt>
                <c:pt idx="5">
                  <c:v>1.6981409763583937</c:v>
                </c:pt>
                <c:pt idx="6">
                  <c:v>1.6930367712689138</c:v>
                </c:pt>
                <c:pt idx="7">
                  <c:v>1.6886692272817969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F09-4EA0-97B5-8F474177BCDF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SD_3n_right!$I$318:$I$325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SD_3n_right!$J$318:$J$325</c:f>
              <c:numCache>
                <c:formatCode>General</c:formatCode>
                <c:ptCount val="8"/>
                <c:pt idx="0">
                  <c:v>1.5625</c:v>
                </c:pt>
                <c:pt idx="1">
                  <c:v>1.5953517305362268</c:v>
                </c:pt>
                <c:pt idx="2">
                  <c:v>1.6345525600791802</c:v>
                </c:pt>
                <c:pt idx="3">
                  <c:v>1.6465107075714625</c:v>
                </c:pt>
                <c:pt idx="4">
                  <c:v>1.6420179400554493</c:v>
                </c:pt>
                <c:pt idx="5">
                  <c:v>1.6296363612315221</c:v>
                </c:pt>
                <c:pt idx="6">
                  <c:v>1.6353913731193168</c:v>
                </c:pt>
                <c:pt idx="7">
                  <c:v>1.6323762272498517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F09-4EA0-97B5-8F474177BCDF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SD_3n_right!$I$327:$I$334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SD_3n_right!$J$327:$J$334</c:f>
              <c:numCache>
                <c:formatCode>General</c:formatCode>
                <c:ptCount val="8"/>
                <c:pt idx="0">
                  <c:v>1.5625</c:v>
                </c:pt>
                <c:pt idx="1">
                  <c:v>1.6343606094339997</c:v>
                </c:pt>
                <c:pt idx="2">
                  <c:v>1.7589449326547837</c:v>
                </c:pt>
                <c:pt idx="3">
                  <c:v>1.7790057257663787</c:v>
                </c:pt>
                <c:pt idx="4">
                  <c:v>1.778388887431579</c:v>
                </c:pt>
                <c:pt idx="5">
                  <c:v>1.7779732765100538</c:v>
                </c:pt>
                <c:pt idx="6">
                  <c:v>1.769442901821846</c:v>
                </c:pt>
                <c:pt idx="7">
                  <c:v>1.7484345712388669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F09-4EA0-97B5-8F474177BCDF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SD_3n_right!$I$336:$I$343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SD_3n_right!$J$336:$J$343</c:f>
              <c:numCache>
                <c:formatCode>General</c:formatCode>
                <c:ptCount val="8"/>
                <c:pt idx="0">
                  <c:v>1.5625</c:v>
                </c:pt>
                <c:pt idx="1">
                  <c:v>1.625923885150323</c:v>
                </c:pt>
                <c:pt idx="2">
                  <c:v>1.7481510720335125</c:v>
                </c:pt>
                <c:pt idx="3">
                  <c:v>1.7628309652348331</c:v>
                </c:pt>
                <c:pt idx="4">
                  <c:v>1.7695026321713747</c:v>
                </c:pt>
                <c:pt idx="5">
                  <c:v>1.7703254916947198</c:v>
                </c:pt>
                <c:pt idx="6">
                  <c:v>1.7596542180323098</c:v>
                </c:pt>
                <c:pt idx="7">
                  <c:v>1.7400024644418779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F09-4EA0-97B5-8F474177BCDF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SD_3n_right!$I$345:$I$352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SD_3n_right!$J$345:$J$352</c:f>
              <c:numCache>
                <c:formatCode>General</c:formatCode>
                <c:ptCount val="8"/>
                <c:pt idx="0">
                  <c:v>1.5625</c:v>
                </c:pt>
                <c:pt idx="1">
                  <c:v>1.6592783900748937</c:v>
                </c:pt>
                <c:pt idx="2">
                  <c:v>1.8307922196424458</c:v>
                </c:pt>
                <c:pt idx="3">
                  <c:v>1.8599746622643951</c:v>
                </c:pt>
                <c:pt idx="4">
                  <c:v>1.8523116309452505</c:v>
                </c:pt>
                <c:pt idx="5">
                  <c:v>1.8512790512345285</c:v>
                </c:pt>
                <c:pt idx="6">
                  <c:v>1.8414630248348605</c:v>
                </c:pt>
                <c:pt idx="7">
                  <c:v>1.8189799085842284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F09-4EA0-97B5-8F474177BCDF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SD_3n_right!$I$354:$I$361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SD_3n_right!$J$354:$J$361</c:f>
              <c:numCache>
                <c:formatCode>General</c:formatCode>
                <c:ptCount val="8"/>
                <c:pt idx="0">
                  <c:v>1.5625</c:v>
                </c:pt>
                <c:pt idx="1">
                  <c:v>1.5927592734401084</c:v>
                </c:pt>
                <c:pt idx="2">
                  <c:v>1.7060968453217158</c:v>
                </c:pt>
                <c:pt idx="3">
                  <c:v>1.7160353382657407</c:v>
                </c:pt>
                <c:pt idx="4">
                  <c:v>1.7231443401550319</c:v>
                </c:pt>
                <c:pt idx="5">
                  <c:v>1.7092993493603985</c:v>
                </c:pt>
                <c:pt idx="6">
                  <c:v>1.7137768978506271</c:v>
                </c:pt>
                <c:pt idx="7">
                  <c:v>1.6988022138878214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F09-4EA0-97B5-8F474177BCDF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SD_3n_right!$I$363:$I$370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SD_3n_right!$J$363:$J$370</c:f>
              <c:numCache>
                <c:formatCode>General</c:formatCode>
                <c:ptCount val="8"/>
                <c:pt idx="0">
                  <c:v>1.5625</c:v>
                </c:pt>
                <c:pt idx="1">
                  <c:v>1.6296800219206762</c:v>
                </c:pt>
                <c:pt idx="2">
                  <c:v>1.690373178342985</c:v>
                </c:pt>
                <c:pt idx="3">
                  <c:v>1.7121328053562999</c:v>
                </c:pt>
                <c:pt idx="4">
                  <c:v>1.7014201453502231</c:v>
                </c:pt>
                <c:pt idx="5">
                  <c:v>1.7002659854092848</c:v>
                </c:pt>
                <c:pt idx="6">
                  <c:v>1.6921579247390797</c:v>
                </c:pt>
                <c:pt idx="7">
                  <c:v>1.686327122655825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F09-4EA0-97B5-8F474177BCDF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SD_3n_right!$I$372:$I$379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SD_3n_right!$J$372:$J$379</c:f>
              <c:numCache>
                <c:formatCode>General</c:formatCode>
                <c:ptCount val="8"/>
                <c:pt idx="0">
                  <c:v>1.5625</c:v>
                </c:pt>
                <c:pt idx="1">
                  <c:v>1.6506188496845757</c:v>
                </c:pt>
                <c:pt idx="2">
                  <c:v>1.8031537415274965</c:v>
                </c:pt>
                <c:pt idx="3">
                  <c:v>1.8209405130418226</c:v>
                </c:pt>
                <c:pt idx="4">
                  <c:v>1.8208030140151816</c:v>
                </c:pt>
                <c:pt idx="5">
                  <c:v>1.8085886584555229</c:v>
                </c:pt>
                <c:pt idx="6">
                  <c:v>1.8092323719025436</c:v>
                </c:pt>
                <c:pt idx="7">
                  <c:v>1.7951033802362071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F09-4EA0-97B5-8F474177BCDF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SD_3n_right!$I$381:$I$388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SD_3n_right!$J$381:$J$388</c:f>
              <c:numCache>
                <c:formatCode>General</c:formatCode>
                <c:ptCount val="8"/>
                <c:pt idx="0">
                  <c:v>1.5625</c:v>
                </c:pt>
                <c:pt idx="1">
                  <c:v>1.6546804805186612</c:v>
                </c:pt>
                <c:pt idx="2">
                  <c:v>1.8126389306662469</c:v>
                </c:pt>
                <c:pt idx="3">
                  <c:v>1.8421147221319525</c:v>
                </c:pt>
                <c:pt idx="4">
                  <c:v>1.8345939562708278</c:v>
                </c:pt>
                <c:pt idx="5">
                  <c:v>1.8209949618021986</c:v>
                </c:pt>
                <c:pt idx="6">
                  <c:v>1.8136750240089561</c:v>
                </c:pt>
                <c:pt idx="7">
                  <c:v>1.8081065599893931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F09-4EA0-97B5-8F474177BCDF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SD_3n_right!$I$390:$I$397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SD_3n_right!$J$390:$J$397</c:f>
              <c:numCache>
                <c:formatCode>General</c:formatCode>
                <c:ptCount val="8"/>
                <c:pt idx="0">
                  <c:v>1.5625</c:v>
                </c:pt>
                <c:pt idx="1">
                  <c:v>1.6276845532747488</c:v>
                </c:pt>
                <c:pt idx="2">
                  <c:v>1.7449209392194798</c:v>
                </c:pt>
                <c:pt idx="3">
                  <c:v>1.7588459904666625</c:v>
                </c:pt>
                <c:pt idx="4">
                  <c:v>1.7584780588049098</c:v>
                </c:pt>
                <c:pt idx="5">
                  <c:v>1.743453401639107</c:v>
                </c:pt>
                <c:pt idx="6">
                  <c:v>1.7468151291735086</c:v>
                </c:pt>
                <c:pt idx="7">
                  <c:v>1.74087651640495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F09-4EA0-97B5-8F474177BCDF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SD_3n_right!$I$399:$I$406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SD_3n_right!$J$399:$J$406</c:f>
              <c:numCache>
                <c:formatCode>General</c:formatCode>
                <c:ptCount val="8"/>
                <c:pt idx="0">
                  <c:v>1.5625</c:v>
                </c:pt>
                <c:pt idx="1">
                  <c:v>1.6045581925202752</c:v>
                </c:pt>
                <c:pt idx="2">
                  <c:v>1.6827459353710468</c:v>
                </c:pt>
                <c:pt idx="3">
                  <c:v>1.6991323199081401</c:v>
                </c:pt>
                <c:pt idx="4">
                  <c:v>1.6987978258638536</c:v>
                </c:pt>
                <c:pt idx="5">
                  <c:v>1.6963408061632084</c:v>
                </c:pt>
                <c:pt idx="6">
                  <c:v>1.6886208204919335</c:v>
                </c:pt>
                <c:pt idx="7">
                  <c:v>1.6762812509274165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F09-4EA0-97B5-8F474177BCDF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SD_3n_right!$I$408:$I$415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SD_3n_right!$J$408:$J$415</c:f>
              <c:numCache>
                <c:formatCode>General</c:formatCode>
                <c:ptCount val="8"/>
                <c:pt idx="0">
                  <c:v>1.5625</c:v>
                </c:pt>
                <c:pt idx="1">
                  <c:v>1.6095888966911833</c:v>
                </c:pt>
                <c:pt idx="2">
                  <c:v>1.722001582629519</c:v>
                </c:pt>
                <c:pt idx="3">
                  <c:v>1.7356256570452913</c:v>
                </c:pt>
                <c:pt idx="4">
                  <c:v>1.7378213135741103</c:v>
                </c:pt>
                <c:pt idx="5">
                  <c:v>1.7332844465605872</c:v>
                </c:pt>
                <c:pt idx="6">
                  <c:v>1.7283543307527289</c:v>
                </c:pt>
                <c:pt idx="7">
                  <c:v>1.7147921898390908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F09-4EA0-97B5-8F474177BCDF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SD_3n_right!$I$417:$I$424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SD_3n_right!$J$417:$J$424</c:f>
              <c:numCache>
                <c:formatCode>General</c:formatCode>
                <c:ptCount val="8"/>
                <c:pt idx="0">
                  <c:v>1.5625</c:v>
                </c:pt>
                <c:pt idx="1">
                  <c:v>1.6249493144711451</c:v>
                </c:pt>
                <c:pt idx="2">
                  <c:v>1.8040474515809035</c:v>
                </c:pt>
                <c:pt idx="3">
                  <c:v>1.8273925560622351</c:v>
                </c:pt>
                <c:pt idx="4">
                  <c:v>1.8370365842180341</c:v>
                </c:pt>
                <c:pt idx="5">
                  <c:v>1.8175365311623262</c:v>
                </c:pt>
                <c:pt idx="6">
                  <c:v>1.8081036285991847</c:v>
                </c:pt>
                <c:pt idx="7">
                  <c:v>1.8006002553577116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F09-4EA0-97B5-8F474177BCDF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SD_3n_right!$I$426:$I$433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SD_3n_right!$J$426:$J$433</c:f>
              <c:numCache>
                <c:formatCode>General</c:formatCode>
                <c:ptCount val="8"/>
                <c:pt idx="0">
                  <c:v>1.5625</c:v>
                </c:pt>
                <c:pt idx="1">
                  <c:v>1.5580804740649636</c:v>
                </c:pt>
                <c:pt idx="2">
                  <c:v>1.5995892224844459</c:v>
                </c:pt>
                <c:pt idx="3">
                  <c:v>1.5989829324888332</c:v>
                </c:pt>
                <c:pt idx="4">
                  <c:v>1.6028883980205733</c:v>
                </c:pt>
                <c:pt idx="5">
                  <c:v>1.5914601327149089</c:v>
                </c:pt>
                <c:pt idx="6">
                  <c:v>1.5988733039142291</c:v>
                </c:pt>
                <c:pt idx="7">
                  <c:v>1.5989498205546051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F09-4EA0-97B5-8F474177BCDF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SD_3n_right!$I$435:$I$442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SD_3n_right!$J$435:$J$442</c:f>
              <c:numCache>
                <c:formatCode>General</c:formatCode>
                <c:ptCount val="8"/>
                <c:pt idx="0">
                  <c:v>1.5625</c:v>
                </c:pt>
                <c:pt idx="1">
                  <c:v>1.4856891125670126</c:v>
                </c:pt>
                <c:pt idx="2">
                  <c:v>1.2770719574922911</c:v>
                </c:pt>
                <c:pt idx="3">
                  <c:v>1.2627434512638818</c:v>
                </c:pt>
                <c:pt idx="4">
                  <c:v>1.2541101108241568</c:v>
                </c:pt>
                <c:pt idx="5">
                  <c:v>1.2918881395893393</c:v>
                </c:pt>
                <c:pt idx="6">
                  <c:v>1.2734975491458789</c:v>
                </c:pt>
                <c:pt idx="7">
                  <c:v>1.2842468024257694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F09-4EA0-97B5-8F474177BCDF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SD_3n_right!$I$444:$I$451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SD_3n_right!$J$444:$J$451</c:f>
              <c:numCache>
                <c:formatCode>General</c:formatCode>
                <c:ptCount val="8"/>
                <c:pt idx="0">
                  <c:v>1.5625</c:v>
                </c:pt>
                <c:pt idx="1">
                  <c:v>1.5275415976635691</c:v>
                </c:pt>
                <c:pt idx="2">
                  <c:v>1.4768840305856217</c:v>
                </c:pt>
                <c:pt idx="3">
                  <c:v>1.4627355621627083</c:v>
                </c:pt>
                <c:pt idx="4">
                  <c:v>1.4626761147214429</c:v>
                </c:pt>
                <c:pt idx="5">
                  <c:v>1.4703433546546167</c:v>
                </c:pt>
                <c:pt idx="6">
                  <c:v>1.4781844808410984</c:v>
                </c:pt>
                <c:pt idx="7">
                  <c:v>1.477180031755208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F09-4EA0-97B5-8F474177BCDF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SD_3n_right!$I$453:$I$460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SD_3n_right!$J$453:$J$460</c:f>
              <c:numCache>
                <c:formatCode>General</c:formatCode>
                <c:ptCount val="8"/>
                <c:pt idx="0">
                  <c:v>1.5625</c:v>
                </c:pt>
                <c:pt idx="1">
                  <c:v>1.5254378960449375</c:v>
                </c:pt>
                <c:pt idx="2">
                  <c:v>1.4556580045105358</c:v>
                </c:pt>
                <c:pt idx="3">
                  <c:v>1.448484013671659</c:v>
                </c:pt>
                <c:pt idx="4">
                  <c:v>1.4431200029167832</c:v>
                </c:pt>
                <c:pt idx="5">
                  <c:v>1.4478748839348217</c:v>
                </c:pt>
                <c:pt idx="6">
                  <c:v>1.4510183263806202</c:v>
                </c:pt>
                <c:pt idx="7">
                  <c:v>1.4589184991798425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F09-4EA0-97B5-8F474177BCDF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SD_3n_right!$I$462:$I$469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SD_3n_right!$J$462:$J$469</c:f>
              <c:numCache>
                <c:formatCode>General</c:formatCode>
                <c:ptCount val="8"/>
                <c:pt idx="0">
                  <c:v>1.5625</c:v>
                </c:pt>
                <c:pt idx="1">
                  <c:v>1.5122185697374915</c:v>
                </c:pt>
                <c:pt idx="2">
                  <c:v>1.4495254880476394</c:v>
                </c:pt>
                <c:pt idx="3">
                  <c:v>1.4322040239490206</c:v>
                </c:pt>
                <c:pt idx="4">
                  <c:v>1.4309450403033144</c:v>
                </c:pt>
                <c:pt idx="5">
                  <c:v>1.4393996896337864</c:v>
                </c:pt>
                <c:pt idx="6">
                  <c:v>1.4476678283458031</c:v>
                </c:pt>
                <c:pt idx="7">
                  <c:v>1.4524104314810526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F09-4EA0-97B5-8F474177BCDF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SD_3n_right!$I$471:$I$478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SD_3n_right!$J$471:$J$478</c:f>
              <c:numCache>
                <c:formatCode>General</c:formatCode>
                <c:ptCount val="8"/>
                <c:pt idx="0">
                  <c:v>1.5625</c:v>
                </c:pt>
                <c:pt idx="1">
                  <c:v>1.512197234689562</c:v>
                </c:pt>
                <c:pt idx="2">
                  <c:v>1.4178362798546216</c:v>
                </c:pt>
                <c:pt idx="3">
                  <c:v>1.4004403350524903</c:v>
                </c:pt>
                <c:pt idx="4">
                  <c:v>1.3988107064880382</c:v>
                </c:pt>
                <c:pt idx="5">
                  <c:v>1.4137467624694353</c:v>
                </c:pt>
                <c:pt idx="6">
                  <c:v>1.4140510863891462</c:v>
                </c:pt>
                <c:pt idx="7">
                  <c:v>1.4213793230377307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F09-4EA0-97B5-8F474177BCDF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SD_3n_right!$I$480:$I$487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SD_3n_right!$J$480:$J$487</c:f>
              <c:numCache>
                <c:formatCode>General</c:formatCode>
                <c:ptCount val="8"/>
                <c:pt idx="0">
                  <c:v>1.5625</c:v>
                </c:pt>
                <c:pt idx="1">
                  <c:v>1.518132573118538</c:v>
                </c:pt>
                <c:pt idx="2">
                  <c:v>1.4409071772251156</c:v>
                </c:pt>
                <c:pt idx="3">
                  <c:v>1.4247802747969387</c:v>
                </c:pt>
                <c:pt idx="4">
                  <c:v>1.422683057627699</c:v>
                </c:pt>
                <c:pt idx="5">
                  <c:v>1.4470366922558813</c:v>
                </c:pt>
                <c:pt idx="6">
                  <c:v>1.4387348732348075</c:v>
                </c:pt>
                <c:pt idx="7">
                  <c:v>1.4452118239060154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F09-4EA0-97B5-8F474177BCDF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SD_3n_right!$I$489:$I$496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SD_3n_right!$J$489:$J$496</c:f>
              <c:numCache>
                <c:formatCode>General</c:formatCode>
                <c:ptCount val="8"/>
                <c:pt idx="0">
                  <c:v>1.5625</c:v>
                </c:pt>
                <c:pt idx="1">
                  <c:v>1.5387138848656394</c:v>
                </c:pt>
                <c:pt idx="2">
                  <c:v>1.4914601034230899</c:v>
                </c:pt>
                <c:pt idx="3">
                  <c:v>1.4822407078405715</c:v>
                </c:pt>
                <c:pt idx="4">
                  <c:v>1.4781530439200659</c:v>
                </c:pt>
                <c:pt idx="5">
                  <c:v>1.4772432275694114</c:v>
                </c:pt>
                <c:pt idx="6">
                  <c:v>1.4842087768261658</c:v>
                </c:pt>
                <c:pt idx="7">
                  <c:v>1.4971613850593755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F09-4EA0-97B5-8F474177BCDF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SD_3n_right!$I$498:$I$505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SD_3n_right!$J$498:$J$505</c:f>
              <c:numCache>
                <c:formatCode>General</c:formatCode>
                <c:ptCount val="8"/>
                <c:pt idx="0">
                  <c:v>1.5625</c:v>
                </c:pt>
                <c:pt idx="1">
                  <c:v>1.4919659144873112</c:v>
                </c:pt>
                <c:pt idx="2">
                  <c:v>1.4289270215465066</c:v>
                </c:pt>
                <c:pt idx="3">
                  <c:v>1.4055732654873889</c:v>
                </c:pt>
                <c:pt idx="4">
                  <c:v>1.4130468382050823</c:v>
                </c:pt>
                <c:pt idx="5">
                  <c:v>1.4200648482178539</c:v>
                </c:pt>
                <c:pt idx="6">
                  <c:v>1.4237662900203381</c:v>
                </c:pt>
                <c:pt idx="7">
                  <c:v>1.4342626748838052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F09-4EA0-97B5-8F474177BCDF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SD_3n_right!$I$507:$I$514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SD_3n_right!$J$507:$J$514</c:f>
              <c:numCache>
                <c:formatCode>General</c:formatCode>
                <c:ptCount val="8"/>
                <c:pt idx="0">
                  <c:v>1.5625</c:v>
                </c:pt>
                <c:pt idx="1">
                  <c:v>1.5441588641012753</c:v>
                </c:pt>
                <c:pt idx="2">
                  <c:v>1.4697425823959609</c:v>
                </c:pt>
                <c:pt idx="3">
                  <c:v>1.4671753504951079</c:v>
                </c:pt>
                <c:pt idx="4">
                  <c:v>1.4596938092889711</c:v>
                </c:pt>
                <c:pt idx="5">
                  <c:v>1.4568273396740108</c:v>
                </c:pt>
                <c:pt idx="6">
                  <c:v>1.4620280177047296</c:v>
                </c:pt>
                <c:pt idx="7">
                  <c:v>1.4755277313155317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F09-4EA0-97B5-8F474177BCDF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SD_3n_right!$I$516:$I$523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SD_3n_right!$J$516:$J$523</c:f>
              <c:numCache>
                <c:formatCode>General</c:formatCode>
                <c:ptCount val="8"/>
                <c:pt idx="0">
                  <c:v>1.5625</c:v>
                </c:pt>
                <c:pt idx="1">
                  <c:v>1.5694872833383267</c:v>
                </c:pt>
                <c:pt idx="2">
                  <c:v>1.5790072974168345</c:v>
                </c:pt>
                <c:pt idx="3">
                  <c:v>1.575759017704875</c:v>
                </c:pt>
                <c:pt idx="4">
                  <c:v>1.5766822195120813</c:v>
                </c:pt>
                <c:pt idx="5">
                  <c:v>1.5701165741233543</c:v>
                </c:pt>
                <c:pt idx="6">
                  <c:v>1.5773342185432027</c:v>
                </c:pt>
                <c:pt idx="7">
                  <c:v>1.5789207413435715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F09-4EA0-97B5-8F474177BCDF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SD_3n_right!$I$525:$I$532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SD_3n_right!$J$525:$J$532</c:f>
              <c:numCache>
                <c:formatCode>General</c:formatCode>
                <c:ptCount val="8"/>
                <c:pt idx="0">
                  <c:v>1.5625</c:v>
                </c:pt>
                <c:pt idx="1">
                  <c:v>1.5781143494348362</c:v>
                </c:pt>
                <c:pt idx="2">
                  <c:v>1.586880815095427</c:v>
                </c:pt>
                <c:pt idx="3">
                  <c:v>1.586266857462483</c:v>
                </c:pt>
                <c:pt idx="4">
                  <c:v>1.5820879989235364</c:v>
                </c:pt>
                <c:pt idx="5">
                  <c:v>1.5650701374871239</c:v>
                </c:pt>
                <c:pt idx="6">
                  <c:v>1.5776046797084375</c:v>
                </c:pt>
                <c:pt idx="7">
                  <c:v>1.5920307839269414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F09-4EA0-97B5-8F474177BCDF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SD_3n_right!$I$534:$I$541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SD_3n_right!$J$534:$J$541</c:f>
              <c:numCache>
                <c:formatCode>General</c:formatCode>
                <c:ptCount val="8"/>
                <c:pt idx="0">
                  <c:v>1.5625</c:v>
                </c:pt>
                <c:pt idx="1">
                  <c:v>1.5473567558994827</c:v>
                </c:pt>
                <c:pt idx="2">
                  <c:v>1.5583281454779465</c:v>
                </c:pt>
                <c:pt idx="3">
                  <c:v>1.552703831750113</c:v>
                </c:pt>
                <c:pt idx="4">
                  <c:v>1.5560057090487482</c:v>
                </c:pt>
                <c:pt idx="5">
                  <c:v>1.5464703753660247</c:v>
                </c:pt>
                <c:pt idx="6">
                  <c:v>1.5535624793610325</c:v>
                </c:pt>
                <c:pt idx="7">
                  <c:v>1.5628556749795415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F09-4EA0-97B5-8F474177BCDF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SD_3n_right!$I$543:$I$550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SD_3n_right!$J$543:$J$550</c:f>
              <c:numCache>
                <c:formatCode>General</c:formatCode>
                <c:ptCount val="8"/>
                <c:pt idx="0">
                  <c:v>1.5625</c:v>
                </c:pt>
                <c:pt idx="1">
                  <c:v>1.4818206909450686</c:v>
                </c:pt>
                <c:pt idx="2">
                  <c:v>1.3507288809411606</c:v>
                </c:pt>
                <c:pt idx="3">
                  <c:v>1.3277985211939629</c:v>
                </c:pt>
                <c:pt idx="4">
                  <c:v>1.3263701540061594</c:v>
                </c:pt>
                <c:pt idx="5">
                  <c:v>1.34728878594362</c:v>
                </c:pt>
                <c:pt idx="6">
                  <c:v>1.3448647421160267</c:v>
                </c:pt>
                <c:pt idx="7">
                  <c:v>1.3580815329789877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F09-4EA0-97B5-8F474177BCDF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SD_3n_right!$I$552:$I$559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SD_3n_right!$J$552:$J$559</c:f>
              <c:numCache>
                <c:formatCode>General</c:formatCode>
                <c:ptCount val="8"/>
                <c:pt idx="0">
                  <c:v>1.5625</c:v>
                </c:pt>
                <c:pt idx="1">
                  <c:v>1.486130125024284</c:v>
                </c:pt>
                <c:pt idx="2">
                  <c:v>1.3925095632065099</c:v>
                </c:pt>
                <c:pt idx="3">
                  <c:v>1.3651230349157366</c:v>
                </c:pt>
                <c:pt idx="4">
                  <c:v>1.3704961122375146</c:v>
                </c:pt>
                <c:pt idx="5">
                  <c:v>1.3859900851010738</c:v>
                </c:pt>
                <c:pt idx="6">
                  <c:v>1.3852834956210742</c:v>
                </c:pt>
                <c:pt idx="7">
                  <c:v>1.4004300566954644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F09-4EA0-97B5-8F474177BCDF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SD_3n_right!$I$561:$I$568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SD_3n_right!$J$561:$J$568</c:f>
              <c:numCache>
                <c:formatCode>General</c:formatCode>
                <c:ptCount val="8"/>
                <c:pt idx="0">
                  <c:v>1.5625</c:v>
                </c:pt>
                <c:pt idx="1">
                  <c:v>1.5132831736294654</c:v>
                </c:pt>
                <c:pt idx="2">
                  <c:v>1.4503763728686221</c:v>
                </c:pt>
                <c:pt idx="3">
                  <c:v>1.4342192302479386</c:v>
                </c:pt>
                <c:pt idx="4">
                  <c:v>1.4334743690732898</c:v>
                </c:pt>
                <c:pt idx="5">
                  <c:v>1.4333038785202188</c:v>
                </c:pt>
                <c:pt idx="6">
                  <c:v>1.441078041299777</c:v>
                </c:pt>
                <c:pt idx="7">
                  <c:v>1.4587421711021926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F09-4EA0-97B5-8F474177BCDF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SD_3n_right!$I$570:$I$577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SD_3n_right!$J$570:$J$577</c:f>
              <c:numCache>
                <c:formatCode>General</c:formatCode>
                <c:ptCount val="8"/>
                <c:pt idx="0">
                  <c:v>1.5625</c:v>
                </c:pt>
                <c:pt idx="1">
                  <c:v>1.4659555966817976</c:v>
                </c:pt>
                <c:pt idx="2">
                  <c:v>1.3519806391201514</c:v>
                </c:pt>
                <c:pt idx="3">
                  <c:v>1.3213351971097897</c:v>
                </c:pt>
                <c:pt idx="4">
                  <c:v>1.3283397332663682</c:v>
                </c:pt>
                <c:pt idx="5">
                  <c:v>1.3414913658631002</c:v>
                </c:pt>
                <c:pt idx="6">
                  <c:v>1.3421665663776352</c:v>
                </c:pt>
                <c:pt idx="7">
                  <c:v>1.3637660149658362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F09-4EA0-97B5-8F474177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17528"/>
        <c:axId val="542115888"/>
      </c:scatterChart>
      <c:valAx>
        <c:axId val="54211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5888"/>
        <c:crosses val="autoZero"/>
        <c:crossBetween val="midCat"/>
      </c:valAx>
      <c:valAx>
        <c:axId val="54211588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SD_3n_right!$W$39:$W$46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4.3462025120324675E-2</c:v>
                  </c:pt>
                  <c:pt idx="2">
                    <c:v>6.6516623132403341E-4</c:v>
                  </c:pt>
                  <c:pt idx="3">
                    <c:v>7.909911474546942E-3</c:v>
                  </c:pt>
                  <c:pt idx="4">
                    <c:v>4.9391632555142694E-3</c:v>
                  </c:pt>
                  <c:pt idx="5">
                    <c:v>5.3198688296360172E-3</c:v>
                  </c:pt>
                  <c:pt idx="6">
                    <c:v>2.8952630364305435E-4</c:v>
                  </c:pt>
                  <c:pt idx="7">
                    <c:v>1.0008501650328234E-4</c:v>
                  </c:pt>
                </c:numCache>
              </c:numRef>
            </c:plus>
            <c:minus>
              <c:numRef>
                <c:f>SD_3n_right!$W$39:$W$46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4.3462025120324675E-2</c:v>
                  </c:pt>
                  <c:pt idx="2">
                    <c:v>6.6516623132403341E-4</c:v>
                  </c:pt>
                  <c:pt idx="3">
                    <c:v>7.909911474546942E-3</c:v>
                  </c:pt>
                  <c:pt idx="4">
                    <c:v>4.9391632555142694E-3</c:v>
                  </c:pt>
                  <c:pt idx="5">
                    <c:v>5.3198688296360172E-3</c:v>
                  </c:pt>
                  <c:pt idx="6">
                    <c:v>2.8952630364305435E-4</c:v>
                  </c:pt>
                  <c:pt idx="7">
                    <c:v>1.0008501650328234E-4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SD_3n_right!$U$39:$U$46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SD_3n_right!$V$39:$V$46</c:f>
              <c:numCache>
                <c:formatCode>General</c:formatCode>
                <c:ptCount val="8"/>
                <c:pt idx="0">
                  <c:v>1.5625</c:v>
                </c:pt>
                <c:pt idx="1">
                  <c:v>1.6592783900748937</c:v>
                </c:pt>
                <c:pt idx="2">
                  <c:v>1.8307922196424458</c:v>
                </c:pt>
                <c:pt idx="3">
                  <c:v>1.8599746622643951</c:v>
                </c:pt>
                <c:pt idx="4">
                  <c:v>1.8523116309452505</c:v>
                </c:pt>
                <c:pt idx="5">
                  <c:v>1.8512790512345285</c:v>
                </c:pt>
                <c:pt idx="6">
                  <c:v>1.8414630248348605</c:v>
                </c:pt>
                <c:pt idx="7">
                  <c:v>1.8189799085842284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6-40CE-89D3-74552F74EB9F}"/>
            </c:ext>
          </c:extLst>
        </c:ser>
        <c:ser>
          <c:idx val="1"/>
          <c:order val="1"/>
          <c:tx>
            <c:v>GGG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SD_3n_right!$W$48:$W$55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7.3997151673107248E-2</c:v>
                  </c:pt>
                  <c:pt idx="2">
                    <c:v>2.0068701856542331E-2</c:v>
                  </c:pt>
                  <c:pt idx="3">
                    <c:v>3.228779210832268E-2</c:v>
                  </c:pt>
                  <c:pt idx="4">
                    <c:v>2.4278755549997505E-2</c:v>
                  </c:pt>
                  <c:pt idx="5">
                    <c:v>3.0387362326143984E-2</c:v>
                  </c:pt>
                  <c:pt idx="6">
                    <c:v>2.4438144995857256E-2</c:v>
                  </c:pt>
                  <c:pt idx="7">
                    <c:v>2.4227120254167886E-2</c:v>
                  </c:pt>
                </c:numCache>
              </c:numRef>
            </c:plus>
            <c:minus>
              <c:numRef>
                <c:f>SD_3n_right!$W$48:$W$55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7.3997151673107248E-2</c:v>
                  </c:pt>
                  <c:pt idx="2">
                    <c:v>2.0068701856542331E-2</c:v>
                  </c:pt>
                  <c:pt idx="3">
                    <c:v>3.228779210832268E-2</c:v>
                  </c:pt>
                  <c:pt idx="4">
                    <c:v>2.4278755549997505E-2</c:v>
                  </c:pt>
                  <c:pt idx="5">
                    <c:v>3.0387362326143984E-2</c:v>
                  </c:pt>
                  <c:pt idx="6">
                    <c:v>2.4438144995857256E-2</c:v>
                  </c:pt>
                  <c:pt idx="7">
                    <c:v>2.4227120254167886E-2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SD_3n_right!$U$48:$U$55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SD_3n_right!$V$48:$V$55</c:f>
              <c:numCache>
                <c:formatCode>General</c:formatCode>
                <c:ptCount val="8"/>
                <c:pt idx="0">
                  <c:v>1.5625</c:v>
                </c:pt>
                <c:pt idx="1">
                  <c:v>1.6546804805186612</c:v>
                </c:pt>
                <c:pt idx="2">
                  <c:v>1.8126389306662469</c:v>
                </c:pt>
                <c:pt idx="3">
                  <c:v>1.8421147221319525</c:v>
                </c:pt>
                <c:pt idx="4">
                  <c:v>1.8345939562708278</c:v>
                </c:pt>
                <c:pt idx="5">
                  <c:v>1.8209949618021986</c:v>
                </c:pt>
                <c:pt idx="6">
                  <c:v>1.8136750240089561</c:v>
                </c:pt>
                <c:pt idx="7">
                  <c:v>1.8081065599893931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6-40CE-89D3-74552F74EB9F}"/>
            </c:ext>
          </c:extLst>
        </c:ser>
        <c:ser>
          <c:idx val="2"/>
          <c:order val="2"/>
          <c:tx>
            <c:v>GTG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SD_3n_right!$W$57:$W$64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6.2101173875471885E-2</c:v>
                  </c:pt>
                  <c:pt idx="2">
                    <c:v>1.9850471968665507E-2</c:v>
                  </c:pt>
                  <c:pt idx="3">
                    <c:v>2.8510920139729987E-2</c:v>
                  </c:pt>
                  <c:pt idx="4">
                    <c:v>2.6218452864753435E-2</c:v>
                  </c:pt>
                  <c:pt idx="5">
                    <c:v>3.1513195058118885E-2</c:v>
                  </c:pt>
                  <c:pt idx="6">
                    <c:v>2.4697681113252969E-2</c:v>
                  </c:pt>
                  <c:pt idx="7">
                    <c:v>2.637344223271432E-2</c:v>
                  </c:pt>
                </c:numCache>
              </c:numRef>
            </c:plus>
            <c:minus>
              <c:numRef>
                <c:f>SD_3n_right!$W$57:$W$64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6.2101173875471885E-2</c:v>
                  </c:pt>
                  <c:pt idx="2">
                    <c:v>1.9850471968665507E-2</c:v>
                  </c:pt>
                  <c:pt idx="3">
                    <c:v>2.8510920139729987E-2</c:v>
                  </c:pt>
                  <c:pt idx="4">
                    <c:v>2.6218452864753435E-2</c:v>
                  </c:pt>
                  <c:pt idx="5">
                    <c:v>3.1513195058118885E-2</c:v>
                  </c:pt>
                  <c:pt idx="6">
                    <c:v>2.4697681113252969E-2</c:v>
                  </c:pt>
                  <c:pt idx="7">
                    <c:v>2.637344223271432E-2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SD_3n_right!$U$57:$U$64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SD_3n_right!$V$57:$V$64</c:f>
              <c:numCache>
                <c:formatCode>General</c:formatCode>
                <c:ptCount val="8"/>
                <c:pt idx="0">
                  <c:v>1.5625</c:v>
                </c:pt>
                <c:pt idx="1">
                  <c:v>1.6249493144711451</c:v>
                </c:pt>
                <c:pt idx="2">
                  <c:v>1.8040474515809035</c:v>
                </c:pt>
                <c:pt idx="3">
                  <c:v>1.8273925560622351</c:v>
                </c:pt>
                <c:pt idx="4">
                  <c:v>1.8370365842180341</c:v>
                </c:pt>
                <c:pt idx="5">
                  <c:v>1.8175365311623262</c:v>
                </c:pt>
                <c:pt idx="6">
                  <c:v>1.8081036285991847</c:v>
                </c:pt>
                <c:pt idx="7">
                  <c:v>1.8006002553577116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6-40CE-89D3-74552F74EB9F}"/>
            </c:ext>
          </c:extLst>
        </c:ser>
        <c:ser>
          <c:idx val="3"/>
          <c:order val="3"/>
          <c:tx>
            <c:v>GGC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SD_3n_right!$W$66:$W$73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4.5985538772353368E-2</c:v>
                  </c:pt>
                  <c:pt idx="2">
                    <c:v>4.9054686370000669E-3</c:v>
                  </c:pt>
                  <c:pt idx="3">
                    <c:v>1.2972908603169235E-2</c:v>
                  </c:pt>
                  <c:pt idx="4">
                    <c:v>6.4759496448196065E-3</c:v>
                  </c:pt>
                  <c:pt idx="5">
                    <c:v>7.0421236644494355E-3</c:v>
                  </c:pt>
                  <c:pt idx="6">
                    <c:v>5.0935451439518414E-3</c:v>
                  </c:pt>
                  <c:pt idx="7">
                    <c:v>5.3359358690696001E-3</c:v>
                  </c:pt>
                </c:numCache>
              </c:numRef>
            </c:plus>
            <c:minus>
              <c:numRef>
                <c:f>SD_3n_right!$W$66:$W$73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4.5985538772353368E-2</c:v>
                  </c:pt>
                  <c:pt idx="2">
                    <c:v>4.9054686370000669E-3</c:v>
                  </c:pt>
                  <c:pt idx="3">
                    <c:v>1.2972908603169235E-2</c:v>
                  </c:pt>
                  <c:pt idx="4">
                    <c:v>6.4759496448196065E-3</c:v>
                  </c:pt>
                  <c:pt idx="5">
                    <c:v>7.0421236644494355E-3</c:v>
                  </c:pt>
                  <c:pt idx="6">
                    <c:v>5.0935451439518414E-3</c:v>
                  </c:pt>
                  <c:pt idx="7">
                    <c:v>5.3359358690696001E-3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SD_3n_right!$U$66:$U$73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SD_3n_right!$V$66:$V$73</c:f>
              <c:numCache>
                <c:formatCode>General</c:formatCode>
                <c:ptCount val="8"/>
                <c:pt idx="0">
                  <c:v>1.5625</c:v>
                </c:pt>
                <c:pt idx="1">
                  <c:v>1.6506188496845757</c:v>
                </c:pt>
                <c:pt idx="2">
                  <c:v>1.8031537415274965</c:v>
                </c:pt>
                <c:pt idx="3">
                  <c:v>1.8209405130418226</c:v>
                </c:pt>
                <c:pt idx="4">
                  <c:v>1.8208030140151816</c:v>
                </c:pt>
                <c:pt idx="5">
                  <c:v>1.8085886584555229</c:v>
                </c:pt>
                <c:pt idx="6">
                  <c:v>1.8092323719025436</c:v>
                </c:pt>
                <c:pt idx="7">
                  <c:v>1.7951033802362071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26-40CE-89D3-74552F74EB9F}"/>
            </c:ext>
          </c:extLst>
        </c:ser>
        <c:ser>
          <c:idx val="4"/>
          <c:order val="4"/>
          <c:tx>
            <c:v>GCA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SD_3n_right!$W$75:$W$82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1.6217107485905869E-2</c:v>
                  </c:pt>
                  <c:pt idx="2">
                    <c:v>5.8257950644638691E-3</c:v>
                  </c:pt>
                  <c:pt idx="3">
                    <c:v>4.5182765492946392E-3</c:v>
                  </c:pt>
                  <c:pt idx="4">
                    <c:v>5.7282695307370136E-3</c:v>
                  </c:pt>
                  <c:pt idx="5">
                    <c:v>6.3152371261852467E-3</c:v>
                  </c:pt>
                  <c:pt idx="6">
                    <c:v>1.1213961028662543E-2</c:v>
                  </c:pt>
                  <c:pt idx="7">
                    <c:v>1.0901366273003503E-2</c:v>
                  </c:pt>
                </c:numCache>
              </c:numRef>
            </c:plus>
            <c:minus>
              <c:numRef>
                <c:f>SD_3n_right!$W$75:$W$82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1.6217107485905869E-2</c:v>
                  </c:pt>
                  <c:pt idx="2">
                    <c:v>5.8257950644638691E-3</c:v>
                  </c:pt>
                  <c:pt idx="3">
                    <c:v>4.5182765492946392E-3</c:v>
                  </c:pt>
                  <c:pt idx="4">
                    <c:v>5.7282695307370136E-3</c:v>
                  </c:pt>
                  <c:pt idx="5">
                    <c:v>6.3152371261852467E-3</c:v>
                  </c:pt>
                  <c:pt idx="6">
                    <c:v>1.1213961028662543E-2</c:v>
                  </c:pt>
                  <c:pt idx="7">
                    <c:v>1.0901366273003503E-2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SD_3n_right!$U$75:$U$82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SD_3n_right!$V$75:$V$82</c:f>
              <c:numCache>
                <c:formatCode>General</c:formatCode>
                <c:ptCount val="8"/>
                <c:pt idx="0">
                  <c:v>1.5625</c:v>
                </c:pt>
                <c:pt idx="1">
                  <c:v>1.6343606094339997</c:v>
                </c:pt>
                <c:pt idx="2">
                  <c:v>1.7589449326547837</c:v>
                </c:pt>
                <c:pt idx="3">
                  <c:v>1.7790057257663787</c:v>
                </c:pt>
                <c:pt idx="4">
                  <c:v>1.778388887431579</c:v>
                </c:pt>
                <c:pt idx="5">
                  <c:v>1.7779732765100538</c:v>
                </c:pt>
                <c:pt idx="6">
                  <c:v>1.769442901821846</c:v>
                </c:pt>
                <c:pt idx="7">
                  <c:v>1.7484345712388669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26-40CE-89D3-74552F74EB9F}"/>
            </c:ext>
          </c:extLst>
        </c:ser>
        <c:ser>
          <c:idx val="5"/>
          <c:order val="5"/>
          <c:tx>
            <c:v>GCC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SD_3n_right!$W$84:$W$91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1.2823120629019909E-2</c:v>
                  </c:pt>
                  <c:pt idx="2">
                    <c:v>8.7846360749620055E-3</c:v>
                  </c:pt>
                  <c:pt idx="3">
                    <c:v>6.4125384233148144E-3</c:v>
                  </c:pt>
                  <c:pt idx="4">
                    <c:v>9.9103668925381271E-3</c:v>
                  </c:pt>
                  <c:pt idx="5">
                    <c:v>8.2132896990441753E-3</c:v>
                  </c:pt>
                  <c:pt idx="6">
                    <c:v>1.3933608453173513E-2</c:v>
                  </c:pt>
                  <c:pt idx="7">
                    <c:v>1.2691758703999885E-2</c:v>
                  </c:pt>
                </c:numCache>
              </c:numRef>
            </c:plus>
            <c:minus>
              <c:numRef>
                <c:f>SD_3n_right!$W$84:$W$91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1.2823120629019909E-2</c:v>
                  </c:pt>
                  <c:pt idx="2">
                    <c:v>8.7846360749620055E-3</c:v>
                  </c:pt>
                  <c:pt idx="3">
                    <c:v>6.4125384233148144E-3</c:v>
                  </c:pt>
                  <c:pt idx="4">
                    <c:v>9.9103668925381271E-3</c:v>
                  </c:pt>
                  <c:pt idx="5">
                    <c:v>8.2132896990441753E-3</c:v>
                  </c:pt>
                  <c:pt idx="6">
                    <c:v>1.3933608453173513E-2</c:v>
                  </c:pt>
                  <c:pt idx="7">
                    <c:v>1.2691758703999885E-2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SD_3n_right!$U$84:$U$91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SD_3n_right!$V$84:$V$91</c:f>
              <c:numCache>
                <c:formatCode>General</c:formatCode>
                <c:ptCount val="8"/>
                <c:pt idx="0">
                  <c:v>1.5625</c:v>
                </c:pt>
                <c:pt idx="1">
                  <c:v>1.625923885150323</c:v>
                </c:pt>
                <c:pt idx="2">
                  <c:v>1.7481510720335125</c:v>
                </c:pt>
                <c:pt idx="3">
                  <c:v>1.7628309652348331</c:v>
                </c:pt>
                <c:pt idx="4">
                  <c:v>1.7695026321713747</c:v>
                </c:pt>
                <c:pt idx="5">
                  <c:v>1.7703254916947198</c:v>
                </c:pt>
                <c:pt idx="6">
                  <c:v>1.7596542180323098</c:v>
                </c:pt>
                <c:pt idx="7">
                  <c:v>1.7400024644418779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26-40CE-89D3-74552F74EB9F}"/>
            </c:ext>
          </c:extLst>
        </c:ser>
        <c:ser>
          <c:idx val="6"/>
          <c:order val="6"/>
          <c:tx>
            <c:v>GGT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SD_3n_right!$W$93:$W$100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4.4379855240394457E-2</c:v>
                  </c:pt>
                  <c:pt idx="2">
                    <c:v>7.6025996838856805E-3</c:v>
                  </c:pt>
                  <c:pt idx="3">
                    <c:v>1.4832758664887206E-2</c:v>
                  </c:pt>
                  <c:pt idx="4">
                    <c:v>1.0103911713873381E-2</c:v>
                  </c:pt>
                  <c:pt idx="5">
                    <c:v>1.1668119203514168E-2</c:v>
                  </c:pt>
                  <c:pt idx="6">
                    <c:v>1.0375126570486245E-2</c:v>
                  </c:pt>
                  <c:pt idx="7">
                    <c:v>9.8521602645884453E-3</c:v>
                  </c:pt>
                </c:numCache>
              </c:numRef>
            </c:plus>
            <c:minus>
              <c:numRef>
                <c:f>SD_3n_right!$W$93:$W$100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4.4379855240394457E-2</c:v>
                  </c:pt>
                  <c:pt idx="2">
                    <c:v>7.6025996838856805E-3</c:v>
                  </c:pt>
                  <c:pt idx="3">
                    <c:v>1.4832758664887206E-2</c:v>
                  </c:pt>
                  <c:pt idx="4">
                    <c:v>1.0103911713873381E-2</c:v>
                  </c:pt>
                  <c:pt idx="5">
                    <c:v>1.1668119203514168E-2</c:v>
                  </c:pt>
                  <c:pt idx="6">
                    <c:v>1.0375126570486245E-2</c:v>
                  </c:pt>
                  <c:pt idx="7">
                    <c:v>9.8521602645884453E-3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SD_3n_right!$U$93:$U$100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SD_3n_right!$V$93:$V$100</c:f>
              <c:numCache>
                <c:formatCode>General</c:formatCode>
                <c:ptCount val="8"/>
                <c:pt idx="0">
                  <c:v>1.5625</c:v>
                </c:pt>
                <c:pt idx="1">
                  <c:v>1.6276845532747488</c:v>
                </c:pt>
                <c:pt idx="2">
                  <c:v>1.7449209392194798</c:v>
                </c:pt>
                <c:pt idx="3">
                  <c:v>1.7588459904666625</c:v>
                </c:pt>
                <c:pt idx="4">
                  <c:v>1.7584780588049098</c:v>
                </c:pt>
                <c:pt idx="5">
                  <c:v>1.743453401639107</c:v>
                </c:pt>
                <c:pt idx="6">
                  <c:v>1.7468151291735086</c:v>
                </c:pt>
                <c:pt idx="7">
                  <c:v>1.74087651640495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26-40CE-89D3-74552F74EB9F}"/>
            </c:ext>
          </c:extLst>
        </c:ser>
        <c:ser>
          <c:idx val="7"/>
          <c:order val="7"/>
          <c:tx>
            <c:v>GTC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SD_3n_right!$W$102:$W$109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3.1267854563244657E-2</c:v>
                  </c:pt>
                  <c:pt idx="2">
                    <c:v>4.4336371810679061E-3</c:v>
                  </c:pt>
                  <c:pt idx="3">
                    <c:v>9.6770683053857103E-3</c:v>
                  </c:pt>
                  <c:pt idx="4">
                    <c:v>6.6571821994971308E-3</c:v>
                  </c:pt>
                  <c:pt idx="5">
                    <c:v>7.5421076820587881E-3</c:v>
                  </c:pt>
                  <c:pt idx="6">
                    <c:v>3.8321500004264938E-3</c:v>
                  </c:pt>
                  <c:pt idx="7">
                    <c:v>4.4043086286625647E-3</c:v>
                  </c:pt>
                </c:numCache>
              </c:numRef>
            </c:plus>
            <c:minus>
              <c:numRef>
                <c:f>SD_3n_right!$W$102:$W$109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3.1267854563244657E-2</c:v>
                  </c:pt>
                  <c:pt idx="2">
                    <c:v>4.4336371810679061E-3</c:v>
                  </c:pt>
                  <c:pt idx="3">
                    <c:v>9.6770683053857103E-3</c:v>
                  </c:pt>
                  <c:pt idx="4">
                    <c:v>6.6571821994971308E-3</c:v>
                  </c:pt>
                  <c:pt idx="5">
                    <c:v>7.5421076820587881E-3</c:v>
                  </c:pt>
                  <c:pt idx="6">
                    <c:v>3.8321500004264938E-3</c:v>
                  </c:pt>
                  <c:pt idx="7">
                    <c:v>4.4043086286625647E-3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SD_3n_right!$U$102:$U$109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SD_3n_right!$V$102:$V$109</c:f>
              <c:numCache>
                <c:formatCode>General</c:formatCode>
                <c:ptCount val="8"/>
                <c:pt idx="0">
                  <c:v>1.5625</c:v>
                </c:pt>
                <c:pt idx="1">
                  <c:v>1.6095888966911833</c:v>
                </c:pt>
                <c:pt idx="2">
                  <c:v>1.722001582629519</c:v>
                </c:pt>
                <c:pt idx="3">
                  <c:v>1.7356256570452913</c:v>
                </c:pt>
                <c:pt idx="4">
                  <c:v>1.7378213135741103</c:v>
                </c:pt>
                <c:pt idx="5">
                  <c:v>1.7332844465605872</c:v>
                </c:pt>
                <c:pt idx="6">
                  <c:v>1.7283543307527289</c:v>
                </c:pt>
                <c:pt idx="7">
                  <c:v>1.7147921898390908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26-40CE-89D3-74552F74EB9F}"/>
            </c:ext>
          </c:extLst>
        </c:ser>
        <c:ser>
          <c:idx val="8"/>
          <c:order val="8"/>
          <c:tx>
            <c:v>GAC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SD_3n_right!$W$111:$W$118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1.468510553386196E-2</c:v>
                  </c:pt>
                  <c:pt idx="2">
                    <c:v>3.6835481275662497E-3</c:v>
                  </c:pt>
                  <c:pt idx="3">
                    <c:v>2.8374891871125528E-3</c:v>
                  </c:pt>
                  <c:pt idx="4">
                    <c:v>3.5416186670311116E-3</c:v>
                  </c:pt>
                  <c:pt idx="5">
                    <c:v>1.8582459290352237E-3</c:v>
                  </c:pt>
                  <c:pt idx="6">
                    <c:v>7.2983768337318202E-3</c:v>
                  </c:pt>
                  <c:pt idx="7">
                    <c:v>6.4275480536665945E-3</c:v>
                  </c:pt>
                </c:numCache>
              </c:numRef>
            </c:plus>
            <c:minus>
              <c:numRef>
                <c:f>SD_3n_right!$W$111:$W$118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1.468510553386196E-2</c:v>
                  </c:pt>
                  <c:pt idx="2">
                    <c:v>3.6835481275662497E-3</c:v>
                  </c:pt>
                  <c:pt idx="3">
                    <c:v>2.8374891871125528E-3</c:v>
                  </c:pt>
                  <c:pt idx="4">
                    <c:v>3.5416186670311116E-3</c:v>
                  </c:pt>
                  <c:pt idx="5">
                    <c:v>1.8582459290352237E-3</c:v>
                  </c:pt>
                  <c:pt idx="6">
                    <c:v>7.2983768337318202E-3</c:v>
                  </c:pt>
                  <c:pt idx="7">
                    <c:v>6.4275480536665945E-3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SD_3n_right!$U$111:$U$118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SD_3n_right!$V$111:$V$118</c:f>
              <c:numCache>
                <c:formatCode>General</c:formatCode>
                <c:ptCount val="8"/>
                <c:pt idx="0">
                  <c:v>1.5625</c:v>
                </c:pt>
                <c:pt idx="1">
                  <c:v>1.6183730502328673</c:v>
                </c:pt>
                <c:pt idx="2">
                  <c:v>1.7131484627962155</c:v>
                </c:pt>
                <c:pt idx="3">
                  <c:v>1.7291043127961006</c:v>
                </c:pt>
                <c:pt idx="4">
                  <c:v>1.7288401652736702</c:v>
                </c:pt>
                <c:pt idx="5">
                  <c:v>1.7188565796332487</c:v>
                </c:pt>
                <c:pt idx="6">
                  <c:v>1.7199443736270283</c:v>
                </c:pt>
                <c:pt idx="7">
                  <c:v>1.7068072388105837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26-40CE-89D3-74552F74EB9F}"/>
            </c:ext>
          </c:extLst>
        </c:ser>
        <c:ser>
          <c:idx val="9"/>
          <c:order val="9"/>
          <c:tx>
            <c:v>GCT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SD_3n_right!$W$120:$W$127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1.433622706332903E-2</c:v>
                  </c:pt>
                  <c:pt idx="2">
                    <c:v>3.5216523864522371E-3</c:v>
                  </c:pt>
                  <c:pt idx="3">
                    <c:v>8.7151510236134586E-4</c:v>
                  </c:pt>
                  <c:pt idx="4">
                    <c:v>1.5326618674771789E-3</c:v>
                  </c:pt>
                  <c:pt idx="5">
                    <c:v>4.6774310475683218E-3</c:v>
                  </c:pt>
                  <c:pt idx="6">
                    <c:v>2.74103261052344E-3</c:v>
                  </c:pt>
                  <c:pt idx="7">
                    <c:v>2.3892447020383979E-3</c:v>
                  </c:pt>
                </c:numCache>
              </c:numRef>
            </c:plus>
            <c:minus>
              <c:numRef>
                <c:f>SD_3n_right!$W$120:$W$127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1.433622706332903E-2</c:v>
                  </c:pt>
                  <c:pt idx="2">
                    <c:v>3.5216523864522371E-3</c:v>
                  </c:pt>
                  <c:pt idx="3">
                    <c:v>8.7151510236134586E-4</c:v>
                  </c:pt>
                  <c:pt idx="4">
                    <c:v>1.5326618674771789E-3</c:v>
                  </c:pt>
                  <c:pt idx="5">
                    <c:v>4.6774310475683218E-3</c:v>
                  </c:pt>
                  <c:pt idx="6">
                    <c:v>2.74103261052344E-3</c:v>
                  </c:pt>
                  <c:pt idx="7">
                    <c:v>2.3892447020383979E-3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SD_3n_right!$U$120:$U$127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SD_3n_right!$V$120:$V$127</c:f>
              <c:numCache>
                <c:formatCode>General</c:formatCode>
                <c:ptCount val="8"/>
                <c:pt idx="0">
                  <c:v>1.5625</c:v>
                </c:pt>
                <c:pt idx="1">
                  <c:v>1.5927592734401084</c:v>
                </c:pt>
                <c:pt idx="2">
                  <c:v>1.7060968453217158</c:v>
                </c:pt>
                <c:pt idx="3">
                  <c:v>1.7160353382657407</c:v>
                </c:pt>
                <c:pt idx="4">
                  <c:v>1.7231443401550319</c:v>
                </c:pt>
                <c:pt idx="5">
                  <c:v>1.7092993493603985</c:v>
                </c:pt>
                <c:pt idx="6">
                  <c:v>1.7137768978506271</c:v>
                </c:pt>
                <c:pt idx="7">
                  <c:v>1.6988022138878214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26-40CE-89D3-74552F74EB9F}"/>
            </c:ext>
          </c:extLst>
        </c:ser>
        <c:ser>
          <c:idx val="10"/>
          <c:order val="10"/>
          <c:tx>
            <c:v>GAG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SD_3n_right!$W$129:$W$136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3.2419694438458407E-2</c:v>
                  </c:pt>
                  <c:pt idx="2">
                    <c:v>1.4428267660873205E-2</c:v>
                  </c:pt>
                  <c:pt idx="3">
                    <c:v>1.6043512469057067E-2</c:v>
                  </c:pt>
                  <c:pt idx="4">
                    <c:v>1.6307275004761035E-2</c:v>
                  </c:pt>
                  <c:pt idx="5">
                    <c:v>1.9676354513387079E-2</c:v>
                  </c:pt>
                  <c:pt idx="6">
                    <c:v>1.4302335516669241E-2</c:v>
                  </c:pt>
                  <c:pt idx="7">
                    <c:v>1.4516116191107552E-2</c:v>
                  </c:pt>
                </c:numCache>
              </c:numRef>
            </c:plus>
            <c:minus>
              <c:numRef>
                <c:f>SD_3n_right!$W$129:$W$136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3.2419694438458407E-2</c:v>
                  </c:pt>
                  <c:pt idx="2">
                    <c:v>1.4428267660873205E-2</c:v>
                  </c:pt>
                  <c:pt idx="3">
                    <c:v>1.6043512469057067E-2</c:v>
                  </c:pt>
                  <c:pt idx="4">
                    <c:v>1.6307275004761035E-2</c:v>
                  </c:pt>
                  <c:pt idx="5">
                    <c:v>1.9676354513387079E-2</c:v>
                  </c:pt>
                  <c:pt idx="6">
                    <c:v>1.4302335516669241E-2</c:v>
                  </c:pt>
                  <c:pt idx="7">
                    <c:v>1.4516116191107552E-2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SD_3n_right!$U$129:$U$136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SD_3n_right!$V$129:$V$136</c:f>
              <c:numCache>
                <c:formatCode>General</c:formatCode>
                <c:ptCount val="8"/>
                <c:pt idx="0">
                  <c:v>1.5625</c:v>
                </c:pt>
                <c:pt idx="1">
                  <c:v>1.6153459254492779</c:v>
                </c:pt>
                <c:pt idx="2">
                  <c:v>1.6919995165244093</c:v>
                </c:pt>
                <c:pt idx="3">
                  <c:v>1.7183933123519219</c:v>
                </c:pt>
                <c:pt idx="4">
                  <c:v>1.7117575940984473</c:v>
                </c:pt>
                <c:pt idx="5">
                  <c:v>1.6981409763583937</c:v>
                </c:pt>
                <c:pt idx="6">
                  <c:v>1.6930367712689138</c:v>
                </c:pt>
                <c:pt idx="7">
                  <c:v>1.6886692272817969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26-40CE-89D3-74552F74EB9F}"/>
            </c:ext>
          </c:extLst>
        </c:ser>
        <c:ser>
          <c:idx val="11"/>
          <c:order val="11"/>
          <c:tx>
            <c:v>GGA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SD_3n_right!$W$138:$W$145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2.7134532364475911E-2</c:v>
                  </c:pt>
                  <c:pt idx="2">
                    <c:v>5.7135963955666502E-3</c:v>
                  </c:pt>
                  <c:pt idx="3">
                    <c:v>7.797932502181003E-3</c:v>
                  </c:pt>
                  <c:pt idx="4">
                    <c:v>4.8445882748042882E-3</c:v>
                  </c:pt>
                  <c:pt idx="5">
                    <c:v>3.2939399992327673E-3</c:v>
                  </c:pt>
                  <c:pt idx="6">
                    <c:v>4.3290533240782757E-3</c:v>
                  </c:pt>
                  <c:pt idx="7">
                    <c:v>3.7894333171710243E-3</c:v>
                  </c:pt>
                </c:numCache>
              </c:numRef>
            </c:plus>
            <c:minus>
              <c:numRef>
                <c:f>SD_3n_right!$W$138:$W$145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2.7134532364475911E-2</c:v>
                  </c:pt>
                  <c:pt idx="2">
                    <c:v>5.7135963955666502E-3</c:v>
                  </c:pt>
                  <c:pt idx="3">
                    <c:v>7.797932502181003E-3</c:v>
                  </c:pt>
                  <c:pt idx="4">
                    <c:v>4.8445882748042882E-3</c:v>
                  </c:pt>
                  <c:pt idx="5">
                    <c:v>3.2939399992327673E-3</c:v>
                  </c:pt>
                  <c:pt idx="6">
                    <c:v>4.3290533240782757E-3</c:v>
                  </c:pt>
                  <c:pt idx="7">
                    <c:v>3.7894333171710243E-3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SD_3n_right!$U$138:$U$145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SD_3n_right!$V$138:$V$145</c:f>
              <c:numCache>
                <c:formatCode>General</c:formatCode>
                <c:ptCount val="8"/>
                <c:pt idx="0">
                  <c:v>1.5625</c:v>
                </c:pt>
                <c:pt idx="1">
                  <c:v>1.6296800219206762</c:v>
                </c:pt>
                <c:pt idx="2">
                  <c:v>1.690373178342985</c:v>
                </c:pt>
                <c:pt idx="3">
                  <c:v>1.7121328053562999</c:v>
                </c:pt>
                <c:pt idx="4">
                  <c:v>1.7014201453502231</c:v>
                </c:pt>
                <c:pt idx="5">
                  <c:v>1.7002659854092848</c:v>
                </c:pt>
                <c:pt idx="6">
                  <c:v>1.6921579247390797</c:v>
                </c:pt>
                <c:pt idx="7">
                  <c:v>1.686327122655825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26-40CE-89D3-74552F74EB9F}"/>
            </c:ext>
          </c:extLst>
        </c:ser>
        <c:ser>
          <c:idx val="12"/>
          <c:order val="12"/>
          <c:tx>
            <c:v>GTA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SD_3n_right!$W$147:$W$154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1.5358217414376957E-2</c:v>
                  </c:pt>
                  <c:pt idx="2">
                    <c:v>3.8877880105124556E-3</c:v>
                  </c:pt>
                  <c:pt idx="3">
                    <c:v>3.1394768209847788E-3</c:v>
                  </c:pt>
                  <c:pt idx="4">
                    <c:v>3.3792354505729452E-3</c:v>
                  </c:pt>
                  <c:pt idx="5">
                    <c:v>9.902455547671613E-4</c:v>
                  </c:pt>
                  <c:pt idx="6">
                    <c:v>1.2733609963204741E-3</c:v>
                  </c:pt>
                  <c:pt idx="7">
                    <c:v>1.3513781885499644E-3</c:v>
                  </c:pt>
                </c:numCache>
              </c:numRef>
            </c:plus>
            <c:minus>
              <c:numRef>
                <c:f>SD_3n_right!$W$147:$W$154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1.5358217414376957E-2</c:v>
                  </c:pt>
                  <c:pt idx="2">
                    <c:v>3.8877880105124556E-3</c:v>
                  </c:pt>
                  <c:pt idx="3">
                    <c:v>3.1394768209847788E-3</c:v>
                  </c:pt>
                  <c:pt idx="4">
                    <c:v>3.3792354505729452E-3</c:v>
                  </c:pt>
                  <c:pt idx="5">
                    <c:v>9.902455547671613E-4</c:v>
                  </c:pt>
                  <c:pt idx="6">
                    <c:v>1.2733609963204741E-3</c:v>
                  </c:pt>
                  <c:pt idx="7">
                    <c:v>1.3513781885499644E-3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SD_3n_right!$U$147:$U$154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SD_3n_right!$V$147:$V$154</c:f>
              <c:numCache>
                <c:formatCode>General</c:formatCode>
                <c:ptCount val="8"/>
                <c:pt idx="0">
                  <c:v>1.5625</c:v>
                </c:pt>
                <c:pt idx="1">
                  <c:v>1.6045581925202752</c:v>
                </c:pt>
                <c:pt idx="2">
                  <c:v>1.6827459353710468</c:v>
                </c:pt>
                <c:pt idx="3">
                  <c:v>1.6991323199081401</c:v>
                </c:pt>
                <c:pt idx="4">
                  <c:v>1.6987978258638536</c:v>
                </c:pt>
                <c:pt idx="5">
                  <c:v>1.6963408061632084</c:v>
                </c:pt>
                <c:pt idx="6">
                  <c:v>1.6886208204919335</c:v>
                </c:pt>
                <c:pt idx="7">
                  <c:v>1.6762812509274165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26-40CE-89D3-74552F74EB9F}"/>
            </c:ext>
          </c:extLst>
        </c:ser>
        <c:ser>
          <c:idx val="13"/>
          <c:order val="13"/>
          <c:tx>
            <c:v>CGC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SD_3n_right!$W$156:$W$163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2.1542368398960385E-2</c:v>
                  </c:pt>
                  <c:pt idx="2">
                    <c:v>1.2299489044478782E-3</c:v>
                  </c:pt>
                  <c:pt idx="3">
                    <c:v>4.4881553484456089E-3</c:v>
                  </c:pt>
                  <c:pt idx="4">
                    <c:v>1.9846706280665445E-3</c:v>
                  </c:pt>
                  <c:pt idx="5">
                    <c:v>6.8142436114315228E-3</c:v>
                  </c:pt>
                  <c:pt idx="6">
                    <c:v>2.2064150301589714E-3</c:v>
                  </c:pt>
                  <c:pt idx="7">
                    <c:v>2.0338024979039112E-3</c:v>
                  </c:pt>
                </c:numCache>
              </c:numRef>
            </c:plus>
            <c:minus>
              <c:numRef>
                <c:f>SD_3n_right!$W$156:$W$163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2.1542368398960385E-2</c:v>
                  </c:pt>
                  <c:pt idx="2">
                    <c:v>1.2299489044478782E-3</c:v>
                  </c:pt>
                  <c:pt idx="3">
                    <c:v>4.4881553484456089E-3</c:v>
                  </c:pt>
                  <c:pt idx="4">
                    <c:v>1.9846706280665445E-3</c:v>
                  </c:pt>
                  <c:pt idx="5">
                    <c:v>6.8142436114315228E-3</c:v>
                  </c:pt>
                  <c:pt idx="6">
                    <c:v>2.2064150301589714E-3</c:v>
                  </c:pt>
                  <c:pt idx="7">
                    <c:v>2.0338024979039112E-3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SD_3n_right!$U$156:$U$163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SD_3n_right!$V$156:$V$163</c:f>
              <c:numCache>
                <c:formatCode>General</c:formatCode>
                <c:ptCount val="8"/>
                <c:pt idx="0">
                  <c:v>1.5625</c:v>
                </c:pt>
                <c:pt idx="1">
                  <c:v>1.6024669535714628</c:v>
                </c:pt>
                <c:pt idx="2">
                  <c:v>1.6696491594487126</c:v>
                </c:pt>
                <c:pt idx="3">
                  <c:v>1.6776481285709748</c:v>
                </c:pt>
                <c:pt idx="4">
                  <c:v>1.6769557206672527</c:v>
                </c:pt>
                <c:pt idx="5">
                  <c:v>1.6669574980566282</c:v>
                </c:pt>
                <c:pt idx="6">
                  <c:v>1.6729799194798398</c:v>
                </c:pt>
                <c:pt idx="7">
                  <c:v>1.666977114903468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26-40CE-89D3-74552F74EB9F}"/>
            </c:ext>
          </c:extLst>
        </c:ser>
        <c:ser>
          <c:idx val="14"/>
          <c:order val="14"/>
          <c:tx>
            <c:v>ACG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SD_3n_right!$W$165:$W$172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7.4911838694272943E-3</c:v>
                  </c:pt>
                  <c:pt idx="2">
                    <c:v>5.4798275605699711E-3</c:v>
                  </c:pt>
                  <c:pt idx="3">
                    <c:v>5.2634656828382557E-3</c:v>
                  </c:pt>
                  <c:pt idx="4">
                    <c:v>6.3640078681200217E-3</c:v>
                  </c:pt>
                  <c:pt idx="5">
                    <c:v>8.3310046895981264E-3</c:v>
                  </c:pt>
                  <c:pt idx="6">
                    <c:v>9.2207292956873656E-3</c:v>
                  </c:pt>
                  <c:pt idx="7">
                    <c:v>8.8070407638103556E-3</c:v>
                  </c:pt>
                </c:numCache>
              </c:numRef>
            </c:plus>
            <c:minus>
              <c:numRef>
                <c:f>SD_3n_right!$W$165:$W$172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7.4911838694272943E-3</c:v>
                  </c:pt>
                  <c:pt idx="2">
                    <c:v>5.4798275605699711E-3</c:v>
                  </c:pt>
                  <c:pt idx="3">
                    <c:v>5.2634656828382557E-3</c:v>
                  </c:pt>
                  <c:pt idx="4">
                    <c:v>6.3640078681200217E-3</c:v>
                  </c:pt>
                  <c:pt idx="5">
                    <c:v>8.3310046895981264E-3</c:v>
                  </c:pt>
                  <c:pt idx="6">
                    <c:v>9.2207292956873656E-3</c:v>
                  </c:pt>
                  <c:pt idx="7">
                    <c:v>8.8070407638103556E-3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SD_3n_right!$U$165:$U$172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SD_3n_right!$V$165:$V$172</c:f>
              <c:numCache>
                <c:formatCode>General</c:formatCode>
                <c:ptCount val="8"/>
                <c:pt idx="0">
                  <c:v>1.5625</c:v>
                </c:pt>
                <c:pt idx="1">
                  <c:v>1.6015133763067346</c:v>
                </c:pt>
                <c:pt idx="2">
                  <c:v>1.6763559382909921</c:v>
                </c:pt>
                <c:pt idx="3">
                  <c:v>1.6868031627661648</c:v>
                </c:pt>
                <c:pt idx="4">
                  <c:v>1.6870253053334037</c:v>
                </c:pt>
                <c:pt idx="5">
                  <c:v>1.6786245212851769</c:v>
                </c:pt>
                <c:pt idx="6">
                  <c:v>1.6824063117487666</c:v>
                </c:pt>
                <c:pt idx="7">
                  <c:v>1.6690798387726806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26-40CE-89D3-74552F74EB9F}"/>
            </c:ext>
          </c:extLst>
        </c:ser>
        <c:ser>
          <c:idx val="15"/>
          <c:order val="15"/>
          <c:tx>
            <c:v>AGG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SD_3n_right!$W$174:$W$181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1.7607582146356847E-2</c:v>
                  </c:pt>
                  <c:pt idx="2">
                    <c:v>8.0677772222101669E-3</c:v>
                  </c:pt>
                  <c:pt idx="3">
                    <c:v>5.7039478446999515E-3</c:v>
                  </c:pt>
                  <c:pt idx="4">
                    <c:v>5.1609975443035611E-3</c:v>
                  </c:pt>
                  <c:pt idx="5">
                    <c:v>1.1158092307460774E-3</c:v>
                  </c:pt>
                  <c:pt idx="6">
                    <c:v>5.9575386411904576E-3</c:v>
                  </c:pt>
                  <c:pt idx="7">
                    <c:v>6.1070401151897087E-3</c:v>
                  </c:pt>
                </c:numCache>
              </c:numRef>
            </c:plus>
            <c:minus>
              <c:numRef>
                <c:f>SD_3n_right!$W$174:$W$181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1.7607582146356847E-2</c:v>
                  </c:pt>
                  <c:pt idx="2">
                    <c:v>8.0677772222101669E-3</c:v>
                  </c:pt>
                  <c:pt idx="3">
                    <c:v>5.7039478446999515E-3</c:v>
                  </c:pt>
                  <c:pt idx="4">
                    <c:v>5.1609975443035611E-3</c:v>
                  </c:pt>
                  <c:pt idx="5">
                    <c:v>1.1158092307460774E-3</c:v>
                  </c:pt>
                  <c:pt idx="6">
                    <c:v>5.9575386411904576E-3</c:v>
                  </c:pt>
                  <c:pt idx="7">
                    <c:v>6.1070401151897087E-3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SD_3n_right!$U$174:$U$181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SD_3n_right!$V$174:$V$181</c:f>
              <c:numCache>
                <c:formatCode>General</c:formatCode>
                <c:ptCount val="8"/>
                <c:pt idx="0">
                  <c:v>1.5625</c:v>
                </c:pt>
                <c:pt idx="1">
                  <c:v>1.5957007593845045</c:v>
                </c:pt>
                <c:pt idx="2">
                  <c:v>1.6514408484080487</c:v>
                </c:pt>
                <c:pt idx="3">
                  <c:v>1.6656307925448874</c:v>
                </c:pt>
                <c:pt idx="4">
                  <c:v>1.6628243545737718</c:v>
                </c:pt>
                <c:pt idx="5">
                  <c:v>1.6591110031339071</c:v>
                </c:pt>
                <c:pt idx="6">
                  <c:v>1.6527979997976314</c:v>
                </c:pt>
                <c:pt idx="7">
                  <c:v>1.647498952807732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426-40CE-89D3-74552F74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19968"/>
        <c:axId val="382818000"/>
      </c:scatterChart>
      <c:valAx>
        <c:axId val="3828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18000"/>
        <c:crosses val="autoZero"/>
        <c:crossBetween val="midCat"/>
      </c:valAx>
      <c:valAx>
        <c:axId val="382818000"/>
        <c:scaling>
          <c:orientation val="minMax"/>
          <c:min val="1.56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199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n_1_left!$A$121:$A$128</c:f>
              <c:strCache>
                <c:ptCount val="8"/>
                <c:pt idx="0">
                  <c:v>A1_0 min</c:v>
                </c:pt>
                <c:pt idx="1">
                  <c:v>A1_5 min</c:v>
                </c:pt>
                <c:pt idx="2">
                  <c:v>A1_15 min</c:v>
                </c:pt>
                <c:pt idx="3">
                  <c:v>A1_30 min</c:v>
                </c:pt>
                <c:pt idx="4">
                  <c:v>A1_90 min</c:v>
                </c:pt>
                <c:pt idx="5">
                  <c:v>A1_270 min</c:v>
                </c:pt>
                <c:pt idx="6">
                  <c:v>A1_540 min</c:v>
                </c:pt>
                <c:pt idx="7">
                  <c:v>A1_720 min</c:v>
                </c:pt>
              </c:strCache>
            </c:strRef>
          </c:xVal>
          <c:yVal>
            <c:numRef>
              <c:f>n_1_left!$B$121:$B$128</c:f>
              <c:numCache>
                <c:formatCode>General</c:formatCode>
                <c:ptCount val="8"/>
                <c:pt idx="0">
                  <c:v>25</c:v>
                </c:pt>
                <c:pt idx="1">
                  <c:v>25.281159790812101</c:v>
                </c:pt>
                <c:pt idx="2">
                  <c:v>24.753671900543505</c:v>
                </c:pt>
                <c:pt idx="3">
                  <c:v>24.835349374597328</c:v>
                </c:pt>
                <c:pt idx="4">
                  <c:v>24.798096863626824</c:v>
                </c:pt>
                <c:pt idx="5">
                  <c:v>24.843435350093564</c:v>
                </c:pt>
                <c:pt idx="6">
                  <c:v>24.819394896045328</c:v>
                </c:pt>
                <c:pt idx="7">
                  <c:v>24.774168956396505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A-4675-A8FF-0A936D187F25}"/>
            </c:ext>
          </c:extLst>
        </c:ser>
        <c:ser>
          <c:idx val="1"/>
          <c:order val="1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n_1_left!$A$130:$A$137</c:f>
              <c:strCache>
                <c:ptCount val="8"/>
                <c:pt idx="0">
                  <c:v>C1_0 min</c:v>
                </c:pt>
                <c:pt idx="1">
                  <c:v>C1_5 min</c:v>
                </c:pt>
                <c:pt idx="2">
                  <c:v>C1_15 min</c:v>
                </c:pt>
                <c:pt idx="3">
                  <c:v>C1_30 min</c:v>
                </c:pt>
                <c:pt idx="4">
                  <c:v>C1_90 min</c:v>
                </c:pt>
                <c:pt idx="5">
                  <c:v>C1_270 min</c:v>
                </c:pt>
                <c:pt idx="6">
                  <c:v>C1_540 min</c:v>
                </c:pt>
                <c:pt idx="7">
                  <c:v>C1_720 min</c:v>
                </c:pt>
              </c:strCache>
            </c:strRef>
          </c:xVal>
          <c:yVal>
            <c:numRef>
              <c:f>n_1_left!$B$130:$B$137</c:f>
              <c:numCache>
                <c:formatCode>General</c:formatCode>
                <c:ptCount val="8"/>
                <c:pt idx="0">
                  <c:v>25</c:v>
                </c:pt>
                <c:pt idx="1">
                  <c:v>24.898533829068668</c:v>
                </c:pt>
                <c:pt idx="2">
                  <c:v>24.930849091669156</c:v>
                </c:pt>
                <c:pt idx="3">
                  <c:v>24.899357062528217</c:v>
                </c:pt>
                <c:pt idx="4">
                  <c:v>24.942823304361383</c:v>
                </c:pt>
                <c:pt idx="5">
                  <c:v>24.881601643628741</c:v>
                </c:pt>
                <c:pt idx="6">
                  <c:v>24.968591754772966</c:v>
                </c:pt>
                <c:pt idx="7">
                  <c:v>24.915963001208297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A-4675-A8FF-0A936D187F25}"/>
            </c:ext>
          </c:extLst>
        </c:ser>
        <c:ser>
          <c:idx val="2"/>
          <c:order val="2"/>
          <c:tx>
            <c:v>G1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n_1_left!$A$139:$A$146</c:f>
              <c:strCache>
                <c:ptCount val="8"/>
                <c:pt idx="0">
                  <c:v>G1_0 min</c:v>
                </c:pt>
                <c:pt idx="1">
                  <c:v>G1_5 min</c:v>
                </c:pt>
                <c:pt idx="2">
                  <c:v>G1_15 min</c:v>
                </c:pt>
                <c:pt idx="3">
                  <c:v>G1_30 min</c:v>
                </c:pt>
                <c:pt idx="4">
                  <c:v>G1_90 min</c:v>
                </c:pt>
                <c:pt idx="5">
                  <c:v>G1_270 min</c:v>
                </c:pt>
                <c:pt idx="6">
                  <c:v>G1_540 min</c:v>
                </c:pt>
                <c:pt idx="7">
                  <c:v>G1_720 min</c:v>
                </c:pt>
              </c:strCache>
            </c:strRef>
          </c:xVal>
          <c:yVal>
            <c:numRef>
              <c:f>n_1_left!$B$139:$B$146</c:f>
              <c:numCache>
                <c:formatCode>General</c:formatCode>
                <c:ptCount val="8"/>
                <c:pt idx="0">
                  <c:v>25</c:v>
                </c:pt>
                <c:pt idx="1">
                  <c:v>25.574404397521977</c:v>
                </c:pt>
                <c:pt idx="2">
                  <c:v>27.440571496567983</c:v>
                </c:pt>
                <c:pt idx="3">
                  <c:v>27.690463825547027</c:v>
                </c:pt>
                <c:pt idx="4">
                  <c:v>27.706528047162109</c:v>
                </c:pt>
                <c:pt idx="5">
                  <c:v>27.577955321871357</c:v>
                </c:pt>
                <c:pt idx="6">
                  <c:v>27.503078796150369</c:v>
                </c:pt>
                <c:pt idx="7">
                  <c:v>27.374226800875935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A-4675-A8FF-0A936D187F25}"/>
            </c:ext>
          </c:extLst>
        </c:ser>
        <c:ser>
          <c:idx val="3"/>
          <c:order val="3"/>
          <c:tx>
            <c:v>T1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n_1_left!$A$148:$A$155</c:f>
              <c:strCache>
                <c:ptCount val="8"/>
                <c:pt idx="0">
                  <c:v>T1_0 min</c:v>
                </c:pt>
                <c:pt idx="1">
                  <c:v>T1_5 min</c:v>
                </c:pt>
                <c:pt idx="2">
                  <c:v>T1_15 min</c:v>
                </c:pt>
                <c:pt idx="3">
                  <c:v>T1_30 min</c:v>
                </c:pt>
                <c:pt idx="4">
                  <c:v>T1_90 min</c:v>
                </c:pt>
                <c:pt idx="5">
                  <c:v>T1_270 min</c:v>
                </c:pt>
                <c:pt idx="6">
                  <c:v>T1_540 min</c:v>
                </c:pt>
                <c:pt idx="7">
                  <c:v>T1_720 min</c:v>
                </c:pt>
              </c:strCache>
            </c:strRef>
          </c:xVal>
          <c:yVal>
            <c:numRef>
              <c:f>n_1_left!$B$148:$B$155</c:f>
              <c:numCache>
                <c:formatCode>General</c:formatCode>
                <c:ptCount val="8"/>
                <c:pt idx="0">
                  <c:v>25</c:v>
                </c:pt>
                <c:pt idx="1">
                  <c:v>24.357699496646944</c:v>
                </c:pt>
                <c:pt idx="2">
                  <c:v>23.187503287658423</c:v>
                </c:pt>
                <c:pt idx="3">
                  <c:v>22.932614432992676</c:v>
                </c:pt>
                <c:pt idx="4">
                  <c:v>22.924600606813382</c:v>
                </c:pt>
                <c:pt idx="5">
                  <c:v>23.029916954506948</c:v>
                </c:pt>
                <c:pt idx="6">
                  <c:v>23.064379806467759</c:v>
                </c:pt>
                <c:pt idx="7">
                  <c:v>23.235125584105109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A-4675-A8FF-0A936D187F25}"/>
            </c:ext>
          </c:extLst>
        </c:ser>
        <c:ser>
          <c:idx val="4"/>
          <c:order val="4"/>
          <c:tx>
            <c:v>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n_1_left!$A$157:$A$164</c:f>
              <c:strCache>
                <c:ptCount val="8"/>
                <c:pt idx="0">
                  <c:v>A2_0 min</c:v>
                </c:pt>
                <c:pt idx="1">
                  <c:v>A2_5 min</c:v>
                </c:pt>
                <c:pt idx="2">
                  <c:v>A2_15 min</c:v>
                </c:pt>
                <c:pt idx="3">
                  <c:v>A2_30 min</c:v>
                </c:pt>
                <c:pt idx="4">
                  <c:v>A2_90 min</c:v>
                </c:pt>
                <c:pt idx="5">
                  <c:v>A2_270 min</c:v>
                </c:pt>
                <c:pt idx="6">
                  <c:v>A2_540 min</c:v>
                </c:pt>
                <c:pt idx="7">
                  <c:v>A2_720 min</c:v>
                </c:pt>
              </c:strCache>
            </c:strRef>
          </c:xVal>
          <c:yVal>
            <c:numRef>
              <c:f>n_1_left!$B$157:$B$164</c:f>
              <c:numCache>
                <c:formatCode>General</c:formatCode>
                <c:ptCount val="8"/>
                <c:pt idx="0">
                  <c:v>25</c:v>
                </c:pt>
                <c:pt idx="1">
                  <c:v>25.069834463461348</c:v>
                </c:pt>
                <c:pt idx="2">
                  <c:v>23.970072857737847</c:v>
                </c:pt>
                <c:pt idx="3">
                  <c:v>24.063342729965388</c:v>
                </c:pt>
                <c:pt idx="4">
                  <c:v>23.967167392898563</c:v>
                </c:pt>
                <c:pt idx="5">
                  <c:v>24.146497226635606</c:v>
                </c:pt>
                <c:pt idx="6">
                  <c:v>24.012431576284591</c:v>
                </c:pt>
                <c:pt idx="7">
                  <c:v>24.013830729901962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A-4675-A8FF-0A936D187F25}"/>
            </c:ext>
          </c:extLst>
        </c:ser>
        <c:ser>
          <c:idx val="5"/>
          <c:order val="5"/>
          <c:tx>
            <c:v>C2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n_1_left!$A$166:$A$173</c:f>
              <c:strCache>
                <c:ptCount val="8"/>
                <c:pt idx="0">
                  <c:v>C2_0 min</c:v>
                </c:pt>
                <c:pt idx="1">
                  <c:v>C2_5 min</c:v>
                </c:pt>
                <c:pt idx="2">
                  <c:v>C2_15 min</c:v>
                </c:pt>
                <c:pt idx="3">
                  <c:v>C2_30 min</c:v>
                </c:pt>
                <c:pt idx="4">
                  <c:v>C2_90 min</c:v>
                </c:pt>
                <c:pt idx="5">
                  <c:v>C2_270 min</c:v>
                </c:pt>
                <c:pt idx="6">
                  <c:v>C2_540 min</c:v>
                </c:pt>
                <c:pt idx="7">
                  <c:v>C2_720 min</c:v>
                </c:pt>
              </c:strCache>
            </c:strRef>
          </c:xVal>
          <c:yVal>
            <c:numRef>
              <c:f>n_1_left!$B$166:$B$173</c:f>
              <c:numCache>
                <c:formatCode>General</c:formatCode>
                <c:ptCount val="8"/>
                <c:pt idx="0">
                  <c:v>25</c:v>
                </c:pt>
                <c:pt idx="1">
                  <c:v>25.008833652568129</c:v>
                </c:pt>
                <c:pt idx="2">
                  <c:v>25.377913172108919</c:v>
                </c:pt>
                <c:pt idx="3">
                  <c:v>25.35387933134443</c:v>
                </c:pt>
                <c:pt idx="4">
                  <c:v>25.401074511244808</c:v>
                </c:pt>
                <c:pt idx="5">
                  <c:v>25.410105458065186</c:v>
                </c:pt>
                <c:pt idx="6">
                  <c:v>25.430862570166983</c:v>
                </c:pt>
                <c:pt idx="7">
                  <c:v>25.348423006265051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A-4675-A8FF-0A936D187F25}"/>
            </c:ext>
          </c:extLst>
        </c:ser>
        <c:ser>
          <c:idx val="6"/>
          <c:order val="6"/>
          <c:tx>
            <c:v>G2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n_1_left!$A$175:$A$182</c:f>
              <c:strCache>
                <c:ptCount val="8"/>
                <c:pt idx="0">
                  <c:v>G2_0 min</c:v>
                </c:pt>
                <c:pt idx="1">
                  <c:v>G2_5 min</c:v>
                </c:pt>
                <c:pt idx="2">
                  <c:v>G2_15 min</c:v>
                </c:pt>
                <c:pt idx="3">
                  <c:v>G2_30 min</c:v>
                </c:pt>
                <c:pt idx="4">
                  <c:v>G2_90 min</c:v>
                </c:pt>
                <c:pt idx="5">
                  <c:v>G2_270 min</c:v>
                </c:pt>
                <c:pt idx="6">
                  <c:v>G2_540 min</c:v>
                </c:pt>
                <c:pt idx="7">
                  <c:v>G2_720 min</c:v>
                </c:pt>
              </c:strCache>
            </c:strRef>
          </c:xVal>
          <c:yVal>
            <c:numRef>
              <c:f>n_1_left!$B$175:$B$182</c:f>
              <c:numCache>
                <c:formatCode>General</c:formatCode>
                <c:ptCount val="8"/>
                <c:pt idx="0">
                  <c:v>25</c:v>
                </c:pt>
                <c:pt idx="1">
                  <c:v>25.286084047151846</c:v>
                </c:pt>
                <c:pt idx="2">
                  <c:v>26.109827312373866</c:v>
                </c:pt>
                <c:pt idx="3">
                  <c:v>26.200262459466568</c:v>
                </c:pt>
                <c:pt idx="4">
                  <c:v>26.188488091041261</c:v>
                </c:pt>
                <c:pt idx="5">
                  <c:v>26.045307824729068</c:v>
                </c:pt>
                <c:pt idx="6">
                  <c:v>26.093305219655715</c:v>
                </c:pt>
                <c:pt idx="7">
                  <c:v>26.090574880211157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4A-4675-A8FF-0A936D187F25}"/>
            </c:ext>
          </c:extLst>
        </c:ser>
        <c:ser>
          <c:idx val="7"/>
          <c:order val="7"/>
          <c:tx>
            <c:v>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n_1_left!$A$184:$A$191</c:f>
              <c:strCache>
                <c:ptCount val="8"/>
                <c:pt idx="0">
                  <c:v>T2_0 min</c:v>
                </c:pt>
                <c:pt idx="1">
                  <c:v>T2_5 min</c:v>
                </c:pt>
                <c:pt idx="2">
                  <c:v>T2_15 min</c:v>
                </c:pt>
                <c:pt idx="3">
                  <c:v>T2_30 min</c:v>
                </c:pt>
                <c:pt idx="4">
                  <c:v>T2_90 min</c:v>
                </c:pt>
                <c:pt idx="5">
                  <c:v>T2_270 min</c:v>
                </c:pt>
                <c:pt idx="6">
                  <c:v>T2_540 min</c:v>
                </c:pt>
                <c:pt idx="7">
                  <c:v>T2_720 min</c:v>
                </c:pt>
              </c:strCache>
            </c:strRef>
          </c:xVal>
          <c:yVal>
            <c:numRef>
              <c:f>n_1_left!$B$184:$B$191</c:f>
              <c:numCache>
                <c:formatCode>General</c:formatCode>
                <c:ptCount val="8"/>
                <c:pt idx="0">
                  <c:v>25</c:v>
                </c:pt>
                <c:pt idx="1">
                  <c:v>24.686272244403757</c:v>
                </c:pt>
                <c:pt idx="2">
                  <c:v>24.595499045195723</c:v>
                </c:pt>
                <c:pt idx="3">
                  <c:v>24.456162627956374</c:v>
                </c:pt>
                <c:pt idx="4">
                  <c:v>24.515044698945182</c:v>
                </c:pt>
                <c:pt idx="5">
                  <c:v>24.500567492567978</c:v>
                </c:pt>
                <c:pt idx="6">
                  <c:v>24.549330255455619</c:v>
                </c:pt>
                <c:pt idx="7">
                  <c:v>24.594990682893346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A-4675-A8FF-0A936D187F25}"/>
            </c:ext>
          </c:extLst>
        </c:ser>
        <c:ser>
          <c:idx val="8"/>
          <c:order val="8"/>
          <c:tx>
            <c:v>A3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n_1_left!$A$193:$A$200</c:f>
              <c:strCache>
                <c:ptCount val="8"/>
                <c:pt idx="0">
                  <c:v>A3_0 min</c:v>
                </c:pt>
                <c:pt idx="1">
                  <c:v>A3_5 min</c:v>
                </c:pt>
                <c:pt idx="2">
                  <c:v>A3_15 min</c:v>
                </c:pt>
                <c:pt idx="3">
                  <c:v>A3_30 min</c:v>
                </c:pt>
                <c:pt idx="4">
                  <c:v>A3_90 min</c:v>
                </c:pt>
                <c:pt idx="5">
                  <c:v>A3_270 min</c:v>
                </c:pt>
                <c:pt idx="6">
                  <c:v>A3_540 min</c:v>
                </c:pt>
                <c:pt idx="7">
                  <c:v>A3_720 min</c:v>
                </c:pt>
              </c:strCache>
            </c:strRef>
          </c:xVal>
          <c:yVal>
            <c:numRef>
              <c:f>n_1_left!$B$193:$B$200</c:f>
              <c:numCache>
                <c:formatCode>General</c:formatCode>
                <c:ptCount val="8"/>
                <c:pt idx="0">
                  <c:v>25</c:v>
                </c:pt>
                <c:pt idx="1">
                  <c:v>25.082290111058569</c:v>
                </c:pt>
                <c:pt idx="2">
                  <c:v>24.242661569405065</c:v>
                </c:pt>
                <c:pt idx="3">
                  <c:v>24.344350985645686</c:v>
                </c:pt>
                <c:pt idx="4">
                  <c:v>24.258565385440502</c:v>
                </c:pt>
                <c:pt idx="5">
                  <c:v>24.443831844788409</c:v>
                </c:pt>
                <c:pt idx="6">
                  <c:v>24.278690435018255</c:v>
                </c:pt>
                <c:pt idx="7">
                  <c:v>24.28051206268033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4A-4675-A8FF-0A936D187F25}"/>
            </c:ext>
          </c:extLst>
        </c:ser>
        <c:ser>
          <c:idx val="9"/>
          <c:order val="9"/>
          <c:tx>
            <c:v>C3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n_1_left!$A$202:$A$209</c:f>
              <c:strCache>
                <c:ptCount val="8"/>
                <c:pt idx="0">
                  <c:v>C3_0 min</c:v>
                </c:pt>
                <c:pt idx="1">
                  <c:v>C3_5 min</c:v>
                </c:pt>
                <c:pt idx="2">
                  <c:v>C3_15 min</c:v>
                </c:pt>
                <c:pt idx="3">
                  <c:v>C3_30 min</c:v>
                </c:pt>
                <c:pt idx="4">
                  <c:v>C3_90 min</c:v>
                </c:pt>
                <c:pt idx="5">
                  <c:v>C3_270 min</c:v>
                </c:pt>
                <c:pt idx="6">
                  <c:v>C3_540 min</c:v>
                </c:pt>
                <c:pt idx="7">
                  <c:v>C3_720 min</c:v>
                </c:pt>
              </c:strCache>
            </c:strRef>
          </c:xVal>
          <c:yVal>
            <c:numRef>
              <c:f>n_1_left!$B$202:$B$209</c:f>
              <c:numCache>
                <c:formatCode>General</c:formatCode>
                <c:ptCount val="8"/>
                <c:pt idx="0">
                  <c:v>25</c:v>
                </c:pt>
                <c:pt idx="1">
                  <c:v>24.996794239993875</c:v>
                </c:pt>
                <c:pt idx="2">
                  <c:v>25.31009256097423</c:v>
                </c:pt>
                <c:pt idx="3">
                  <c:v>25.309362575668086</c:v>
                </c:pt>
                <c:pt idx="4">
                  <c:v>25.33972952970192</c:v>
                </c:pt>
                <c:pt idx="5">
                  <c:v>25.3732013476486</c:v>
                </c:pt>
                <c:pt idx="6">
                  <c:v>25.366629369070793</c:v>
                </c:pt>
                <c:pt idx="7">
                  <c:v>25.28671155174289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4A-4675-A8FF-0A936D187F25}"/>
            </c:ext>
          </c:extLst>
        </c:ser>
        <c:ser>
          <c:idx val="10"/>
          <c:order val="10"/>
          <c:tx>
            <c:v>G3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n_1_left!$A$211:$A$218</c:f>
              <c:strCache>
                <c:ptCount val="8"/>
                <c:pt idx="0">
                  <c:v>G3_0 min</c:v>
                </c:pt>
                <c:pt idx="1">
                  <c:v>G3_5 min</c:v>
                </c:pt>
                <c:pt idx="2">
                  <c:v>G3_15 min</c:v>
                </c:pt>
                <c:pt idx="3">
                  <c:v>G3_30 min</c:v>
                </c:pt>
                <c:pt idx="4">
                  <c:v>G3_90 min</c:v>
                </c:pt>
                <c:pt idx="5">
                  <c:v>G3_270 min</c:v>
                </c:pt>
                <c:pt idx="6">
                  <c:v>G3_540 min</c:v>
                </c:pt>
                <c:pt idx="7">
                  <c:v>G3_720 min</c:v>
                </c:pt>
              </c:strCache>
            </c:strRef>
          </c:xVal>
          <c:yVal>
            <c:numRef>
              <c:f>n_1_left!$B$211:$B$218</c:f>
              <c:numCache>
                <c:formatCode>General</c:formatCode>
                <c:ptCount val="8"/>
                <c:pt idx="0">
                  <c:v>25</c:v>
                </c:pt>
                <c:pt idx="1">
                  <c:v>25.253875595978194</c:v>
                </c:pt>
                <c:pt idx="2">
                  <c:v>26.065651465112431</c:v>
                </c:pt>
                <c:pt idx="3">
                  <c:v>26.148474407471621</c:v>
                </c:pt>
                <c:pt idx="4">
                  <c:v>26.135881585189885</c:v>
                </c:pt>
                <c:pt idx="5">
                  <c:v>25.993207104047254</c:v>
                </c:pt>
                <c:pt idx="6">
                  <c:v>26.050937199195769</c:v>
                </c:pt>
                <c:pt idx="7">
                  <c:v>26.045025663146106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4A-4675-A8FF-0A936D187F25}"/>
            </c:ext>
          </c:extLst>
        </c:ser>
        <c:ser>
          <c:idx val="11"/>
          <c:order val="11"/>
          <c:tx>
            <c:v>T3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n_1_left!$A$220:$A$227</c:f>
              <c:strCache>
                <c:ptCount val="8"/>
                <c:pt idx="0">
                  <c:v>T3_0 min</c:v>
                </c:pt>
                <c:pt idx="1">
                  <c:v>T3_5 min</c:v>
                </c:pt>
                <c:pt idx="2">
                  <c:v>T3_15 min</c:v>
                </c:pt>
                <c:pt idx="3">
                  <c:v>T3_30 min</c:v>
                </c:pt>
                <c:pt idx="4">
                  <c:v>T3_90 min</c:v>
                </c:pt>
                <c:pt idx="5">
                  <c:v>T3_270 min</c:v>
                </c:pt>
                <c:pt idx="6">
                  <c:v>T3_540 min</c:v>
                </c:pt>
                <c:pt idx="7">
                  <c:v>T3_720 min</c:v>
                </c:pt>
              </c:strCache>
            </c:strRef>
          </c:xVal>
          <c:yVal>
            <c:numRef>
              <c:f>n_1_left!$B$220:$B$227</c:f>
              <c:numCache>
                <c:formatCode>General</c:formatCode>
                <c:ptCount val="8"/>
                <c:pt idx="0">
                  <c:v>25</c:v>
                </c:pt>
                <c:pt idx="1">
                  <c:v>24.714315176454409</c:v>
                </c:pt>
                <c:pt idx="2">
                  <c:v>24.467269022293586</c:v>
                </c:pt>
                <c:pt idx="3">
                  <c:v>24.317007514317172</c:v>
                </c:pt>
                <c:pt idx="4">
                  <c:v>24.377243308356125</c:v>
                </c:pt>
                <c:pt idx="5">
                  <c:v>24.34498625868466</c:v>
                </c:pt>
                <c:pt idx="6">
                  <c:v>24.422885578657567</c:v>
                </c:pt>
                <c:pt idx="7">
                  <c:v>24.469180217346988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4A-4675-A8FF-0A936D18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19648"/>
        <c:axId val="912818008"/>
      </c:scatterChart>
      <c:valAx>
        <c:axId val="9128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8008"/>
        <c:crosses val="autoZero"/>
        <c:crossBetween val="midCat"/>
      </c:valAx>
      <c:valAx>
        <c:axId val="91281800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n_2_left!$O$7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n_2_left!$N$8:$N$150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n_2_left!$O$8:$O$150</c:f>
              <c:numCache>
                <c:formatCode>General</c:formatCode>
                <c:ptCount val="143"/>
                <c:pt idx="0">
                  <c:v>6.2484484472994701</c:v>
                </c:pt>
                <c:pt idx="1">
                  <c:v>6.3260372901317794</c:v>
                </c:pt>
                <c:pt idx="2">
                  <c:v>5.6786356561527089</c:v>
                </c:pt>
                <c:pt idx="3">
                  <c:v>5.7282689029626379</c:v>
                </c:pt>
                <c:pt idx="4">
                  <c:v>5.6891348253955822</c:v>
                </c:pt>
                <c:pt idx="5">
                  <c:v>5.7953191614766233</c:v>
                </c:pt>
                <c:pt idx="6">
                  <c:v>5.7043629015273547</c:v>
                </c:pt>
                <c:pt idx="7">
                  <c:v>5.7099908516006259</c:v>
                </c:pt>
                <c:pt idx="9">
                  <c:v>3.9311903701588049</c:v>
                </c:pt>
                <c:pt idx="10">
                  <c:v>3.9215226189808208</c:v>
                </c:pt>
                <c:pt idx="11">
                  <c:v>3.8782922570273453</c:v>
                </c:pt>
                <c:pt idx="12">
                  <c:v>3.8866288401075582</c:v>
                </c:pt>
                <c:pt idx="13">
                  <c:v>3.8851508910797881</c:v>
                </c:pt>
                <c:pt idx="14">
                  <c:v>3.8751365940204083</c:v>
                </c:pt>
                <c:pt idx="15">
                  <c:v>3.8880934651730841</c:v>
                </c:pt>
                <c:pt idx="16">
                  <c:v>3.8763587503204868</c:v>
                </c:pt>
                <c:pt idx="18">
                  <c:v>6.1251423643092755</c:v>
                </c:pt>
                <c:pt idx="19">
                  <c:v>6.2653757890160904</c:v>
                </c:pt>
                <c:pt idx="20">
                  <c:v>6.441115482170984</c:v>
                </c:pt>
                <c:pt idx="21">
                  <c:v>6.5248860744091486</c:v>
                </c:pt>
                <c:pt idx="22">
                  <c:v>6.5049954225308486</c:v>
                </c:pt>
                <c:pt idx="23">
                  <c:v>6.5076634638685595</c:v>
                </c:pt>
                <c:pt idx="24">
                  <c:v>6.4622470350250758</c:v>
                </c:pt>
                <c:pt idx="25">
                  <c:v>6.4360099857766233</c:v>
                </c:pt>
                <c:pt idx="27">
                  <c:v>7.6750526932634804</c:v>
                </c:pt>
                <c:pt idx="28">
                  <c:v>7.5338773201479716</c:v>
                </c:pt>
                <c:pt idx="29">
                  <c:v>6.9938695999392175</c:v>
                </c:pt>
                <c:pt idx="30">
                  <c:v>6.9416031446570798</c:v>
                </c:pt>
                <c:pt idx="31">
                  <c:v>6.9098495314476178</c:v>
                </c:pt>
                <c:pt idx="32">
                  <c:v>6.9830110571202004</c:v>
                </c:pt>
                <c:pt idx="33">
                  <c:v>6.977840394069446</c:v>
                </c:pt>
                <c:pt idx="34">
                  <c:v>7.011523386601648</c:v>
                </c:pt>
                <c:pt idx="36">
                  <c:v>4.2788724954291393</c:v>
                </c:pt>
                <c:pt idx="37">
                  <c:v>4.3299831498978962</c:v>
                </c:pt>
                <c:pt idx="38">
                  <c:v>4.404977429863469</c:v>
                </c:pt>
                <c:pt idx="39">
                  <c:v>4.4080672589437553</c:v>
                </c:pt>
                <c:pt idx="40">
                  <c:v>4.4166982248542519</c:v>
                </c:pt>
                <c:pt idx="41">
                  <c:v>4.4035839353445541</c:v>
                </c:pt>
                <c:pt idx="42">
                  <c:v>4.423517553074527</c:v>
                </c:pt>
                <c:pt idx="43">
                  <c:v>4.3985533685392708</c:v>
                </c:pt>
                <c:pt idx="45">
                  <c:v>2.962630734914268</c:v>
                </c:pt>
                <c:pt idx="46">
                  <c:v>2.9558014963888186</c:v>
                </c:pt>
                <c:pt idx="47">
                  <c:v>2.9412388517542984</c:v>
                </c:pt>
                <c:pt idx="48">
                  <c:v>2.9302804841618704</c:v>
                </c:pt>
                <c:pt idx="49">
                  <c:v>2.9468199178885337</c:v>
                </c:pt>
                <c:pt idx="50">
                  <c:v>2.9512245750632458</c:v>
                </c:pt>
                <c:pt idx="51">
                  <c:v>2.9505628050868591</c:v>
                </c:pt>
                <c:pt idx="52">
                  <c:v>2.9412926425824586</c:v>
                </c:pt>
                <c:pt idx="54">
                  <c:v>4.385742651730407</c:v>
                </c:pt>
                <c:pt idx="55">
                  <c:v>4.4923347054859466</c:v>
                </c:pt>
                <c:pt idx="56">
                  <c:v>4.9001452973609965</c:v>
                </c:pt>
                <c:pt idx="57">
                  <c:v>4.9512881232021106</c:v>
                </c:pt>
                <c:pt idx="58">
                  <c:v>4.953888635008119</c:v>
                </c:pt>
                <c:pt idx="59">
                  <c:v>4.9338466755902779</c:v>
                </c:pt>
                <c:pt idx="60">
                  <c:v>4.9230920108217884</c:v>
                </c:pt>
                <c:pt idx="61">
                  <c:v>4.8838339770380035</c:v>
                </c:pt>
                <c:pt idx="63">
                  <c:v>5.1802719547530902</c:v>
                </c:pt>
                <c:pt idx="64">
                  <c:v>5.0353296708590722</c:v>
                </c:pt>
                <c:pt idx="65">
                  <c:v>4.8152578271871533</c:v>
                </c:pt>
                <c:pt idx="66">
                  <c:v>4.7558231194166547</c:v>
                </c:pt>
                <c:pt idx="67">
                  <c:v>4.7597792248469668</c:v>
                </c:pt>
                <c:pt idx="68">
                  <c:v>4.7945999470825962</c:v>
                </c:pt>
                <c:pt idx="69">
                  <c:v>4.8000469999596174</c:v>
                </c:pt>
                <c:pt idx="70">
                  <c:v>4.8181042754824865</c:v>
                </c:pt>
                <c:pt idx="72">
                  <c:v>6.2146851952230309</c:v>
                </c:pt>
                <c:pt idx="73">
                  <c:v>6.3320563982495841</c:v>
                </c:pt>
                <c:pt idx="74">
                  <c:v>6.414391648968107</c:v>
                </c:pt>
                <c:pt idx="75">
                  <c:v>6.4522583520716559</c:v>
                </c:pt>
                <c:pt idx="76">
                  <c:v>6.4373202203126088</c:v>
                </c:pt>
                <c:pt idx="77">
                  <c:v>6.4057329708005817</c:v>
                </c:pt>
                <c:pt idx="78">
                  <c:v>6.4185584870284709</c:v>
                </c:pt>
                <c:pt idx="79">
                  <c:v>6.4123168457298041</c:v>
                </c:pt>
                <c:pt idx="81">
                  <c:v>4.8384510811994605</c:v>
                </c:pt>
                <c:pt idx="82">
                  <c:v>4.8801250976971531</c:v>
                </c:pt>
                <c:pt idx="83">
                  <c:v>5.0149457903639867</c:v>
                </c:pt>
                <c:pt idx="84">
                  <c:v>5.0322004227928314</c:v>
                </c:pt>
                <c:pt idx="85">
                  <c:v>5.0289482445497242</c:v>
                </c:pt>
                <c:pt idx="86">
                  <c:v>4.9996300823024642</c:v>
                </c:pt>
                <c:pt idx="87">
                  <c:v>5.0236923883394864</c:v>
                </c:pt>
                <c:pt idx="88">
                  <c:v>5.0075233242318742</c:v>
                </c:pt>
                <c:pt idx="90">
                  <c:v>8.2603841537640772</c:v>
                </c:pt>
                <c:pt idx="91">
                  <c:v>8.5226943613652608</c:v>
                </c:pt>
                <c:pt idx="92">
                  <c:v>9.2723150207369667</c:v>
                </c:pt>
                <c:pt idx="93">
                  <c:v>9.3542493939169713</c:v>
                </c:pt>
                <c:pt idx="94">
                  <c:v>9.362534053084751</c:v>
                </c:pt>
                <c:pt idx="95">
                  <c:v>9.3008786128550245</c:v>
                </c:pt>
                <c:pt idx="96">
                  <c:v>9.2827184696128793</c:v>
                </c:pt>
                <c:pt idx="97">
                  <c:v>9.2473037531320621</c:v>
                </c:pt>
                <c:pt idx="99">
                  <c:v>8.6178106100134393</c:v>
                </c:pt>
                <c:pt idx="100">
                  <c:v>8.5161254853685229</c:v>
                </c:pt>
                <c:pt idx="101">
                  <c:v>8.4696596722618764</c:v>
                </c:pt>
                <c:pt idx="102">
                  <c:v>8.4336328326785672</c:v>
                </c:pt>
                <c:pt idx="103">
                  <c:v>8.4303923230257958</c:v>
                </c:pt>
                <c:pt idx="104">
                  <c:v>8.3929914446443163</c:v>
                </c:pt>
                <c:pt idx="105">
                  <c:v>8.4278822424007256</c:v>
                </c:pt>
                <c:pt idx="106">
                  <c:v>8.4826615061665258</c:v>
                </c:pt>
                <c:pt idx="108">
                  <c:v>7.7846581003658768</c:v>
                </c:pt>
                <c:pt idx="109">
                  <c:v>7.8145423239084977</c:v>
                </c:pt>
                <c:pt idx="110">
                  <c:v>7.7871007574409319</c:v>
                </c:pt>
                <c:pt idx="111">
                  <c:v>7.7766488500340678</c:v>
                </c:pt>
                <c:pt idx="112">
                  <c:v>7.7855304245876082</c:v>
                </c:pt>
                <c:pt idx="113">
                  <c:v>7.7685505278480189</c:v>
                </c:pt>
                <c:pt idx="114">
                  <c:v>7.8031506830530795</c:v>
                </c:pt>
                <c:pt idx="115">
                  <c:v>7.7843460169436218</c:v>
                </c:pt>
                <c:pt idx="117">
                  <c:v>5.3275603260174735</c:v>
                </c:pt>
                <c:pt idx="118">
                  <c:v>5.2330817436823454</c:v>
                </c:pt>
                <c:pt idx="119">
                  <c:v>5.1782002652465415</c:v>
                </c:pt>
                <c:pt idx="120">
                  <c:v>5.1420338333469822</c:v>
                </c:pt>
                <c:pt idx="121">
                  <c:v>5.1599331953662437</c:v>
                </c:pt>
                <c:pt idx="122">
                  <c:v>5.1530272688739078</c:v>
                </c:pt>
                <c:pt idx="123">
                  <c:v>5.1760802243350676</c:v>
                </c:pt>
                <c:pt idx="124">
                  <c:v>5.1773489394622967</c:v>
                </c:pt>
                <c:pt idx="126">
                  <c:v>7.8202774154859398</c:v>
                </c:pt>
                <c:pt idx="127">
                  <c:v>7.922126796876638</c:v>
                </c:pt>
                <c:pt idx="128">
                  <c:v>8.5738721590410769</c:v>
                </c:pt>
                <c:pt idx="129">
                  <c:v>8.6228560594181545</c:v>
                </c:pt>
                <c:pt idx="130">
                  <c:v>8.6489240209386171</c:v>
                </c:pt>
                <c:pt idx="131">
                  <c:v>8.5912319342667924</c:v>
                </c:pt>
                <c:pt idx="132">
                  <c:v>8.5858808872799539</c:v>
                </c:pt>
                <c:pt idx="133">
                  <c:v>8.5497316107556642</c:v>
                </c:pt>
                <c:pt idx="135">
                  <c:v>10.348821406072769</c:v>
                </c:pt>
                <c:pt idx="136">
                  <c:v>9.9189857519436</c:v>
                </c:pt>
                <c:pt idx="137">
                  <c:v>9.2359822844843418</c:v>
                </c:pt>
                <c:pt idx="138">
                  <c:v>9.0592743078799547</c:v>
                </c:pt>
                <c:pt idx="139">
                  <c:v>9.0801008450829439</c:v>
                </c:pt>
                <c:pt idx="140">
                  <c:v>9.1435717488424295</c:v>
                </c:pt>
                <c:pt idx="141">
                  <c:v>9.1522734532125831</c:v>
                </c:pt>
                <c:pt idx="142">
                  <c:v>9.2631007656365476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3-431F-BC30-C38E9283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38800"/>
        <c:axId val="432739128"/>
      </c:barChart>
      <c:catAx>
        <c:axId val="432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9128"/>
        <c:crosses val="autoZero"/>
        <c:auto val="1"/>
        <c:lblAlgn val="ctr"/>
        <c:lblOffset val="100"/>
        <c:noMultiLvlLbl val="0"/>
      </c:catAx>
      <c:valAx>
        <c:axId val="4327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n_2_left!$B$38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n_2_left!$A$39:$A$181</c:f>
              <c:strCache>
                <c:ptCount val="143"/>
                <c:pt idx="0">
                  <c:v>AA_0 min</c:v>
                </c:pt>
                <c:pt idx="1">
                  <c:v>AA_5 min</c:v>
                </c:pt>
                <c:pt idx="2">
                  <c:v>AA_15 min</c:v>
                </c:pt>
                <c:pt idx="3">
                  <c:v>AA_30 min</c:v>
                </c:pt>
                <c:pt idx="4">
                  <c:v>AA_90 min</c:v>
                </c:pt>
                <c:pt idx="5">
                  <c:v>AA_270 min</c:v>
                </c:pt>
                <c:pt idx="6">
                  <c:v>AA_540 min</c:v>
                </c:pt>
                <c:pt idx="7">
                  <c:v>AA_720 min</c:v>
                </c:pt>
                <c:pt idx="9">
                  <c:v>AC_0 min</c:v>
                </c:pt>
                <c:pt idx="10">
                  <c:v>AC_5 min</c:v>
                </c:pt>
                <c:pt idx="11">
                  <c:v>AC_15 min</c:v>
                </c:pt>
                <c:pt idx="12">
                  <c:v>AC_30 min</c:v>
                </c:pt>
                <c:pt idx="13">
                  <c:v>AC_90 min</c:v>
                </c:pt>
                <c:pt idx="14">
                  <c:v>AC_270 min</c:v>
                </c:pt>
                <c:pt idx="15">
                  <c:v>AC_540 min</c:v>
                </c:pt>
                <c:pt idx="16">
                  <c:v>AC_720 min</c:v>
                </c:pt>
                <c:pt idx="18">
                  <c:v>AG_0 min</c:v>
                </c:pt>
                <c:pt idx="19">
                  <c:v>AG_5 min</c:v>
                </c:pt>
                <c:pt idx="20">
                  <c:v>AG_15 min</c:v>
                </c:pt>
                <c:pt idx="21">
                  <c:v>AG_30 min</c:v>
                </c:pt>
                <c:pt idx="22">
                  <c:v>AG_90 min</c:v>
                </c:pt>
                <c:pt idx="23">
                  <c:v>AG_270 min</c:v>
                </c:pt>
                <c:pt idx="24">
                  <c:v>AG_540 min</c:v>
                </c:pt>
                <c:pt idx="25">
                  <c:v>AG_720 min</c:v>
                </c:pt>
                <c:pt idx="27">
                  <c:v>AT_0 min</c:v>
                </c:pt>
                <c:pt idx="28">
                  <c:v>AT_5 min</c:v>
                </c:pt>
                <c:pt idx="29">
                  <c:v>AT_15 min</c:v>
                </c:pt>
                <c:pt idx="30">
                  <c:v>AT_30 min</c:v>
                </c:pt>
                <c:pt idx="31">
                  <c:v>AT_90 min</c:v>
                </c:pt>
                <c:pt idx="32">
                  <c:v>AT_270 min</c:v>
                </c:pt>
                <c:pt idx="33">
                  <c:v>AT_540 min</c:v>
                </c:pt>
                <c:pt idx="34">
                  <c:v>AT_720 min</c:v>
                </c:pt>
                <c:pt idx="36">
                  <c:v>CA_0 min</c:v>
                </c:pt>
                <c:pt idx="37">
                  <c:v>CA_5 min</c:v>
                </c:pt>
                <c:pt idx="38">
                  <c:v>CA_15 min</c:v>
                </c:pt>
                <c:pt idx="39">
                  <c:v>CA_30 min</c:v>
                </c:pt>
                <c:pt idx="40">
                  <c:v>CA_90 min</c:v>
                </c:pt>
                <c:pt idx="41">
                  <c:v>CA_270 min</c:v>
                </c:pt>
                <c:pt idx="42">
                  <c:v>CA_540 min</c:v>
                </c:pt>
                <c:pt idx="43">
                  <c:v>CA_720 min</c:v>
                </c:pt>
                <c:pt idx="45">
                  <c:v>CC_0 min</c:v>
                </c:pt>
                <c:pt idx="46">
                  <c:v>CC_5 min</c:v>
                </c:pt>
                <c:pt idx="47">
                  <c:v>CC_15 min</c:v>
                </c:pt>
                <c:pt idx="48">
                  <c:v>CC_30 min</c:v>
                </c:pt>
                <c:pt idx="49">
                  <c:v>CC_90 min</c:v>
                </c:pt>
                <c:pt idx="50">
                  <c:v>CC_270 min</c:v>
                </c:pt>
                <c:pt idx="51">
                  <c:v>CC_540 min</c:v>
                </c:pt>
                <c:pt idx="52">
                  <c:v>CC_720 min</c:v>
                </c:pt>
                <c:pt idx="54">
                  <c:v>CG_0 min</c:v>
                </c:pt>
                <c:pt idx="55">
                  <c:v>CG_5 min</c:v>
                </c:pt>
                <c:pt idx="56">
                  <c:v>CG_15 min</c:v>
                </c:pt>
                <c:pt idx="57">
                  <c:v>CG_30 min</c:v>
                </c:pt>
                <c:pt idx="58">
                  <c:v>CG_90 min</c:v>
                </c:pt>
                <c:pt idx="59">
                  <c:v>CG_270 min</c:v>
                </c:pt>
                <c:pt idx="60">
                  <c:v>CG_540 min</c:v>
                </c:pt>
                <c:pt idx="61">
                  <c:v>CG_720 min</c:v>
                </c:pt>
                <c:pt idx="63">
                  <c:v>CT_0 min</c:v>
                </c:pt>
                <c:pt idx="64">
                  <c:v>CT_5 min</c:v>
                </c:pt>
                <c:pt idx="65">
                  <c:v>CT_15 min</c:v>
                </c:pt>
                <c:pt idx="66">
                  <c:v>CT_30 min</c:v>
                </c:pt>
                <c:pt idx="67">
                  <c:v>CT_90 min</c:v>
                </c:pt>
                <c:pt idx="68">
                  <c:v>CT_270 min</c:v>
                </c:pt>
                <c:pt idx="69">
                  <c:v>CT_540 min</c:v>
                </c:pt>
                <c:pt idx="70">
                  <c:v>CT_720 min</c:v>
                </c:pt>
                <c:pt idx="72">
                  <c:v>GA_0 min</c:v>
                </c:pt>
                <c:pt idx="73">
                  <c:v>GA_5 min</c:v>
                </c:pt>
                <c:pt idx="74">
                  <c:v>GA_15 min</c:v>
                </c:pt>
                <c:pt idx="75">
                  <c:v>GA_30 min</c:v>
                </c:pt>
                <c:pt idx="76">
                  <c:v>GA_90 min</c:v>
                </c:pt>
                <c:pt idx="77">
                  <c:v>GA_270 min</c:v>
                </c:pt>
                <c:pt idx="78">
                  <c:v>GA_540 min</c:v>
                </c:pt>
                <c:pt idx="79">
                  <c:v>GA_720 min</c:v>
                </c:pt>
                <c:pt idx="81">
                  <c:v>GC_0 min</c:v>
                </c:pt>
                <c:pt idx="82">
                  <c:v>GC_5 min</c:v>
                </c:pt>
                <c:pt idx="83">
                  <c:v>GC_15 min</c:v>
                </c:pt>
                <c:pt idx="84">
                  <c:v>GC_30 min</c:v>
                </c:pt>
                <c:pt idx="85">
                  <c:v>GC_90 min</c:v>
                </c:pt>
                <c:pt idx="86">
                  <c:v>GC_270 min</c:v>
                </c:pt>
                <c:pt idx="87">
                  <c:v>GC_540 min</c:v>
                </c:pt>
                <c:pt idx="88">
                  <c:v>GC_720 min</c:v>
                </c:pt>
                <c:pt idx="90">
                  <c:v>GG_0 min</c:v>
                </c:pt>
                <c:pt idx="91">
                  <c:v>GG_5 min</c:v>
                </c:pt>
                <c:pt idx="92">
                  <c:v>GG_15 min</c:v>
                </c:pt>
                <c:pt idx="93">
                  <c:v>GG_30 min</c:v>
                </c:pt>
                <c:pt idx="94">
                  <c:v>GG_90 min</c:v>
                </c:pt>
                <c:pt idx="95">
                  <c:v>GG_270 min</c:v>
                </c:pt>
                <c:pt idx="96">
                  <c:v>GG_540 min</c:v>
                </c:pt>
                <c:pt idx="97">
                  <c:v>GG_720 min</c:v>
                </c:pt>
                <c:pt idx="99">
                  <c:v>GT_0 min</c:v>
                </c:pt>
                <c:pt idx="100">
                  <c:v>GT_5 min</c:v>
                </c:pt>
                <c:pt idx="101">
                  <c:v>GT_15 min</c:v>
                </c:pt>
                <c:pt idx="102">
                  <c:v>GT_30 min</c:v>
                </c:pt>
                <c:pt idx="103">
                  <c:v>GT_90 min</c:v>
                </c:pt>
                <c:pt idx="104">
                  <c:v>GT_270 min</c:v>
                </c:pt>
                <c:pt idx="105">
                  <c:v>GT_540 min</c:v>
                </c:pt>
                <c:pt idx="106">
                  <c:v>GT_720 min</c:v>
                </c:pt>
                <c:pt idx="108">
                  <c:v>TA_0 min</c:v>
                </c:pt>
                <c:pt idx="109">
                  <c:v>TA_5 min</c:v>
                </c:pt>
                <c:pt idx="110">
                  <c:v>TA_15 min</c:v>
                </c:pt>
                <c:pt idx="111">
                  <c:v>TA_30 min</c:v>
                </c:pt>
                <c:pt idx="112">
                  <c:v>TA_90 min</c:v>
                </c:pt>
                <c:pt idx="113">
                  <c:v>TA_270 min</c:v>
                </c:pt>
                <c:pt idx="114">
                  <c:v>TA_540 min</c:v>
                </c:pt>
                <c:pt idx="115">
                  <c:v>TA_720 min</c:v>
                </c:pt>
                <c:pt idx="117">
                  <c:v>TC_0 min</c:v>
                </c:pt>
                <c:pt idx="118">
                  <c:v>TC_5 min</c:v>
                </c:pt>
                <c:pt idx="119">
                  <c:v>TC_15 min</c:v>
                </c:pt>
                <c:pt idx="120">
                  <c:v>TC_30 min</c:v>
                </c:pt>
                <c:pt idx="121">
                  <c:v>TC_90 min</c:v>
                </c:pt>
                <c:pt idx="122">
                  <c:v>TC_270 min</c:v>
                </c:pt>
                <c:pt idx="123">
                  <c:v>TC_540 min</c:v>
                </c:pt>
                <c:pt idx="124">
                  <c:v>TC_720 min</c:v>
                </c:pt>
                <c:pt idx="126">
                  <c:v>TG_0 min</c:v>
                </c:pt>
                <c:pt idx="127">
                  <c:v>TG_5 min</c:v>
                </c:pt>
                <c:pt idx="128">
                  <c:v>TG_15 min</c:v>
                </c:pt>
                <c:pt idx="129">
                  <c:v>TG_30 min</c:v>
                </c:pt>
                <c:pt idx="130">
                  <c:v>TG_90 min</c:v>
                </c:pt>
                <c:pt idx="131">
                  <c:v>TG_270 min</c:v>
                </c:pt>
                <c:pt idx="132">
                  <c:v>TG_540 min</c:v>
                </c:pt>
                <c:pt idx="133">
                  <c:v>TG_720 min</c:v>
                </c:pt>
                <c:pt idx="135">
                  <c:v>TT_0 min</c:v>
                </c:pt>
                <c:pt idx="136">
                  <c:v>TT_5 min</c:v>
                </c:pt>
                <c:pt idx="137">
                  <c:v>TT_15 min</c:v>
                </c:pt>
                <c:pt idx="138">
                  <c:v>TT_30 min</c:v>
                </c:pt>
                <c:pt idx="139">
                  <c:v>TT_90 min</c:v>
                </c:pt>
                <c:pt idx="140">
                  <c:v>TT_270 min</c:v>
                </c:pt>
                <c:pt idx="141">
                  <c:v>TT_540 min</c:v>
                </c:pt>
                <c:pt idx="142">
                  <c:v>TT_720 min</c:v>
                </c:pt>
              </c:strCache>
            </c:strRef>
          </c:cat>
          <c:val>
            <c:numRef>
              <c:f>n_2_left!$B$39:$B$181</c:f>
              <c:numCache>
                <c:formatCode>General</c:formatCode>
                <c:ptCount val="143"/>
                <c:pt idx="0">
                  <c:v>6.25</c:v>
                </c:pt>
                <c:pt idx="1">
                  <c:v>6.3276081089236671</c:v>
                </c:pt>
                <c:pt idx="2">
                  <c:v>5.6800457185965207</c:v>
                </c:pt>
                <c:pt idx="3">
                  <c:v>5.7296912898416705</c:v>
                </c:pt>
                <c:pt idx="4">
                  <c:v>5.6905474948888921</c:v>
                </c:pt>
                <c:pt idx="5">
                  <c:v>5.7967581976103553</c:v>
                </c:pt>
                <c:pt idx="6">
                  <c:v>5.7057793523053864</c:v>
                </c:pt>
                <c:pt idx="7">
                  <c:v>5.7114086998553599</c:v>
                </c:pt>
                <c:pt idx="9">
                  <c:v>6.250000000000008</c:v>
                </c:pt>
                <c:pt idx="10">
                  <c:v>6.2346297331920031</c:v>
                </c:pt>
                <c:pt idx="11">
                  <c:v>6.1658999753404879</c:v>
                </c:pt>
                <c:pt idx="12">
                  <c:v>6.1791538855674881</c:v>
                </c:pt>
                <c:pt idx="13">
                  <c:v>6.1768041694373093</c:v>
                </c:pt>
                <c:pt idx="14">
                  <c:v>6.1608829469251072</c:v>
                </c:pt>
                <c:pt idx="15">
                  <c:v>6.1814824186064934</c:v>
                </c:pt>
                <c:pt idx="16">
                  <c:v>6.1628259911830181</c:v>
                </c:pt>
                <c:pt idx="18">
                  <c:v>6.2499999999999956</c:v>
                </c:pt>
                <c:pt idx="19">
                  <c:v>6.3930920054241707</c:v>
                </c:pt>
                <c:pt idx="20">
                  <c:v>6.572414054919415</c:v>
                </c:pt>
                <c:pt idx="21">
                  <c:v>6.6578922642977485</c:v>
                </c:pt>
                <c:pt idx="22">
                  <c:v>6.6375961524940852</c:v>
                </c:pt>
                <c:pt idx="23">
                  <c:v>6.6403185803772082</c:v>
                </c:pt>
                <c:pt idx="24">
                  <c:v>6.593976362778192</c:v>
                </c:pt>
                <c:pt idx="25">
                  <c:v>6.5672044858078982</c:v>
                </c:pt>
                <c:pt idx="27">
                  <c:v>6.25</c:v>
                </c:pt>
                <c:pt idx="28">
                  <c:v>6.1350371303969835</c:v>
                </c:pt>
                <c:pt idx="29">
                  <c:v>5.6952944489862034</c:v>
                </c:pt>
                <c:pt idx="30">
                  <c:v>5.6527324811967077</c:v>
                </c:pt>
                <c:pt idx="31">
                  <c:v>5.6268746675124675</c:v>
                </c:pt>
                <c:pt idx="32">
                  <c:v>5.6864520481153367</c:v>
                </c:pt>
                <c:pt idx="33">
                  <c:v>5.6822414393600935</c:v>
                </c:pt>
                <c:pt idx="34">
                  <c:v>5.7096703980578019</c:v>
                </c:pt>
                <c:pt idx="36">
                  <c:v>6.2499999999999982</c:v>
                </c:pt>
                <c:pt idx="37">
                  <c:v>6.3246555525482391</c:v>
                </c:pt>
                <c:pt idx="38">
                  <c:v>6.4341970848760965</c:v>
                </c:pt>
                <c:pt idx="39">
                  <c:v>6.4387102905797997</c:v>
                </c:pt>
                <c:pt idx="40">
                  <c:v>6.4513172418264721</c:v>
                </c:pt>
                <c:pt idx="41">
                  <c:v>6.4321616559745527</c:v>
                </c:pt>
                <c:pt idx="42">
                  <c:v>6.4612779970072465</c:v>
                </c:pt>
                <c:pt idx="43">
                  <c:v>6.4248136822813411</c:v>
                </c:pt>
                <c:pt idx="45">
                  <c:v>6.2499999999999956</c:v>
                </c:pt>
                <c:pt idx="46">
                  <c:v>6.2355929595676365</c:v>
                </c:pt>
                <c:pt idx="47">
                  <c:v>6.2048714363304907</c:v>
                </c:pt>
                <c:pt idx="48">
                  <c:v>6.1817535375503523</c:v>
                </c:pt>
                <c:pt idx="49">
                  <c:v>6.2166453178770142</c:v>
                </c:pt>
                <c:pt idx="50">
                  <c:v>6.2259374335016586</c:v>
                </c:pt>
                <c:pt idx="51">
                  <c:v>6.224541355919774</c:v>
                </c:pt>
                <c:pt idx="52">
                  <c:v>6.2049849140825568</c:v>
                </c:pt>
                <c:pt idx="54">
                  <c:v>6.2499999999999964</c:v>
                </c:pt>
                <c:pt idx="55">
                  <c:v>6.4019013742653712</c:v>
                </c:pt>
                <c:pt idx="56">
                  <c:v>6.9830609181828471</c:v>
                </c:pt>
                <c:pt idx="57">
                  <c:v>7.0559431383424922</c:v>
                </c:pt>
                <c:pt idx="58">
                  <c:v>7.0596490554649076</c:v>
                </c:pt>
                <c:pt idx="59">
                  <c:v>7.0310878159420902</c:v>
                </c:pt>
                <c:pt idx="60">
                  <c:v>7.0157616419869129</c:v>
                </c:pt>
                <c:pt idx="61">
                  <c:v>6.9598161087824408</c:v>
                </c:pt>
                <c:pt idx="63">
                  <c:v>6.25</c:v>
                </c:pt>
                <c:pt idx="64">
                  <c:v>6.0751270816956966</c:v>
                </c:pt>
                <c:pt idx="65">
                  <c:v>5.8096103221581066</c:v>
                </c:pt>
                <c:pt idx="66">
                  <c:v>5.7379023255876218</c:v>
                </c:pt>
                <c:pt idx="67">
                  <c:v>5.7426753682300573</c:v>
                </c:pt>
                <c:pt idx="68">
                  <c:v>5.7846865822886162</c:v>
                </c:pt>
                <c:pt idx="69">
                  <c:v>5.7912584535684912</c:v>
                </c:pt>
                <c:pt idx="70">
                  <c:v>5.8130445630630678</c:v>
                </c:pt>
                <c:pt idx="72">
                  <c:v>6.2500000000000018</c:v>
                </c:pt>
                <c:pt idx="73">
                  <c:v>6.3680381621710831</c:v>
                </c:pt>
                <c:pt idx="74">
                  <c:v>6.4508412810460856</c:v>
                </c:pt>
                <c:pt idx="75">
                  <c:v>6.4889231608135587</c:v>
                </c:pt>
                <c:pt idx="76">
                  <c:v>6.4739001434665475</c:v>
                </c:pt>
                <c:pt idx="77">
                  <c:v>6.4421334001402863</c:v>
                </c:pt>
                <c:pt idx="78">
                  <c:v>6.4550317970672815</c:v>
                </c:pt>
                <c:pt idx="79">
                  <c:v>6.4487546877864039</c:v>
                </c:pt>
                <c:pt idx="81">
                  <c:v>6.2500000000000018</c:v>
                </c:pt>
                <c:pt idx="82">
                  <c:v>6.3038318149216499</c:v>
                </c:pt>
                <c:pt idx="83">
                  <c:v>6.4779845168972621</c:v>
                </c:pt>
                <c:pt idx="84">
                  <c:v>6.5002729416163447</c:v>
                </c:pt>
                <c:pt idx="85">
                  <c:v>6.4960719868731216</c:v>
                </c:pt>
                <c:pt idx="86">
                  <c:v>6.4582006700053372</c:v>
                </c:pt>
                <c:pt idx="87">
                  <c:v>6.4892828097660864</c:v>
                </c:pt>
                <c:pt idx="88">
                  <c:v>6.4683966524036105</c:v>
                </c:pt>
                <c:pt idx="90">
                  <c:v>6.2499999999999973</c:v>
                </c:pt>
                <c:pt idx="91">
                  <c:v>6.4484700429168678</c:v>
                </c:pt>
                <c:pt idx="92">
                  <c:v>7.0156505800276321</c:v>
                </c:pt>
                <c:pt idx="93">
                  <c:v>7.0776440445981246</c:v>
                </c:pt>
                <c:pt idx="94">
                  <c:v>7.083912411641931</c:v>
                </c:pt>
                <c:pt idx="95">
                  <c:v>7.0372624624067974</c:v>
                </c:pt>
                <c:pt idx="96">
                  <c:v>7.0235220729587242</c:v>
                </c:pt>
                <c:pt idx="97">
                  <c:v>6.996726469523713</c:v>
                </c:pt>
                <c:pt idx="99">
                  <c:v>6.25</c:v>
                </c:pt>
                <c:pt idx="100">
                  <c:v>6.1762536556219665</c:v>
                </c:pt>
                <c:pt idx="101">
                  <c:v>6.1425546867006604</c:v>
                </c:pt>
                <c:pt idx="102">
                  <c:v>6.1164265019928123</c:v>
                </c:pt>
                <c:pt idx="103">
                  <c:v>6.1140763476152857</c:v>
                </c:pt>
                <c:pt idx="104">
                  <c:v>6.0869516519747666</c:v>
                </c:pt>
                <c:pt idx="105">
                  <c:v>6.1122559311990257</c:v>
                </c:pt>
                <c:pt idx="106">
                  <c:v>6.1519841654373639</c:v>
                </c:pt>
                <c:pt idx="108">
                  <c:v>6.2499999999999973</c:v>
                </c:pt>
                <c:pt idx="109">
                  <c:v>6.2739928837892798</c:v>
                </c:pt>
                <c:pt idx="110">
                  <c:v>6.2519611146080205</c:v>
                </c:pt>
                <c:pt idx="111">
                  <c:v>6.2435696836099357</c:v>
                </c:pt>
                <c:pt idx="112">
                  <c:v>6.2507003552777149</c:v>
                </c:pt>
                <c:pt idx="113">
                  <c:v>6.2370678548834535</c:v>
                </c:pt>
                <c:pt idx="114">
                  <c:v>6.2648469772602553</c:v>
                </c:pt>
                <c:pt idx="115">
                  <c:v>6.2497494403268616</c:v>
                </c:pt>
                <c:pt idx="117">
                  <c:v>6.2500000000000044</c:v>
                </c:pt>
                <c:pt idx="118">
                  <c:v>6.1391629369805853</c:v>
                </c:pt>
                <c:pt idx="119">
                  <c:v>6.0747790127763555</c:v>
                </c:pt>
                <c:pt idx="120">
                  <c:v>6.0323505491757903</c:v>
                </c:pt>
                <c:pt idx="121">
                  <c:v>6.0533490936829368</c:v>
                </c:pt>
                <c:pt idx="122">
                  <c:v>6.0452474415315169</c:v>
                </c:pt>
                <c:pt idx="123">
                  <c:v>6.0722918976831668</c:v>
                </c:pt>
                <c:pt idx="124">
                  <c:v>6.0737802843104296</c:v>
                </c:pt>
                <c:pt idx="126">
                  <c:v>6.25</c:v>
                </c:pt>
                <c:pt idx="127">
                  <c:v>6.3313984721860797</c:v>
                </c:pt>
                <c:pt idx="128">
                  <c:v>6.8522762233335603</c:v>
                </c:pt>
                <c:pt idx="129">
                  <c:v>6.8914243712944607</c:v>
                </c:pt>
                <c:pt idx="130">
                  <c:v>6.9122580004417165</c:v>
                </c:pt>
                <c:pt idx="131">
                  <c:v>6.8661502318112992</c:v>
                </c:pt>
                <c:pt idx="132">
                  <c:v>6.8618736515967003</c:v>
                </c:pt>
                <c:pt idx="133">
                  <c:v>6.8329829912948794</c:v>
                </c:pt>
                <c:pt idx="135">
                  <c:v>6.2499999999999822</c:v>
                </c:pt>
                <c:pt idx="136">
                  <c:v>5.9904078461793686</c:v>
                </c:pt>
                <c:pt idx="137">
                  <c:v>5.5779191671192194</c:v>
                </c:pt>
                <c:pt idx="138">
                  <c:v>5.4711992991805056</c:v>
                </c:pt>
                <c:pt idx="139">
                  <c:v>5.4837771428219373</c:v>
                </c:pt>
                <c:pt idx="140">
                  <c:v>5.5221093482906687</c:v>
                </c:pt>
                <c:pt idx="141">
                  <c:v>5.5273645991235352</c:v>
                </c:pt>
                <c:pt idx="142">
                  <c:v>5.5942969265326559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D36-B91B-5FCF18A4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64888"/>
        <c:axId val="593567512"/>
      </c:barChart>
      <c:catAx>
        <c:axId val="593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7512"/>
        <c:crosses val="autoZero"/>
        <c:auto val="1"/>
        <c:lblAlgn val="ctr"/>
        <c:lblOffset val="100"/>
        <c:noMultiLvlLbl val="0"/>
      </c:catAx>
      <c:valAx>
        <c:axId val="5935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n_3_left!$P$7:$P$14</c:f>
              <c:strCache>
                <c:ptCount val="8"/>
                <c:pt idx="0">
                  <c:v>AAA_0 </c:v>
                </c:pt>
                <c:pt idx="1">
                  <c:v>AAA_5 </c:v>
                </c:pt>
                <c:pt idx="2">
                  <c:v>AAA_15</c:v>
                </c:pt>
                <c:pt idx="3">
                  <c:v>AAA_30 </c:v>
                </c:pt>
                <c:pt idx="4">
                  <c:v>AAA_90 </c:v>
                </c:pt>
                <c:pt idx="5">
                  <c:v>AAA_270</c:v>
                </c:pt>
                <c:pt idx="6">
                  <c:v>AAA_540</c:v>
                </c:pt>
                <c:pt idx="7">
                  <c:v>AAA_720 </c:v>
                </c:pt>
              </c:strCache>
            </c:strRef>
          </c:xVal>
          <c:yVal>
            <c:numRef>
              <c:f>n_3_left!$R$7:$R$14</c:f>
              <c:numCache>
                <c:formatCode>General</c:formatCode>
                <c:ptCount val="8"/>
                <c:pt idx="0">
                  <c:v>1.5625</c:v>
                </c:pt>
                <c:pt idx="1">
                  <c:v>1.5852111315649242</c:v>
                </c:pt>
                <c:pt idx="2">
                  <c:v>1.3638757453354848</c:v>
                </c:pt>
                <c:pt idx="3">
                  <c:v>1.3763147579188717</c:v>
                </c:pt>
                <c:pt idx="4">
                  <c:v>1.3644919372778528</c:v>
                </c:pt>
                <c:pt idx="5">
                  <c:v>1.3966945137752855</c:v>
                </c:pt>
                <c:pt idx="6">
                  <c:v>1.3695772034874656</c:v>
                </c:pt>
                <c:pt idx="7">
                  <c:v>1.3743935052641769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4ACE-ADDB-8BB34E08BB7C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n_3_left!$P$16:$P$23</c:f>
              <c:strCache>
                <c:ptCount val="8"/>
                <c:pt idx="0">
                  <c:v>AAC_0 </c:v>
                </c:pt>
                <c:pt idx="1">
                  <c:v>AAC_5 </c:v>
                </c:pt>
                <c:pt idx="2">
                  <c:v>AAC_15</c:v>
                </c:pt>
                <c:pt idx="3">
                  <c:v>AAC_30 </c:v>
                </c:pt>
                <c:pt idx="4">
                  <c:v>AAC_90 </c:v>
                </c:pt>
                <c:pt idx="5">
                  <c:v>AAC_270</c:v>
                </c:pt>
                <c:pt idx="6">
                  <c:v>AAC_540</c:v>
                </c:pt>
                <c:pt idx="7">
                  <c:v>AAC_720 </c:v>
                </c:pt>
              </c:strCache>
            </c:strRef>
          </c:xVal>
          <c:yVal>
            <c:numRef>
              <c:f>n_3_left!$R$16:$R$23</c:f>
              <c:numCache>
                <c:formatCode>General</c:formatCode>
                <c:ptCount val="8"/>
                <c:pt idx="0">
                  <c:v>1.5625</c:v>
                </c:pt>
                <c:pt idx="1">
                  <c:v>1.5610312586651567</c:v>
                </c:pt>
                <c:pt idx="2">
                  <c:v>1.4333924821265656</c:v>
                </c:pt>
                <c:pt idx="3">
                  <c:v>1.4431491500176743</c:v>
                </c:pt>
                <c:pt idx="4">
                  <c:v>1.434321051840372</c:v>
                </c:pt>
                <c:pt idx="5">
                  <c:v>1.4521717067860835</c:v>
                </c:pt>
                <c:pt idx="6">
                  <c:v>1.4391570216142573</c:v>
                </c:pt>
                <c:pt idx="7">
                  <c:v>1.4383698396224971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0-4ACE-ADDB-8BB34E08BB7C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n_3_left!$P$25:$P$32</c:f>
              <c:strCache>
                <c:ptCount val="8"/>
                <c:pt idx="0">
                  <c:v>AAG_0 </c:v>
                </c:pt>
                <c:pt idx="1">
                  <c:v>AAG_5 </c:v>
                </c:pt>
                <c:pt idx="2">
                  <c:v>AAG_15</c:v>
                </c:pt>
                <c:pt idx="3">
                  <c:v>AAG_30 </c:v>
                </c:pt>
                <c:pt idx="4">
                  <c:v>AAG_90 </c:v>
                </c:pt>
                <c:pt idx="5">
                  <c:v>AAG_270</c:v>
                </c:pt>
                <c:pt idx="6">
                  <c:v>AAG_540</c:v>
                </c:pt>
                <c:pt idx="7">
                  <c:v>AAG_720 </c:v>
                </c:pt>
              </c:strCache>
            </c:strRef>
          </c:xVal>
          <c:yVal>
            <c:numRef>
              <c:f>n_3_left!$R$25:$R$32</c:f>
              <c:numCache>
                <c:formatCode>General</c:formatCode>
                <c:ptCount val="8"/>
                <c:pt idx="0">
                  <c:v>1.5625</c:v>
                </c:pt>
                <c:pt idx="1">
                  <c:v>1.5981039553279355</c:v>
                </c:pt>
                <c:pt idx="2">
                  <c:v>1.5391211520610815</c:v>
                </c:pt>
                <c:pt idx="3">
                  <c:v>1.5657906239803427</c:v>
                </c:pt>
                <c:pt idx="4">
                  <c:v>1.5520785276408251</c:v>
                </c:pt>
                <c:pt idx="5">
                  <c:v>1.5765630709774541</c:v>
                </c:pt>
                <c:pt idx="6">
                  <c:v>1.5465585885045592</c:v>
                </c:pt>
                <c:pt idx="7">
                  <c:v>1.5428603625871717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0-4ACE-ADDB-8BB34E08BB7C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n_3_left!$P$34:$P$41</c:f>
              <c:strCache>
                <c:ptCount val="8"/>
                <c:pt idx="0">
                  <c:v>AAT_0 </c:v>
                </c:pt>
                <c:pt idx="1">
                  <c:v>AAT_5 </c:v>
                </c:pt>
                <c:pt idx="2">
                  <c:v>AAT_15</c:v>
                </c:pt>
                <c:pt idx="3">
                  <c:v>AAT_30 </c:v>
                </c:pt>
                <c:pt idx="4">
                  <c:v>AAT_90 </c:v>
                </c:pt>
                <c:pt idx="5">
                  <c:v>AAT_270</c:v>
                </c:pt>
                <c:pt idx="6">
                  <c:v>AAT_540</c:v>
                </c:pt>
                <c:pt idx="7">
                  <c:v>AAT_720 </c:v>
                </c:pt>
              </c:strCache>
            </c:strRef>
          </c:xVal>
          <c:yVal>
            <c:numRef>
              <c:f>n_3_left!$R$34:$R$41</c:f>
              <c:numCache>
                <c:formatCode>General</c:formatCode>
                <c:ptCount val="8"/>
                <c:pt idx="0">
                  <c:v>1.5625</c:v>
                </c:pt>
                <c:pt idx="1">
                  <c:v>1.5357284823463906</c:v>
                </c:pt>
                <c:pt idx="2">
                  <c:v>1.294601822889349</c:v>
                </c:pt>
                <c:pt idx="3">
                  <c:v>1.2912116800767899</c:v>
                </c:pt>
                <c:pt idx="4">
                  <c:v>1.2768956094606725</c:v>
                </c:pt>
                <c:pt idx="5">
                  <c:v>1.316727237960639</c:v>
                </c:pt>
                <c:pt idx="6">
                  <c:v>1.293839999955487</c:v>
                </c:pt>
                <c:pt idx="7">
                  <c:v>1.3042075247924187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0-4ACE-ADDB-8BB34E08BB7C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n_3_left!$P$43:$P$50</c:f>
              <c:strCache>
                <c:ptCount val="8"/>
                <c:pt idx="0">
                  <c:v>ACA_0 </c:v>
                </c:pt>
                <c:pt idx="1">
                  <c:v>ACA_5 </c:v>
                </c:pt>
                <c:pt idx="2">
                  <c:v>ACA_15</c:v>
                </c:pt>
                <c:pt idx="3">
                  <c:v>ACA_30 </c:v>
                </c:pt>
                <c:pt idx="4">
                  <c:v>ACA_90 </c:v>
                </c:pt>
                <c:pt idx="5">
                  <c:v>ACA_270</c:v>
                </c:pt>
                <c:pt idx="6">
                  <c:v>ACA_540</c:v>
                </c:pt>
                <c:pt idx="7">
                  <c:v>ACA_720 </c:v>
                </c:pt>
              </c:strCache>
            </c:strRef>
          </c:xVal>
          <c:yVal>
            <c:numRef>
              <c:f>n_3_left!$R$43:$R$50</c:f>
              <c:numCache>
                <c:formatCode>General</c:formatCode>
                <c:ptCount val="8"/>
                <c:pt idx="0">
                  <c:v>1.5625</c:v>
                </c:pt>
                <c:pt idx="1">
                  <c:v>1.5852717675323351</c:v>
                </c:pt>
                <c:pt idx="2">
                  <c:v>1.5995129840703133</c:v>
                </c:pt>
                <c:pt idx="3">
                  <c:v>1.6025545796606728</c:v>
                </c:pt>
                <c:pt idx="4">
                  <c:v>1.6065686302848345</c:v>
                </c:pt>
                <c:pt idx="5">
                  <c:v>1.6012519394711515</c:v>
                </c:pt>
                <c:pt idx="6">
                  <c:v>1.6065193035767138</c:v>
                </c:pt>
                <c:pt idx="7">
                  <c:v>1.5982147953480352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0-4ACE-ADDB-8BB34E08BB7C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n_3_left!$P$52:$P$59</c:f>
              <c:strCache>
                <c:ptCount val="8"/>
                <c:pt idx="0">
                  <c:v>ACC_0 </c:v>
                </c:pt>
                <c:pt idx="1">
                  <c:v>ACC_5 </c:v>
                </c:pt>
                <c:pt idx="2">
                  <c:v>ACC_15</c:v>
                </c:pt>
                <c:pt idx="3">
                  <c:v>ACC_30 </c:v>
                </c:pt>
                <c:pt idx="4">
                  <c:v>ACC_90 </c:v>
                </c:pt>
                <c:pt idx="5">
                  <c:v>ACC_270</c:v>
                </c:pt>
                <c:pt idx="6">
                  <c:v>ACC_540</c:v>
                </c:pt>
                <c:pt idx="7">
                  <c:v>ACC_720 </c:v>
                </c:pt>
              </c:strCache>
            </c:strRef>
          </c:xVal>
          <c:yVal>
            <c:numRef>
              <c:f>n_3_left!$R$52:$R$59</c:f>
              <c:numCache>
                <c:formatCode>General</c:formatCode>
                <c:ptCount val="8"/>
                <c:pt idx="0">
                  <c:v>1.5625</c:v>
                </c:pt>
                <c:pt idx="1">
                  <c:v>1.5567126787268393</c:v>
                </c:pt>
                <c:pt idx="2">
                  <c:v>1.5221340917981436</c:v>
                </c:pt>
                <c:pt idx="3">
                  <c:v>1.5211345661837039</c:v>
                </c:pt>
                <c:pt idx="4">
                  <c:v>1.5286753691388557</c:v>
                </c:pt>
                <c:pt idx="5">
                  <c:v>1.535170916799347</c:v>
                </c:pt>
                <c:pt idx="6">
                  <c:v>1.5287932189226767</c:v>
                </c:pt>
                <c:pt idx="7">
                  <c:v>1.522916477398552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50-4ACE-ADDB-8BB34E08BB7C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n_3_left!$P$61:$P$68</c:f>
              <c:strCache>
                <c:ptCount val="8"/>
                <c:pt idx="0">
                  <c:v>ACG_0 </c:v>
                </c:pt>
                <c:pt idx="1">
                  <c:v>ACG_5 </c:v>
                </c:pt>
                <c:pt idx="2">
                  <c:v>ACG_15</c:v>
                </c:pt>
                <c:pt idx="3">
                  <c:v>ACG_30 </c:v>
                </c:pt>
                <c:pt idx="4">
                  <c:v>ACG_90 </c:v>
                </c:pt>
                <c:pt idx="5">
                  <c:v>ACG_270</c:v>
                </c:pt>
                <c:pt idx="6">
                  <c:v>ACG_540</c:v>
                </c:pt>
                <c:pt idx="7">
                  <c:v>ACG_720 </c:v>
                </c:pt>
              </c:strCache>
            </c:strRef>
          </c:xVal>
          <c:yVal>
            <c:numRef>
              <c:f>n_3_left!$R$61:$R$68</c:f>
              <c:numCache>
                <c:formatCode>General</c:formatCode>
                <c:ptCount val="8"/>
                <c:pt idx="0">
                  <c:v>1.5625</c:v>
                </c:pt>
                <c:pt idx="1">
                  <c:v>1.6047696850271693</c:v>
                </c:pt>
                <c:pt idx="2">
                  <c:v>1.7522599579854174</c:v>
                </c:pt>
                <c:pt idx="3">
                  <c:v>1.7748259781241535</c:v>
                </c:pt>
                <c:pt idx="4">
                  <c:v>1.7778599338646661</c:v>
                </c:pt>
                <c:pt idx="5">
                  <c:v>1.7721601710350525</c:v>
                </c:pt>
                <c:pt idx="6">
                  <c:v>1.7608530134582006</c:v>
                </c:pt>
                <c:pt idx="7">
                  <c:v>1.7465108991414526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50-4ACE-ADDB-8BB34E08BB7C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n_3_left!$P$70:$P$77</c:f>
              <c:strCache>
                <c:ptCount val="8"/>
                <c:pt idx="0">
                  <c:v>ACT_0 </c:v>
                </c:pt>
                <c:pt idx="1">
                  <c:v>ACT_5 </c:v>
                </c:pt>
                <c:pt idx="2">
                  <c:v>ACT_15</c:v>
                </c:pt>
                <c:pt idx="3">
                  <c:v>ACT_30 </c:v>
                </c:pt>
                <c:pt idx="4">
                  <c:v>ACT_90 </c:v>
                </c:pt>
                <c:pt idx="5">
                  <c:v>ACT_270</c:v>
                </c:pt>
                <c:pt idx="6">
                  <c:v>ACT_540</c:v>
                </c:pt>
                <c:pt idx="7">
                  <c:v>ACT_720 </c:v>
                </c:pt>
              </c:strCache>
            </c:strRef>
          </c:xVal>
          <c:yVal>
            <c:numRef>
              <c:f>n_3_left!$R$70:$R$77</c:f>
              <c:numCache>
                <c:formatCode>General</c:formatCode>
                <c:ptCount val="8"/>
                <c:pt idx="0">
                  <c:v>1.5625</c:v>
                </c:pt>
                <c:pt idx="1">
                  <c:v>1.5204359948702106</c:v>
                </c:pt>
                <c:pt idx="2">
                  <c:v>1.4331084949915296</c:v>
                </c:pt>
                <c:pt idx="3">
                  <c:v>1.4186001428105646</c:v>
                </c:pt>
                <c:pt idx="4">
                  <c:v>1.4166734069072211</c:v>
                </c:pt>
                <c:pt idx="5">
                  <c:v>1.4262906713531789</c:v>
                </c:pt>
                <c:pt idx="6">
                  <c:v>1.4289953915275244</c:v>
                </c:pt>
                <c:pt idx="7">
                  <c:v>1.4337716055894572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50-4ACE-ADDB-8BB34E08BB7C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n_3_left!$P$79:$P$86</c:f>
              <c:strCache>
                <c:ptCount val="8"/>
                <c:pt idx="0">
                  <c:v>AGA_0 </c:v>
                </c:pt>
                <c:pt idx="1">
                  <c:v>AGA_5 </c:v>
                </c:pt>
                <c:pt idx="2">
                  <c:v>AGA_15</c:v>
                </c:pt>
                <c:pt idx="3">
                  <c:v>AGA_30 </c:v>
                </c:pt>
                <c:pt idx="4">
                  <c:v>AGA_90 </c:v>
                </c:pt>
                <c:pt idx="5">
                  <c:v>AGA_270</c:v>
                </c:pt>
                <c:pt idx="6">
                  <c:v>AGA_540</c:v>
                </c:pt>
                <c:pt idx="7">
                  <c:v>AGA_720 </c:v>
                </c:pt>
              </c:strCache>
            </c:strRef>
          </c:xVal>
          <c:yVal>
            <c:numRef>
              <c:f>n_3_left!$R$79:$R$86</c:f>
              <c:numCache>
                <c:formatCode>General</c:formatCode>
                <c:ptCount val="8"/>
                <c:pt idx="0">
                  <c:v>1.5625</c:v>
                </c:pt>
                <c:pt idx="1">
                  <c:v>1.5920582362591136</c:v>
                </c:pt>
                <c:pt idx="2">
                  <c:v>1.5662193577932495</c:v>
                </c:pt>
                <c:pt idx="3">
                  <c:v>1.5814729338285138</c:v>
                </c:pt>
                <c:pt idx="4">
                  <c:v>1.5729068360450977</c:v>
                </c:pt>
                <c:pt idx="5">
                  <c:v>1.5772947193781133</c:v>
                </c:pt>
                <c:pt idx="6">
                  <c:v>1.5692223284196938</c:v>
                </c:pt>
                <c:pt idx="7">
                  <c:v>1.5669639710915073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50-4ACE-ADDB-8BB34E08BB7C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n_3_left!$P$88:$P$95</c:f>
              <c:strCache>
                <c:ptCount val="8"/>
                <c:pt idx="0">
                  <c:v>AGC_0 </c:v>
                </c:pt>
                <c:pt idx="1">
                  <c:v>AGC_5 </c:v>
                </c:pt>
                <c:pt idx="2">
                  <c:v>AGC_15</c:v>
                </c:pt>
                <c:pt idx="3">
                  <c:v>AGC_30 </c:v>
                </c:pt>
                <c:pt idx="4">
                  <c:v>AGC_90 </c:v>
                </c:pt>
                <c:pt idx="5">
                  <c:v>AGC_270</c:v>
                </c:pt>
                <c:pt idx="6">
                  <c:v>AGC_540</c:v>
                </c:pt>
                <c:pt idx="7">
                  <c:v>AGC_720 </c:v>
                </c:pt>
              </c:strCache>
            </c:strRef>
          </c:xVal>
          <c:yVal>
            <c:numRef>
              <c:f>n_3_left!$R$88:$R$95</c:f>
              <c:numCache>
                <c:formatCode>General</c:formatCode>
                <c:ptCount val="8"/>
                <c:pt idx="0">
                  <c:v>1.5625</c:v>
                </c:pt>
                <c:pt idx="1">
                  <c:v>1.5707252306876192</c:v>
                </c:pt>
                <c:pt idx="2">
                  <c:v>1.5533864575347378</c:v>
                </c:pt>
                <c:pt idx="3">
                  <c:v>1.5641952415072171</c:v>
                </c:pt>
                <c:pt idx="4">
                  <c:v>1.5565314737592837</c:v>
                </c:pt>
                <c:pt idx="5">
                  <c:v>1.5574811886628397</c:v>
                </c:pt>
                <c:pt idx="6">
                  <c:v>1.55727634216643</c:v>
                </c:pt>
                <c:pt idx="7">
                  <c:v>1.5535565618021487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50-4ACE-ADDB-8BB34E08BB7C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n_3_left!$P$97:$P$104</c:f>
              <c:strCache>
                <c:ptCount val="8"/>
                <c:pt idx="0">
                  <c:v>AGG_0 </c:v>
                </c:pt>
                <c:pt idx="1">
                  <c:v>AGG_5 </c:v>
                </c:pt>
                <c:pt idx="2">
                  <c:v>AGG_15</c:v>
                </c:pt>
                <c:pt idx="3">
                  <c:v>AGG_30 </c:v>
                </c:pt>
                <c:pt idx="4">
                  <c:v>AGG_90 </c:v>
                </c:pt>
                <c:pt idx="5">
                  <c:v>AGG_270</c:v>
                </c:pt>
                <c:pt idx="6">
                  <c:v>AGG_540</c:v>
                </c:pt>
                <c:pt idx="7">
                  <c:v>AGG_720 </c:v>
                </c:pt>
              </c:strCache>
            </c:strRef>
          </c:xVal>
          <c:yVal>
            <c:numRef>
              <c:f>n_3_left!$R$97:$R$104</c:f>
              <c:numCache>
                <c:formatCode>General</c:formatCode>
                <c:ptCount val="8"/>
                <c:pt idx="0">
                  <c:v>1.5625</c:v>
                </c:pt>
                <c:pt idx="1">
                  <c:v>1.6144654903255076</c:v>
                </c:pt>
                <c:pt idx="2">
                  <c:v>1.7030219537969356</c:v>
                </c:pt>
                <c:pt idx="3">
                  <c:v>1.725507158283722</c:v>
                </c:pt>
                <c:pt idx="4">
                  <c:v>1.7214131819023835</c:v>
                </c:pt>
                <c:pt idx="5">
                  <c:v>1.7234434760549735</c:v>
                </c:pt>
                <c:pt idx="6">
                  <c:v>1.7066493508054354</c:v>
                </c:pt>
                <c:pt idx="7">
                  <c:v>1.7002921436039031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50-4ACE-ADDB-8BB34E08BB7C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n_3_left!$P$106:$P$113</c:f>
              <c:strCache>
                <c:ptCount val="8"/>
                <c:pt idx="0">
                  <c:v>AGT_0 </c:v>
                </c:pt>
                <c:pt idx="1">
                  <c:v>AGT_5 </c:v>
                </c:pt>
                <c:pt idx="2">
                  <c:v>AGT_15</c:v>
                </c:pt>
                <c:pt idx="3">
                  <c:v>AGT_30 </c:v>
                </c:pt>
                <c:pt idx="4">
                  <c:v>AGT_90 </c:v>
                </c:pt>
                <c:pt idx="5">
                  <c:v>AGT_270</c:v>
                </c:pt>
                <c:pt idx="6">
                  <c:v>AGT_540</c:v>
                </c:pt>
                <c:pt idx="7">
                  <c:v>AGT_720 </c:v>
                </c:pt>
              </c:strCache>
            </c:strRef>
          </c:xVal>
          <c:yVal>
            <c:numRef>
              <c:f>n_3_left!$R$106:$R$113</c:f>
              <c:numCache>
                <c:formatCode>General</c:formatCode>
                <c:ptCount val="8"/>
                <c:pt idx="0">
                  <c:v>1.5625</c:v>
                </c:pt>
                <c:pt idx="1">
                  <c:v>1.5458146230264684</c:v>
                </c:pt>
                <c:pt idx="2">
                  <c:v>1.4699596259737655</c:v>
                </c:pt>
                <c:pt idx="3">
                  <c:v>1.4715884152930014</c:v>
                </c:pt>
                <c:pt idx="4">
                  <c:v>1.4633515095549978</c:v>
                </c:pt>
                <c:pt idx="5">
                  <c:v>1.4675336660367775</c:v>
                </c:pt>
                <c:pt idx="6">
                  <c:v>1.4631976076962461</c:v>
                </c:pt>
                <c:pt idx="7">
                  <c:v>1.4756676260484272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50-4ACE-ADDB-8BB34E08BB7C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n_3_left!$P$115:$P$122</c:f>
              <c:strCache>
                <c:ptCount val="8"/>
                <c:pt idx="0">
                  <c:v>ATA_0 </c:v>
                </c:pt>
                <c:pt idx="1">
                  <c:v>ATA_5 </c:v>
                </c:pt>
                <c:pt idx="2">
                  <c:v>ATA_15</c:v>
                </c:pt>
                <c:pt idx="3">
                  <c:v>ATA_30 </c:v>
                </c:pt>
                <c:pt idx="4">
                  <c:v>ATA_90 </c:v>
                </c:pt>
                <c:pt idx="5">
                  <c:v>ATA_270</c:v>
                </c:pt>
                <c:pt idx="6">
                  <c:v>ATA_540</c:v>
                </c:pt>
                <c:pt idx="7">
                  <c:v>ATA_720 </c:v>
                </c:pt>
              </c:strCache>
            </c:strRef>
          </c:xVal>
          <c:yVal>
            <c:numRef>
              <c:f>n_3_left!$R$115:$R$122</c:f>
              <c:numCache>
                <c:formatCode>General</c:formatCode>
                <c:ptCount val="8"/>
                <c:pt idx="0">
                  <c:v>1.5625</c:v>
                </c:pt>
                <c:pt idx="1">
                  <c:v>1.5864025214285986</c:v>
                </c:pt>
                <c:pt idx="2">
                  <c:v>1.5691181953542113</c:v>
                </c:pt>
                <c:pt idx="3">
                  <c:v>1.5751048967457</c:v>
                </c:pt>
                <c:pt idx="4">
                  <c:v>1.5753333366190585</c:v>
                </c:pt>
                <c:pt idx="5">
                  <c:v>1.5764977637175432</c:v>
                </c:pt>
                <c:pt idx="6">
                  <c:v>1.5752619806085597</c:v>
                </c:pt>
                <c:pt idx="7">
                  <c:v>1.5706896995485313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50-4ACE-ADDB-8BB34E08BB7C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n_3_left!$P$124:$P$131</c:f>
              <c:strCache>
                <c:ptCount val="8"/>
                <c:pt idx="0">
                  <c:v>ATC_0 </c:v>
                </c:pt>
                <c:pt idx="1">
                  <c:v>ATC_5 </c:v>
                </c:pt>
                <c:pt idx="2">
                  <c:v>ATC_15</c:v>
                </c:pt>
                <c:pt idx="3">
                  <c:v>ATC_30 </c:v>
                </c:pt>
                <c:pt idx="4">
                  <c:v>ATC_90 </c:v>
                </c:pt>
                <c:pt idx="5">
                  <c:v>ATC_270</c:v>
                </c:pt>
                <c:pt idx="6">
                  <c:v>ATC_540</c:v>
                </c:pt>
                <c:pt idx="7">
                  <c:v>ATC_720 </c:v>
                </c:pt>
              </c:strCache>
            </c:strRef>
          </c:xVal>
          <c:yVal>
            <c:numRef>
              <c:f>n_3_left!$R$124:$R$131</c:f>
              <c:numCache>
                <c:formatCode>General</c:formatCode>
                <c:ptCount val="8"/>
                <c:pt idx="0">
                  <c:v>1.5625</c:v>
                </c:pt>
                <c:pt idx="1">
                  <c:v>1.5504782473932788</c:v>
                </c:pt>
                <c:pt idx="2">
                  <c:v>1.5128026991481156</c:v>
                </c:pt>
                <c:pt idx="3">
                  <c:v>1.5119925740397415</c:v>
                </c:pt>
                <c:pt idx="4">
                  <c:v>1.5123221753994818</c:v>
                </c:pt>
                <c:pt idx="5">
                  <c:v>1.515002208486002</c:v>
                </c:pt>
                <c:pt idx="6">
                  <c:v>1.516213829264504</c:v>
                </c:pt>
                <c:pt idx="7">
                  <c:v>1.5144503756436478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50-4ACE-ADDB-8BB34E08BB7C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n_3_left!$P$133:$P$140</c:f>
              <c:strCache>
                <c:ptCount val="8"/>
                <c:pt idx="0">
                  <c:v>ATG_0 </c:v>
                </c:pt>
                <c:pt idx="1">
                  <c:v>ATG_5 </c:v>
                </c:pt>
                <c:pt idx="2">
                  <c:v>ATG_15</c:v>
                </c:pt>
                <c:pt idx="3">
                  <c:v>ATG_30 </c:v>
                </c:pt>
                <c:pt idx="4">
                  <c:v>ATG_90 </c:v>
                </c:pt>
                <c:pt idx="5">
                  <c:v>ATG_270</c:v>
                </c:pt>
                <c:pt idx="6">
                  <c:v>ATG_540</c:v>
                </c:pt>
                <c:pt idx="7">
                  <c:v>ATG_720 </c:v>
                </c:pt>
              </c:strCache>
            </c:strRef>
          </c:xVal>
          <c:yVal>
            <c:numRef>
              <c:f>n_3_left!$R$133:$R$140</c:f>
              <c:numCache>
                <c:formatCode>General</c:formatCode>
                <c:ptCount val="8"/>
                <c:pt idx="0">
                  <c:v>1.5625</c:v>
                </c:pt>
                <c:pt idx="1">
                  <c:v>1.603439791312727</c:v>
                </c:pt>
                <c:pt idx="2">
                  <c:v>1.7435007757579088</c:v>
                </c:pt>
                <c:pt idx="3">
                  <c:v>1.766170867089752</c:v>
                </c:pt>
                <c:pt idx="4">
                  <c:v>1.7644179460858043</c:v>
                </c:pt>
                <c:pt idx="5">
                  <c:v>1.7660880813945794</c:v>
                </c:pt>
                <c:pt idx="6">
                  <c:v>1.7516012457153192</c:v>
                </c:pt>
                <c:pt idx="7">
                  <c:v>1.7387231838648483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50-4ACE-ADDB-8BB34E08BB7C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n_3_left!$P$142:$P$149</c:f>
              <c:strCache>
                <c:ptCount val="8"/>
                <c:pt idx="0">
                  <c:v>ATT_0 </c:v>
                </c:pt>
                <c:pt idx="1">
                  <c:v>ATT_5 </c:v>
                </c:pt>
                <c:pt idx="2">
                  <c:v>ATT_15</c:v>
                </c:pt>
                <c:pt idx="3">
                  <c:v>ATT_30 </c:v>
                </c:pt>
                <c:pt idx="4">
                  <c:v>ATT_90 </c:v>
                </c:pt>
                <c:pt idx="5">
                  <c:v>ATT_270</c:v>
                </c:pt>
                <c:pt idx="6">
                  <c:v>ATT_540</c:v>
                </c:pt>
                <c:pt idx="7">
                  <c:v>ATT_720 </c:v>
                </c:pt>
              </c:strCache>
            </c:strRef>
          </c:xVal>
          <c:yVal>
            <c:numRef>
              <c:f>n_3_left!$R$142:$R$149</c:f>
              <c:numCache>
                <c:formatCode>General</c:formatCode>
                <c:ptCount val="8"/>
                <c:pt idx="0">
                  <c:v>1.5625</c:v>
                </c:pt>
                <c:pt idx="1">
                  <c:v>1.5033576796781711</c:v>
                </c:pt>
                <c:pt idx="2">
                  <c:v>1.3603965470433246</c:v>
                </c:pt>
                <c:pt idx="3">
                  <c:v>1.3399315066468318</c:v>
                </c:pt>
                <c:pt idx="4">
                  <c:v>1.3347208438386087</c:v>
                </c:pt>
                <c:pt idx="5">
                  <c:v>1.3573956169778849</c:v>
                </c:pt>
                <c:pt idx="6">
                  <c:v>1.3526077632450628</c:v>
                </c:pt>
                <c:pt idx="7">
                  <c:v>1.3649313190662411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50-4ACE-ADDB-8BB34E08BB7C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n_3_left!$P$151:$P$158</c:f>
              <c:strCache>
                <c:ptCount val="8"/>
                <c:pt idx="0">
                  <c:v>CAA_0 </c:v>
                </c:pt>
                <c:pt idx="1">
                  <c:v>CAA_5 </c:v>
                </c:pt>
                <c:pt idx="2">
                  <c:v>CAA_15</c:v>
                </c:pt>
                <c:pt idx="3">
                  <c:v>CAA_30 </c:v>
                </c:pt>
                <c:pt idx="4">
                  <c:v>CAA_90 </c:v>
                </c:pt>
                <c:pt idx="5">
                  <c:v>CAA_270</c:v>
                </c:pt>
                <c:pt idx="6">
                  <c:v>CAA_540</c:v>
                </c:pt>
                <c:pt idx="7">
                  <c:v>CAA_720 </c:v>
                </c:pt>
              </c:strCache>
            </c:strRef>
          </c:xVal>
          <c:yVal>
            <c:numRef>
              <c:f>n_3_left!$R$151:$R$158</c:f>
              <c:numCache>
                <c:formatCode>General</c:formatCode>
                <c:ptCount val="8"/>
                <c:pt idx="0">
                  <c:v>1.5625</c:v>
                </c:pt>
                <c:pt idx="1">
                  <c:v>1.5875239918697275</c:v>
                </c:pt>
                <c:pt idx="2">
                  <c:v>1.4695664008974278</c:v>
                </c:pt>
                <c:pt idx="3">
                  <c:v>1.4837706503774937</c:v>
                </c:pt>
                <c:pt idx="4">
                  <c:v>1.4762758197427552</c:v>
                </c:pt>
                <c:pt idx="5">
                  <c:v>1.4990383320033733</c:v>
                </c:pt>
                <c:pt idx="6">
                  <c:v>1.4792061498114506</c:v>
                </c:pt>
                <c:pt idx="7">
                  <c:v>1.4757703730769096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50-4ACE-ADDB-8BB34E08BB7C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n_3_left!$P$160:$P$167</c:f>
              <c:strCache>
                <c:ptCount val="8"/>
                <c:pt idx="0">
                  <c:v>CAC_0 </c:v>
                </c:pt>
                <c:pt idx="1">
                  <c:v>CAC_5 </c:v>
                </c:pt>
                <c:pt idx="2">
                  <c:v>CAC_15</c:v>
                </c:pt>
                <c:pt idx="3">
                  <c:v>CAC_30 </c:v>
                </c:pt>
                <c:pt idx="4">
                  <c:v>CAC_90 </c:v>
                </c:pt>
                <c:pt idx="5">
                  <c:v>CAC_270</c:v>
                </c:pt>
                <c:pt idx="6">
                  <c:v>CAC_540</c:v>
                </c:pt>
                <c:pt idx="7">
                  <c:v>CAC_720 </c:v>
                </c:pt>
              </c:strCache>
            </c:strRef>
          </c:xVal>
          <c:yVal>
            <c:numRef>
              <c:f>n_3_left!$R$160:$R$167</c:f>
              <c:numCache>
                <c:formatCode>General</c:formatCode>
                <c:ptCount val="8"/>
                <c:pt idx="0">
                  <c:v>1.5625</c:v>
                </c:pt>
                <c:pt idx="1">
                  <c:v>1.5708326442285054</c:v>
                </c:pt>
                <c:pt idx="2">
                  <c:v>1.6190988417555456</c:v>
                </c:pt>
                <c:pt idx="3">
                  <c:v>1.6223909463775346</c:v>
                </c:pt>
                <c:pt idx="4">
                  <c:v>1.6256001735968757</c:v>
                </c:pt>
                <c:pt idx="5">
                  <c:v>1.6162146053615749</c:v>
                </c:pt>
                <c:pt idx="6">
                  <c:v>1.626726829483808</c:v>
                </c:pt>
                <c:pt idx="7">
                  <c:v>1.6143545524891734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50-4ACE-ADDB-8BB34E08BB7C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n_3_left!$P$169:$P$176</c:f>
              <c:strCache>
                <c:ptCount val="8"/>
                <c:pt idx="0">
                  <c:v>CAG_0 </c:v>
                </c:pt>
                <c:pt idx="1">
                  <c:v>CAG_5 </c:v>
                </c:pt>
                <c:pt idx="2">
                  <c:v>CAG_15</c:v>
                </c:pt>
                <c:pt idx="3">
                  <c:v>CAG_30 </c:v>
                </c:pt>
                <c:pt idx="4">
                  <c:v>CAG_90 </c:v>
                </c:pt>
                <c:pt idx="5">
                  <c:v>CAG_270</c:v>
                </c:pt>
                <c:pt idx="6">
                  <c:v>CAG_540</c:v>
                </c:pt>
                <c:pt idx="7">
                  <c:v>CAG_720 </c:v>
                </c:pt>
              </c:strCache>
            </c:strRef>
          </c:xVal>
          <c:yVal>
            <c:numRef>
              <c:f>n_3_left!$R$169:$R$176</c:f>
              <c:numCache>
                <c:formatCode>General</c:formatCode>
                <c:ptCount val="8"/>
                <c:pt idx="0">
                  <c:v>1.5625</c:v>
                </c:pt>
                <c:pt idx="1">
                  <c:v>1.6060988186468677</c:v>
                </c:pt>
                <c:pt idx="2">
                  <c:v>1.7096491299984022</c:v>
                </c:pt>
                <c:pt idx="3">
                  <c:v>1.7287750194700258</c:v>
                </c:pt>
                <c:pt idx="4">
                  <c:v>1.7282819481535383</c:v>
                </c:pt>
                <c:pt idx="5">
                  <c:v>1.7244521683043017</c:v>
                </c:pt>
                <c:pt idx="6">
                  <c:v>1.7188250509891188</c:v>
                </c:pt>
                <c:pt idx="7">
                  <c:v>1.7055340090566504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50-4ACE-ADDB-8BB34E08BB7C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n_3_left!$P$178:$P$185</c:f>
              <c:strCache>
                <c:ptCount val="8"/>
                <c:pt idx="0">
                  <c:v>CAT_0 </c:v>
                </c:pt>
                <c:pt idx="1">
                  <c:v>CAT_5 </c:v>
                </c:pt>
                <c:pt idx="2">
                  <c:v>CAT_15</c:v>
                </c:pt>
                <c:pt idx="3">
                  <c:v>CAT_30 </c:v>
                </c:pt>
                <c:pt idx="4">
                  <c:v>CAT_90 </c:v>
                </c:pt>
                <c:pt idx="5">
                  <c:v>CAT_270</c:v>
                </c:pt>
                <c:pt idx="6">
                  <c:v>CAT_540</c:v>
                </c:pt>
                <c:pt idx="7">
                  <c:v>CAT_720 </c:v>
                </c:pt>
              </c:strCache>
            </c:strRef>
          </c:xVal>
          <c:yVal>
            <c:numRef>
              <c:f>n_3_left!$R$178:$R$185</c:f>
              <c:numCache>
                <c:formatCode>General</c:formatCode>
                <c:ptCount val="8"/>
                <c:pt idx="0">
                  <c:v>1.5625</c:v>
                </c:pt>
                <c:pt idx="1">
                  <c:v>1.5396433655514363</c:v>
                </c:pt>
                <c:pt idx="2">
                  <c:v>1.4850598272996456</c:v>
                </c:pt>
                <c:pt idx="3">
                  <c:v>1.4701240143889218</c:v>
                </c:pt>
                <c:pt idx="4">
                  <c:v>1.4690783393605051</c:v>
                </c:pt>
                <c:pt idx="5">
                  <c:v>1.4796682608135219</c:v>
                </c:pt>
                <c:pt idx="6">
                  <c:v>1.4856086012227845</c:v>
                </c:pt>
                <c:pt idx="7">
                  <c:v>1.4847177349200689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50-4ACE-ADDB-8BB34E08BB7C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n_3_left!$P$187:$P$194</c:f>
              <c:strCache>
                <c:ptCount val="8"/>
                <c:pt idx="0">
                  <c:v>CCA_0 </c:v>
                </c:pt>
                <c:pt idx="1">
                  <c:v>CCA_5 </c:v>
                </c:pt>
                <c:pt idx="2">
                  <c:v>CCA_15</c:v>
                </c:pt>
                <c:pt idx="3">
                  <c:v>CCA_30 </c:v>
                </c:pt>
                <c:pt idx="4">
                  <c:v>CCA_90 </c:v>
                </c:pt>
                <c:pt idx="5">
                  <c:v>CCA_270</c:v>
                </c:pt>
                <c:pt idx="6">
                  <c:v>CCA_540</c:v>
                </c:pt>
                <c:pt idx="7">
                  <c:v>CCA_720 </c:v>
                </c:pt>
              </c:strCache>
            </c:strRef>
          </c:xVal>
          <c:yVal>
            <c:numRef>
              <c:f>n_3_left!$R$187:$R$194</c:f>
              <c:numCache>
                <c:formatCode>General</c:formatCode>
                <c:ptCount val="8"/>
                <c:pt idx="0">
                  <c:v>1.5625</c:v>
                </c:pt>
                <c:pt idx="1">
                  <c:v>1.5863535660407693</c:v>
                </c:pt>
                <c:pt idx="2">
                  <c:v>1.5931550540652231</c:v>
                </c:pt>
                <c:pt idx="3">
                  <c:v>1.5938399561318335</c:v>
                </c:pt>
                <c:pt idx="4">
                  <c:v>1.598991604676677</c:v>
                </c:pt>
                <c:pt idx="5">
                  <c:v>1.6157706343497571</c:v>
                </c:pt>
                <c:pt idx="6">
                  <c:v>1.6052844351896269</c:v>
                </c:pt>
                <c:pt idx="7">
                  <c:v>1.5940722579076818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250-4ACE-ADDB-8BB34E08BB7C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n_3_left!$P$196:$P$203</c:f>
              <c:strCache>
                <c:ptCount val="8"/>
                <c:pt idx="0">
                  <c:v>CCC_0 </c:v>
                </c:pt>
                <c:pt idx="1">
                  <c:v>CCC_5 </c:v>
                </c:pt>
                <c:pt idx="2">
                  <c:v>CCC_15</c:v>
                </c:pt>
                <c:pt idx="3">
                  <c:v>CCC_30 </c:v>
                </c:pt>
                <c:pt idx="4">
                  <c:v>CCC_90 </c:v>
                </c:pt>
                <c:pt idx="5">
                  <c:v>CCC_270</c:v>
                </c:pt>
                <c:pt idx="6">
                  <c:v>CCC_540</c:v>
                </c:pt>
                <c:pt idx="7">
                  <c:v>CCC_720 </c:v>
                </c:pt>
              </c:strCache>
            </c:strRef>
          </c:xVal>
          <c:yVal>
            <c:numRef>
              <c:f>n_3_left!$R$196:$R$203</c:f>
              <c:numCache>
                <c:formatCode>General</c:formatCode>
                <c:ptCount val="8"/>
                <c:pt idx="0">
                  <c:v>1.5625</c:v>
                </c:pt>
                <c:pt idx="1">
                  <c:v>1.5520871849127611</c:v>
                </c:pt>
                <c:pt idx="2">
                  <c:v>1.5544622675651969</c:v>
                </c:pt>
                <c:pt idx="3">
                  <c:v>1.5446288430204171</c:v>
                </c:pt>
                <c:pt idx="4">
                  <c:v>1.5568451622401047</c:v>
                </c:pt>
                <c:pt idx="5">
                  <c:v>1.5559761101686993</c:v>
                </c:pt>
                <c:pt idx="6">
                  <c:v>1.5591294129485223</c:v>
                </c:pt>
                <c:pt idx="7">
                  <c:v>1.5549881722680836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250-4ACE-ADDB-8BB34E08BB7C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n_3_left!$P$205:$P$212</c:f>
              <c:strCache>
                <c:ptCount val="8"/>
                <c:pt idx="0">
                  <c:v>CCG_0 </c:v>
                </c:pt>
                <c:pt idx="1">
                  <c:v>CCG_5 </c:v>
                </c:pt>
                <c:pt idx="2">
                  <c:v>CCG_15</c:v>
                </c:pt>
                <c:pt idx="3">
                  <c:v>CCG_30 </c:v>
                </c:pt>
                <c:pt idx="4">
                  <c:v>CCG_90 </c:v>
                </c:pt>
                <c:pt idx="5">
                  <c:v>CCG_270</c:v>
                </c:pt>
                <c:pt idx="6">
                  <c:v>CCG_540</c:v>
                </c:pt>
                <c:pt idx="7">
                  <c:v>CCG_720 </c:v>
                </c:pt>
              </c:strCache>
            </c:strRef>
          </c:xVal>
          <c:yVal>
            <c:numRef>
              <c:f>n_3_left!$R$205:$R$212</c:f>
              <c:numCache>
                <c:formatCode>General</c:formatCode>
                <c:ptCount val="8"/>
                <c:pt idx="0">
                  <c:v>1.5625</c:v>
                </c:pt>
                <c:pt idx="1">
                  <c:v>1.6062904785608438</c:v>
                </c:pt>
                <c:pt idx="2">
                  <c:v>1.7250664679377712</c:v>
                </c:pt>
                <c:pt idx="3">
                  <c:v>1.7387914040440755</c:v>
                </c:pt>
                <c:pt idx="4">
                  <c:v>1.742077870504688</c:v>
                </c:pt>
                <c:pt idx="5">
                  <c:v>1.743052243423457</c:v>
                </c:pt>
                <c:pt idx="6">
                  <c:v>1.7364854410460455</c:v>
                </c:pt>
                <c:pt idx="7">
                  <c:v>1.7214126429912362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250-4ACE-ADDB-8BB34E08BB7C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n_3_left!$P$214:$P$221</c:f>
              <c:strCache>
                <c:ptCount val="8"/>
                <c:pt idx="0">
                  <c:v>CCT_0 </c:v>
                </c:pt>
                <c:pt idx="1">
                  <c:v>CCT_5 </c:v>
                </c:pt>
                <c:pt idx="2">
                  <c:v>CCT_15</c:v>
                </c:pt>
                <c:pt idx="3">
                  <c:v>CCT_30 </c:v>
                </c:pt>
                <c:pt idx="4">
                  <c:v>CCT_90 </c:v>
                </c:pt>
                <c:pt idx="5">
                  <c:v>CCT_270</c:v>
                </c:pt>
                <c:pt idx="6">
                  <c:v>CCT_540</c:v>
                </c:pt>
                <c:pt idx="7">
                  <c:v>CCT_720 </c:v>
                </c:pt>
              </c:strCache>
            </c:strRef>
          </c:xVal>
          <c:yVal>
            <c:numRef>
              <c:f>n_3_left!$R$214:$R$221</c:f>
              <c:numCache>
                <c:formatCode>General</c:formatCode>
                <c:ptCount val="8"/>
                <c:pt idx="0">
                  <c:v>1.5625</c:v>
                </c:pt>
                <c:pt idx="1">
                  <c:v>1.5157288568013187</c:v>
                </c:pt>
                <c:pt idx="2">
                  <c:v>1.4328380912824745</c:v>
                </c:pt>
                <c:pt idx="3">
                  <c:v>1.4131505984060515</c:v>
                </c:pt>
                <c:pt idx="4">
                  <c:v>1.4171772875876312</c:v>
                </c:pt>
                <c:pt idx="5">
                  <c:v>1.4408917299214783</c:v>
                </c:pt>
                <c:pt idx="6">
                  <c:v>1.4317334647453892</c:v>
                </c:pt>
                <c:pt idx="7">
                  <c:v>1.4344523566158431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250-4ACE-ADDB-8BB34E08BB7C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n_3_left!$P$223:$P$230</c:f>
              <c:strCache>
                <c:ptCount val="8"/>
                <c:pt idx="0">
                  <c:v>CGA_0 </c:v>
                </c:pt>
                <c:pt idx="1">
                  <c:v>CGA_5 </c:v>
                </c:pt>
                <c:pt idx="2">
                  <c:v>CGA_15</c:v>
                </c:pt>
                <c:pt idx="3">
                  <c:v>CGA_30 </c:v>
                </c:pt>
                <c:pt idx="4">
                  <c:v>CGA_90 </c:v>
                </c:pt>
                <c:pt idx="5">
                  <c:v>CGA_270</c:v>
                </c:pt>
                <c:pt idx="6">
                  <c:v>CGA_540</c:v>
                </c:pt>
                <c:pt idx="7">
                  <c:v>CGA_720 </c:v>
                </c:pt>
              </c:strCache>
            </c:strRef>
          </c:xVal>
          <c:yVal>
            <c:numRef>
              <c:f>n_3_left!$R$223:$R$230</c:f>
              <c:numCache>
                <c:formatCode>General</c:formatCode>
                <c:ptCount val="8"/>
                <c:pt idx="0">
                  <c:v>1.5625</c:v>
                </c:pt>
                <c:pt idx="1">
                  <c:v>1.5841978726805359</c:v>
                </c:pt>
                <c:pt idx="2">
                  <c:v>1.6187686341763596</c:v>
                </c:pt>
                <c:pt idx="3">
                  <c:v>1.6311009974748418</c:v>
                </c:pt>
                <c:pt idx="4">
                  <c:v>1.6270826644475953</c:v>
                </c:pt>
                <c:pt idx="5">
                  <c:v>1.6199440772131386</c:v>
                </c:pt>
                <c:pt idx="6">
                  <c:v>1.6238253879609754</c:v>
                </c:pt>
                <c:pt idx="7">
                  <c:v>1.6172541583598998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250-4ACE-ADDB-8BB34E08BB7C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n_3_left!$P$232:$P$239</c:f>
              <c:strCache>
                <c:ptCount val="8"/>
                <c:pt idx="0">
                  <c:v>CGC_0 </c:v>
                </c:pt>
                <c:pt idx="1">
                  <c:v>CGC_5 </c:v>
                </c:pt>
                <c:pt idx="2">
                  <c:v>CGC_15</c:v>
                </c:pt>
                <c:pt idx="3">
                  <c:v>CGC_30 </c:v>
                </c:pt>
                <c:pt idx="4">
                  <c:v>CGC_90 </c:v>
                </c:pt>
                <c:pt idx="5">
                  <c:v>CGC_270</c:v>
                </c:pt>
                <c:pt idx="6">
                  <c:v>CGC_540</c:v>
                </c:pt>
                <c:pt idx="7">
                  <c:v>CGC_720 </c:v>
                </c:pt>
              </c:strCache>
            </c:strRef>
          </c:xVal>
          <c:yVal>
            <c:numRef>
              <c:f>n_3_left!$R$232:$R$239</c:f>
              <c:numCache>
                <c:formatCode>General</c:formatCode>
                <c:ptCount val="8"/>
                <c:pt idx="0">
                  <c:v>1.5625</c:v>
                </c:pt>
                <c:pt idx="1">
                  <c:v>1.5685603155692416</c:v>
                </c:pt>
                <c:pt idx="2">
                  <c:v>1.6367066129200338</c:v>
                </c:pt>
                <c:pt idx="3">
                  <c:v>1.6432328744825944</c:v>
                </c:pt>
                <c:pt idx="4">
                  <c:v>1.6430227852220189</c:v>
                </c:pt>
                <c:pt idx="5">
                  <c:v>1.6377694702049743</c:v>
                </c:pt>
                <c:pt idx="6">
                  <c:v>1.6450755911342361</c:v>
                </c:pt>
                <c:pt idx="7">
                  <c:v>1.6321108965186153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250-4ACE-ADDB-8BB34E08BB7C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n_3_left!$P$241:$P$248</c:f>
              <c:strCache>
                <c:ptCount val="8"/>
                <c:pt idx="0">
                  <c:v>CGG_0 </c:v>
                </c:pt>
                <c:pt idx="1">
                  <c:v>CGG_5 </c:v>
                </c:pt>
                <c:pt idx="2">
                  <c:v>CGG_15</c:v>
                </c:pt>
                <c:pt idx="3">
                  <c:v>CGG_30 </c:v>
                </c:pt>
                <c:pt idx="4">
                  <c:v>CGG_90 </c:v>
                </c:pt>
                <c:pt idx="5">
                  <c:v>CGG_270</c:v>
                </c:pt>
                <c:pt idx="6">
                  <c:v>CGG_540</c:v>
                </c:pt>
                <c:pt idx="7">
                  <c:v>CGG_720 </c:v>
                </c:pt>
              </c:strCache>
            </c:strRef>
          </c:xVal>
          <c:yVal>
            <c:numRef>
              <c:f>n_3_left!$R$241:$R$248</c:f>
              <c:numCache>
                <c:formatCode>General</c:formatCode>
                <c:ptCount val="8"/>
                <c:pt idx="0">
                  <c:v>1.5625</c:v>
                </c:pt>
                <c:pt idx="1">
                  <c:v>1.609411484206333</c:v>
                </c:pt>
                <c:pt idx="2">
                  <c:v>1.7604013275142056</c:v>
                </c:pt>
                <c:pt idx="3">
                  <c:v>1.7781272317686287</c:v>
                </c:pt>
                <c:pt idx="4">
                  <c:v>1.7792496210187345</c:v>
                </c:pt>
                <c:pt idx="5">
                  <c:v>1.7650249695348539</c:v>
                </c:pt>
                <c:pt idx="6">
                  <c:v>1.7650913409141231</c:v>
                </c:pt>
                <c:pt idx="7">
                  <c:v>1.7551428383201091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250-4ACE-ADDB-8BB34E08BB7C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n_3_left!$P$250:$P$257</c:f>
              <c:strCache>
                <c:ptCount val="8"/>
                <c:pt idx="0">
                  <c:v>CGT_0 </c:v>
                </c:pt>
                <c:pt idx="1">
                  <c:v>CGT_5 </c:v>
                </c:pt>
                <c:pt idx="2">
                  <c:v>CGT_15</c:v>
                </c:pt>
                <c:pt idx="3">
                  <c:v>CGT_30 </c:v>
                </c:pt>
                <c:pt idx="4">
                  <c:v>CGT_90 </c:v>
                </c:pt>
                <c:pt idx="5">
                  <c:v>CGT_270</c:v>
                </c:pt>
                <c:pt idx="6">
                  <c:v>CGT_540</c:v>
                </c:pt>
                <c:pt idx="7">
                  <c:v>CGT_720 </c:v>
                </c:pt>
              </c:strCache>
            </c:strRef>
          </c:xVal>
          <c:yVal>
            <c:numRef>
              <c:f>n_3_left!$R$250:$R$257</c:f>
              <c:numCache>
                <c:formatCode>General</c:formatCode>
                <c:ptCount val="8"/>
                <c:pt idx="0">
                  <c:v>1.5625</c:v>
                </c:pt>
                <c:pt idx="1">
                  <c:v>1.538607842001342</c:v>
                </c:pt>
                <c:pt idx="2">
                  <c:v>1.5463299043231298</c:v>
                </c:pt>
                <c:pt idx="3">
                  <c:v>1.5465530821051028</c:v>
                </c:pt>
                <c:pt idx="4">
                  <c:v>1.5411537210739099</c:v>
                </c:pt>
                <c:pt idx="5">
                  <c:v>1.5405538277946431</c:v>
                </c:pt>
                <c:pt idx="6">
                  <c:v>1.5427298128931299</c:v>
                </c:pt>
                <c:pt idx="7">
                  <c:v>1.5465825395617006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250-4ACE-ADDB-8BB34E08BB7C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n_3_left!$P$259:$P$266</c:f>
              <c:strCache>
                <c:ptCount val="8"/>
                <c:pt idx="0">
                  <c:v>CTA_0 </c:v>
                </c:pt>
                <c:pt idx="1">
                  <c:v>CTA_5 </c:v>
                </c:pt>
                <c:pt idx="2">
                  <c:v>CTA_15</c:v>
                </c:pt>
                <c:pt idx="3">
                  <c:v>CTA_30 </c:v>
                </c:pt>
                <c:pt idx="4">
                  <c:v>CTA_90 </c:v>
                </c:pt>
                <c:pt idx="5">
                  <c:v>CTA_270</c:v>
                </c:pt>
                <c:pt idx="6">
                  <c:v>CTA_540</c:v>
                </c:pt>
                <c:pt idx="7">
                  <c:v>CTA_720 </c:v>
                </c:pt>
              </c:strCache>
            </c:strRef>
          </c:xVal>
          <c:yVal>
            <c:numRef>
              <c:f>n_3_left!$R$259:$R$266</c:f>
              <c:numCache>
                <c:formatCode>General</c:formatCode>
                <c:ptCount val="8"/>
                <c:pt idx="0">
                  <c:v>1.5625</c:v>
                </c:pt>
                <c:pt idx="1">
                  <c:v>1.5601862175099799</c:v>
                </c:pt>
                <c:pt idx="2">
                  <c:v>1.574909708368305</c:v>
                </c:pt>
                <c:pt idx="3">
                  <c:v>1.5721353188447049</c:v>
                </c:pt>
                <c:pt idx="4">
                  <c:v>1.5760144625889028</c:v>
                </c:pt>
                <c:pt idx="5">
                  <c:v>1.5750290517676087</c:v>
                </c:pt>
                <c:pt idx="6">
                  <c:v>1.580442543583864</c:v>
                </c:pt>
                <c:pt idx="7">
                  <c:v>1.571513510887848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250-4ACE-ADDB-8BB34E08BB7C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n_3_left!$P$268:$P$275</c:f>
              <c:strCache>
                <c:ptCount val="8"/>
                <c:pt idx="0">
                  <c:v>CTC_0 </c:v>
                </c:pt>
                <c:pt idx="1">
                  <c:v>CTC_5 </c:v>
                </c:pt>
                <c:pt idx="2">
                  <c:v>CTC_15</c:v>
                </c:pt>
                <c:pt idx="3">
                  <c:v>CTC_30 </c:v>
                </c:pt>
                <c:pt idx="4">
                  <c:v>CTC_90 </c:v>
                </c:pt>
                <c:pt idx="5">
                  <c:v>CTC_270</c:v>
                </c:pt>
                <c:pt idx="6">
                  <c:v>CTC_540</c:v>
                </c:pt>
                <c:pt idx="7">
                  <c:v>CTC_720 </c:v>
                </c:pt>
              </c:strCache>
            </c:strRef>
          </c:xVal>
          <c:yVal>
            <c:numRef>
              <c:f>n_3_left!$R$268:$R$275</c:f>
              <c:numCache>
                <c:formatCode>General</c:formatCode>
                <c:ptCount val="8"/>
                <c:pt idx="0">
                  <c:v>1.5625</c:v>
                </c:pt>
                <c:pt idx="1">
                  <c:v>1.5351020692212192</c:v>
                </c:pt>
                <c:pt idx="2">
                  <c:v>1.5375371556833159</c:v>
                </c:pt>
                <c:pt idx="3">
                  <c:v>1.5249139546721424</c:v>
                </c:pt>
                <c:pt idx="4">
                  <c:v>1.5364991828490819</c:v>
                </c:pt>
                <c:pt idx="5">
                  <c:v>1.53091500210281</c:v>
                </c:pt>
                <c:pt idx="6">
                  <c:v>1.5388168797227333</c:v>
                </c:pt>
                <c:pt idx="7">
                  <c:v>1.536576084365723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250-4ACE-ADDB-8BB34E08BB7C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n_3_left!$P$277:$P$284</c:f>
              <c:strCache>
                <c:ptCount val="8"/>
                <c:pt idx="0">
                  <c:v>CTG_0 </c:v>
                </c:pt>
                <c:pt idx="1">
                  <c:v>CTG_5 </c:v>
                </c:pt>
                <c:pt idx="2">
                  <c:v>CTG_15</c:v>
                </c:pt>
                <c:pt idx="3">
                  <c:v>CTG_30 </c:v>
                </c:pt>
                <c:pt idx="4">
                  <c:v>CTG_90 </c:v>
                </c:pt>
                <c:pt idx="5">
                  <c:v>CTG_270</c:v>
                </c:pt>
                <c:pt idx="6">
                  <c:v>CTG_540</c:v>
                </c:pt>
                <c:pt idx="7">
                  <c:v>CTG_720 </c:v>
                </c:pt>
              </c:strCache>
            </c:strRef>
          </c:xVal>
          <c:yVal>
            <c:numRef>
              <c:f>n_3_left!$R$277:$R$284</c:f>
              <c:numCache>
                <c:formatCode>General</c:formatCode>
                <c:ptCount val="8"/>
                <c:pt idx="0">
                  <c:v>1.5625</c:v>
                </c:pt>
                <c:pt idx="1">
                  <c:v>1.5845211635575598</c:v>
                </c:pt>
                <c:pt idx="2">
                  <c:v>1.7242077367641533</c:v>
                </c:pt>
                <c:pt idx="3">
                  <c:v>1.7327726407776807</c:v>
                </c:pt>
                <c:pt idx="4">
                  <c:v>1.7419993167400116</c:v>
                </c:pt>
                <c:pt idx="5">
                  <c:v>1.7294123334929794</c:v>
                </c:pt>
                <c:pt idx="6">
                  <c:v>1.7299402476876145</c:v>
                </c:pt>
                <c:pt idx="7">
                  <c:v>1.7185183164944464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250-4ACE-ADDB-8BB34E08BB7C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n_3_left!$P$286:$P$293</c:f>
              <c:strCache>
                <c:ptCount val="8"/>
                <c:pt idx="0">
                  <c:v>CTT_0 </c:v>
                </c:pt>
                <c:pt idx="1">
                  <c:v>CTT_5 </c:v>
                </c:pt>
                <c:pt idx="2">
                  <c:v>CTT_15</c:v>
                </c:pt>
                <c:pt idx="3">
                  <c:v>CTT_30 </c:v>
                </c:pt>
                <c:pt idx="4">
                  <c:v>CTT_90 </c:v>
                </c:pt>
                <c:pt idx="5">
                  <c:v>CTT_270</c:v>
                </c:pt>
                <c:pt idx="6">
                  <c:v>CTT_540</c:v>
                </c:pt>
                <c:pt idx="7">
                  <c:v>CTT_720 </c:v>
                </c:pt>
              </c:strCache>
            </c:strRef>
          </c:xVal>
          <c:yVal>
            <c:numRef>
              <c:f>n_3_left!$R$286:$R$293</c:f>
              <c:numCache>
                <c:formatCode>General</c:formatCode>
                <c:ptCount val="8"/>
                <c:pt idx="0">
                  <c:v>1.5625</c:v>
                </c:pt>
                <c:pt idx="1">
                  <c:v>1.4900348546137916</c:v>
                </c:pt>
                <c:pt idx="2">
                  <c:v>1.3907457143045874</c:v>
                </c:pt>
                <c:pt idx="3">
                  <c:v>1.3617854863856782</c:v>
                </c:pt>
                <c:pt idx="4">
                  <c:v>1.3653352087077519</c:v>
                </c:pt>
                <c:pt idx="5">
                  <c:v>1.3834720640951146</c:v>
                </c:pt>
                <c:pt idx="6">
                  <c:v>1.3813733151810563</c:v>
                </c:pt>
                <c:pt idx="7">
                  <c:v>1.392294566133621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250-4ACE-ADDB-8BB34E08BB7C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n_3_left!$P$295:$P$302</c:f>
              <c:strCache>
                <c:ptCount val="8"/>
                <c:pt idx="0">
                  <c:v>GAA_0 </c:v>
                </c:pt>
                <c:pt idx="1">
                  <c:v>GAA_5 </c:v>
                </c:pt>
                <c:pt idx="2">
                  <c:v>GAA_15</c:v>
                </c:pt>
                <c:pt idx="3">
                  <c:v>GAA_30 </c:v>
                </c:pt>
                <c:pt idx="4">
                  <c:v>GAA_90 </c:v>
                </c:pt>
                <c:pt idx="5">
                  <c:v>GAA_270</c:v>
                </c:pt>
                <c:pt idx="6">
                  <c:v>GAA_540</c:v>
                </c:pt>
                <c:pt idx="7">
                  <c:v>GAA_720 </c:v>
                </c:pt>
              </c:strCache>
            </c:strRef>
          </c:xVal>
          <c:yVal>
            <c:numRef>
              <c:f>n_3_left!$R$295:$R$302</c:f>
              <c:numCache>
                <c:formatCode>General</c:formatCode>
                <c:ptCount val="8"/>
                <c:pt idx="0">
                  <c:v>1.5625</c:v>
                </c:pt>
                <c:pt idx="1">
                  <c:v>1.5896148877468146</c:v>
                </c:pt>
                <c:pt idx="2">
                  <c:v>1.4755114217382923</c:v>
                </c:pt>
                <c:pt idx="3">
                  <c:v>1.4923046932860486</c:v>
                </c:pt>
                <c:pt idx="4">
                  <c:v>1.4816254278824734</c:v>
                </c:pt>
                <c:pt idx="5">
                  <c:v>1.5029340158330475</c:v>
                </c:pt>
                <c:pt idx="6">
                  <c:v>1.4810367598942598</c:v>
                </c:pt>
                <c:pt idx="7">
                  <c:v>1.482373321368321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250-4ACE-ADDB-8BB34E08BB7C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n_3_left!$P$304:$P$311</c:f>
              <c:strCache>
                <c:ptCount val="8"/>
                <c:pt idx="0">
                  <c:v>GAC_0 </c:v>
                </c:pt>
                <c:pt idx="1">
                  <c:v>GAC_5 </c:v>
                </c:pt>
                <c:pt idx="2">
                  <c:v>GAC_15</c:v>
                </c:pt>
                <c:pt idx="3">
                  <c:v>GAC_30 </c:v>
                </c:pt>
                <c:pt idx="4">
                  <c:v>GAC_90 </c:v>
                </c:pt>
                <c:pt idx="5">
                  <c:v>GAC_270</c:v>
                </c:pt>
                <c:pt idx="6">
                  <c:v>GAC_540</c:v>
                </c:pt>
                <c:pt idx="7">
                  <c:v>GAC_720 </c:v>
                </c:pt>
              </c:strCache>
            </c:strRef>
          </c:xVal>
          <c:yVal>
            <c:numRef>
              <c:f>n_3_left!$R$304:$R$311</c:f>
              <c:numCache>
                <c:formatCode>General</c:formatCode>
                <c:ptCount val="8"/>
                <c:pt idx="0">
                  <c:v>1.5625</c:v>
                </c:pt>
                <c:pt idx="1">
                  <c:v>1.5624533507965828</c:v>
                </c:pt>
                <c:pt idx="2">
                  <c:v>1.5832774125819686</c:v>
                </c:pt>
                <c:pt idx="3">
                  <c:v>1.5878579260824859</c:v>
                </c:pt>
                <c:pt idx="4">
                  <c:v>1.5882865063936324</c:v>
                </c:pt>
                <c:pt idx="5">
                  <c:v>1.5704237615499839</c:v>
                </c:pt>
                <c:pt idx="6">
                  <c:v>1.5839815704434577</c:v>
                </c:pt>
                <c:pt idx="7">
                  <c:v>1.5823516637704049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250-4ACE-ADDB-8BB34E08BB7C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n_3_left!$P$313:$P$320</c:f>
              <c:strCache>
                <c:ptCount val="8"/>
                <c:pt idx="0">
                  <c:v>GAG_0 </c:v>
                </c:pt>
                <c:pt idx="1">
                  <c:v>GAG_5 </c:v>
                </c:pt>
                <c:pt idx="2">
                  <c:v>GAG_15</c:v>
                </c:pt>
                <c:pt idx="3">
                  <c:v>GAG_30 </c:v>
                </c:pt>
                <c:pt idx="4">
                  <c:v>GAG_90 </c:v>
                </c:pt>
                <c:pt idx="5">
                  <c:v>GAG_270</c:v>
                </c:pt>
                <c:pt idx="6">
                  <c:v>GAG_540</c:v>
                </c:pt>
                <c:pt idx="7">
                  <c:v>GAG_720 </c:v>
                </c:pt>
              </c:strCache>
            </c:strRef>
          </c:xVal>
          <c:yVal>
            <c:numRef>
              <c:f>n_3_left!$R$313:$R$320</c:f>
              <c:numCache>
                <c:formatCode>General</c:formatCode>
                <c:ptCount val="8"/>
                <c:pt idx="0">
                  <c:v>1.5625</c:v>
                </c:pt>
                <c:pt idx="1">
                  <c:v>1.6107277364546324</c:v>
                </c:pt>
                <c:pt idx="2">
                  <c:v>1.6955193556010373</c:v>
                </c:pt>
                <c:pt idx="3">
                  <c:v>1.7194064702951877</c:v>
                </c:pt>
                <c:pt idx="4">
                  <c:v>1.7145080353033064</c:v>
                </c:pt>
                <c:pt idx="5">
                  <c:v>1.7041746560826707</c:v>
                </c:pt>
                <c:pt idx="6">
                  <c:v>1.6986328649019722</c:v>
                </c:pt>
                <c:pt idx="7">
                  <c:v>1.6932807314760854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250-4ACE-ADDB-8BB34E08BB7C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n_3_left!$P$322:$P$329</c:f>
              <c:strCache>
                <c:ptCount val="8"/>
                <c:pt idx="0">
                  <c:v>GAT_0 </c:v>
                </c:pt>
                <c:pt idx="1">
                  <c:v>GAT_5 </c:v>
                </c:pt>
                <c:pt idx="2">
                  <c:v>GAT_15</c:v>
                </c:pt>
                <c:pt idx="3">
                  <c:v>GAT_30 </c:v>
                </c:pt>
                <c:pt idx="4">
                  <c:v>GAT_90 </c:v>
                </c:pt>
                <c:pt idx="5">
                  <c:v>GAT_270</c:v>
                </c:pt>
                <c:pt idx="6">
                  <c:v>GAT_540</c:v>
                </c:pt>
                <c:pt idx="7">
                  <c:v>GAT_720 </c:v>
                </c:pt>
              </c:strCache>
            </c:strRef>
          </c:xVal>
          <c:yVal>
            <c:numRef>
              <c:f>n_3_left!$R$322:$R$329</c:f>
              <c:numCache>
                <c:formatCode>General</c:formatCode>
                <c:ptCount val="8"/>
                <c:pt idx="0">
                  <c:v>1.5625</c:v>
                </c:pt>
                <c:pt idx="1">
                  <c:v>1.5393350510450827</c:v>
                </c:pt>
                <c:pt idx="2">
                  <c:v>1.4688521425849796</c:v>
                </c:pt>
                <c:pt idx="3">
                  <c:v>1.4628854784707437</c:v>
                </c:pt>
                <c:pt idx="4">
                  <c:v>1.4536441445406429</c:v>
                </c:pt>
                <c:pt idx="5">
                  <c:v>1.455748564412956</c:v>
                </c:pt>
                <c:pt idx="6">
                  <c:v>1.4612898953000462</c:v>
                </c:pt>
                <c:pt idx="7">
                  <c:v>1.4725230168526426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250-4ACE-ADDB-8BB34E08BB7C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n_3_left!$P$331:$P$338</c:f>
              <c:strCache>
                <c:ptCount val="8"/>
                <c:pt idx="0">
                  <c:v>GCA_0 </c:v>
                </c:pt>
                <c:pt idx="1">
                  <c:v>GCA_5 </c:v>
                </c:pt>
                <c:pt idx="2">
                  <c:v>GCA_15</c:v>
                </c:pt>
                <c:pt idx="3">
                  <c:v>GCA_30 </c:v>
                </c:pt>
                <c:pt idx="4">
                  <c:v>GCA_90 </c:v>
                </c:pt>
                <c:pt idx="5">
                  <c:v>GCA_270</c:v>
                </c:pt>
                <c:pt idx="6">
                  <c:v>GCA_540</c:v>
                </c:pt>
                <c:pt idx="7">
                  <c:v>GCA_720 </c:v>
                </c:pt>
              </c:strCache>
            </c:strRef>
          </c:xVal>
          <c:yVal>
            <c:numRef>
              <c:f>n_3_left!$R$331:$R$338</c:f>
              <c:numCache>
                <c:formatCode>General</c:formatCode>
                <c:ptCount val="8"/>
                <c:pt idx="0">
                  <c:v>1.5625</c:v>
                </c:pt>
                <c:pt idx="1">
                  <c:v>1.594618960105505</c:v>
                </c:pt>
                <c:pt idx="2">
                  <c:v>1.6798744859851384</c:v>
                </c:pt>
                <c:pt idx="3">
                  <c:v>1.6894562389348142</c:v>
                </c:pt>
                <c:pt idx="4">
                  <c:v>1.6891496738257759</c:v>
                </c:pt>
                <c:pt idx="5">
                  <c:v>1.6714101224460904</c:v>
                </c:pt>
                <c:pt idx="6">
                  <c:v>1.6872811046898635</c:v>
                </c:pt>
                <c:pt idx="7">
                  <c:v>1.6741715560651225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250-4ACE-ADDB-8BB34E08BB7C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n_3_left!$P$340:$P$347</c:f>
              <c:strCache>
                <c:ptCount val="8"/>
                <c:pt idx="0">
                  <c:v>GCC_0 </c:v>
                </c:pt>
                <c:pt idx="1">
                  <c:v>GCC_5 </c:v>
                </c:pt>
                <c:pt idx="2">
                  <c:v>GCC_15</c:v>
                </c:pt>
                <c:pt idx="3">
                  <c:v>GCC_30 </c:v>
                </c:pt>
                <c:pt idx="4">
                  <c:v>GCC_90 </c:v>
                </c:pt>
                <c:pt idx="5">
                  <c:v>GCC_270</c:v>
                </c:pt>
                <c:pt idx="6">
                  <c:v>GCC_540</c:v>
                </c:pt>
                <c:pt idx="7">
                  <c:v>GCC_720 </c:v>
                </c:pt>
              </c:strCache>
            </c:strRef>
          </c:xVal>
          <c:yVal>
            <c:numRef>
              <c:f>n_3_left!$R$340:$R$347</c:f>
              <c:numCache>
                <c:formatCode>General</c:formatCode>
                <c:ptCount val="8"/>
                <c:pt idx="0">
                  <c:v>1.5625</c:v>
                </c:pt>
                <c:pt idx="1">
                  <c:v>1.5815034853068992</c:v>
                </c:pt>
                <c:pt idx="2">
                  <c:v>1.6071864544727161</c:v>
                </c:pt>
                <c:pt idx="3">
                  <c:v>1.6081010853544304</c:v>
                </c:pt>
                <c:pt idx="4">
                  <c:v>1.6143555738547093</c:v>
                </c:pt>
                <c:pt idx="5">
                  <c:v>1.6119058272609315</c:v>
                </c:pt>
                <c:pt idx="6">
                  <c:v>1.6135784882022806</c:v>
                </c:pt>
                <c:pt idx="7">
                  <c:v>1.6059975532131572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250-4ACE-ADDB-8BB34E08BB7C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n_3_left!$P$349:$P$356</c:f>
              <c:strCache>
                <c:ptCount val="8"/>
                <c:pt idx="0">
                  <c:v>GCG_0 </c:v>
                </c:pt>
                <c:pt idx="1">
                  <c:v>GCG_5 </c:v>
                </c:pt>
                <c:pt idx="2">
                  <c:v>GCG_15</c:v>
                </c:pt>
                <c:pt idx="3">
                  <c:v>GCG_30 </c:v>
                </c:pt>
                <c:pt idx="4">
                  <c:v>GCG_90 </c:v>
                </c:pt>
                <c:pt idx="5">
                  <c:v>GCG_270</c:v>
                </c:pt>
                <c:pt idx="6">
                  <c:v>GCG_540</c:v>
                </c:pt>
                <c:pt idx="7">
                  <c:v>GCG_720 </c:v>
                </c:pt>
              </c:strCache>
            </c:strRef>
          </c:xVal>
          <c:yVal>
            <c:numRef>
              <c:f>n_3_left!$R$349:$R$356</c:f>
              <c:numCache>
                <c:formatCode>General</c:formatCode>
                <c:ptCount val="8"/>
                <c:pt idx="0">
                  <c:v>1.5625</c:v>
                </c:pt>
                <c:pt idx="1">
                  <c:v>1.6278236283133491</c:v>
                </c:pt>
                <c:pt idx="2">
                  <c:v>1.8402226168415425</c:v>
                </c:pt>
                <c:pt idx="3">
                  <c:v>1.8667491801565845</c:v>
                </c:pt>
                <c:pt idx="4">
                  <c:v>1.8619581866449642</c:v>
                </c:pt>
                <c:pt idx="5">
                  <c:v>1.857321287967769</c:v>
                </c:pt>
                <c:pt idx="6">
                  <c:v>1.8527210196598003</c:v>
                </c:pt>
                <c:pt idx="7">
                  <c:v>1.8301003130500089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250-4ACE-ADDB-8BB34E08BB7C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n_3_left!$P$358:$P$365</c:f>
              <c:strCache>
                <c:ptCount val="8"/>
                <c:pt idx="0">
                  <c:v>GCT_0 </c:v>
                </c:pt>
                <c:pt idx="1">
                  <c:v>GCT_5 </c:v>
                </c:pt>
                <c:pt idx="2">
                  <c:v>GCT_15</c:v>
                </c:pt>
                <c:pt idx="3">
                  <c:v>GCT_30 </c:v>
                </c:pt>
                <c:pt idx="4">
                  <c:v>GCT_90 </c:v>
                </c:pt>
                <c:pt idx="5">
                  <c:v>GCT_270</c:v>
                </c:pt>
                <c:pt idx="6">
                  <c:v>GCT_540</c:v>
                </c:pt>
                <c:pt idx="7">
                  <c:v>GCT_720 </c:v>
                </c:pt>
              </c:strCache>
            </c:strRef>
          </c:xVal>
          <c:yVal>
            <c:numRef>
              <c:f>n_3_left!$R$358:$R$365</c:f>
              <c:numCache>
                <c:formatCode>General</c:formatCode>
                <c:ptCount val="8"/>
                <c:pt idx="0">
                  <c:v>1.5625</c:v>
                </c:pt>
                <c:pt idx="1">
                  <c:v>1.531849039272462</c:v>
                </c:pt>
                <c:pt idx="2">
                  <c:v>1.4969230760454191</c:v>
                </c:pt>
                <c:pt idx="3">
                  <c:v>1.4846892099745173</c:v>
                </c:pt>
                <c:pt idx="4">
                  <c:v>1.4820511761997988</c:v>
                </c:pt>
                <c:pt idx="5">
                  <c:v>1.4843930018480418</c:v>
                </c:pt>
                <c:pt idx="6">
                  <c:v>1.4925073356492866</c:v>
                </c:pt>
                <c:pt idx="7">
                  <c:v>1.4968481379547212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250-4ACE-ADDB-8BB34E08BB7C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n_3_left!$P$367:$P$374</c:f>
              <c:strCache>
                <c:ptCount val="8"/>
                <c:pt idx="0">
                  <c:v>GGA_0 </c:v>
                </c:pt>
                <c:pt idx="1">
                  <c:v>GGA_5 </c:v>
                </c:pt>
                <c:pt idx="2">
                  <c:v>GGA_15</c:v>
                </c:pt>
                <c:pt idx="3">
                  <c:v>GGA_30 </c:v>
                </c:pt>
                <c:pt idx="4">
                  <c:v>GGA_90 </c:v>
                </c:pt>
                <c:pt idx="5">
                  <c:v>GGA_270</c:v>
                </c:pt>
                <c:pt idx="6">
                  <c:v>GGA_540</c:v>
                </c:pt>
                <c:pt idx="7">
                  <c:v>GGA_720 </c:v>
                </c:pt>
              </c:strCache>
            </c:strRef>
          </c:xVal>
          <c:yVal>
            <c:numRef>
              <c:f>n_3_left!$R$367:$R$374</c:f>
              <c:numCache>
                <c:formatCode>General</c:formatCode>
                <c:ptCount val="8"/>
                <c:pt idx="0">
                  <c:v>1.5625</c:v>
                </c:pt>
                <c:pt idx="1">
                  <c:v>1.6040747715690422</c:v>
                </c:pt>
                <c:pt idx="2">
                  <c:v>1.6526210213197958</c:v>
                </c:pt>
                <c:pt idx="3">
                  <c:v>1.6626767439128078</c:v>
                </c:pt>
                <c:pt idx="4">
                  <c:v>1.659534464213043</c:v>
                </c:pt>
                <c:pt idx="5">
                  <c:v>1.647562755492769</c:v>
                </c:pt>
                <c:pt idx="6">
                  <c:v>1.6517044275735984</c:v>
                </c:pt>
                <c:pt idx="7">
                  <c:v>1.6518245915391139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250-4ACE-ADDB-8BB34E08BB7C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n_3_left!$P$376:$P$383</c:f>
              <c:strCache>
                <c:ptCount val="8"/>
                <c:pt idx="0">
                  <c:v>GGC_0 </c:v>
                </c:pt>
                <c:pt idx="1">
                  <c:v>GGC_5 </c:v>
                </c:pt>
                <c:pt idx="2">
                  <c:v>GGC_15</c:v>
                </c:pt>
                <c:pt idx="3">
                  <c:v>GGC_30 </c:v>
                </c:pt>
                <c:pt idx="4">
                  <c:v>GGC_90 </c:v>
                </c:pt>
                <c:pt idx="5">
                  <c:v>GGC_270</c:v>
                </c:pt>
                <c:pt idx="6">
                  <c:v>GGC_540</c:v>
                </c:pt>
                <c:pt idx="7">
                  <c:v>GGC_720 </c:v>
                </c:pt>
              </c:strCache>
            </c:strRef>
          </c:xVal>
          <c:yVal>
            <c:numRef>
              <c:f>n_3_left!$R$376:$R$383</c:f>
              <c:numCache>
                <c:formatCode>General</c:formatCode>
                <c:ptCount val="8"/>
                <c:pt idx="0">
                  <c:v>1.5625</c:v>
                </c:pt>
                <c:pt idx="1">
                  <c:v>1.5890620189591094</c:v>
                </c:pt>
                <c:pt idx="2">
                  <c:v>1.6546596666725824</c:v>
                </c:pt>
                <c:pt idx="3">
                  <c:v>1.6591128811998979</c:v>
                </c:pt>
                <c:pt idx="4">
                  <c:v>1.6591704694821119</c:v>
                </c:pt>
                <c:pt idx="5">
                  <c:v>1.6419427806046785</c:v>
                </c:pt>
                <c:pt idx="6">
                  <c:v>1.65288918429778</c:v>
                </c:pt>
                <c:pt idx="7">
                  <c:v>1.6527748080770031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250-4ACE-ADDB-8BB34E08BB7C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n_3_left!$P$385:$P$392</c:f>
              <c:strCache>
                <c:ptCount val="8"/>
                <c:pt idx="0">
                  <c:v>GGG_0 </c:v>
                </c:pt>
                <c:pt idx="1">
                  <c:v>GGG_5 </c:v>
                </c:pt>
                <c:pt idx="2">
                  <c:v>GGG_15</c:v>
                </c:pt>
                <c:pt idx="3">
                  <c:v>GGG_30 </c:v>
                </c:pt>
                <c:pt idx="4">
                  <c:v>GGG_90 </c:v>
                </c:pt>
                <c:pt idx="5">
                  <c:v>GGG_270</c:v>
                </c:pt>
                <c:pt idx="6">
                  <c:v>GGG_540</c:v>
                </c:pt>
                <c:pt idx="7">
                  <c:v>GGG_720 </c:v>
                </c:pt>
              </c:strCache>
            </c:strRef>
          </c:xVal>
          <c:yVal>
            <c:numRef>
              <c:f>n_3_left!$R$385:$R$392</c:f>
              <c:numCache>
                <c:formatCode>General</c:formatCode>
                <c:ptCount val="8"/>
                <c:pt idx="0">
                  <c:v>1.5625</c:v>
                </c:pt>
                <c:pt idx="1">
                  <c:v>1.618320354777987</c:v>
                </c:pt>
                <c:pt idx="2">
                  <c:v>1.8030045826110508</c:v>
                </c:pt>
                <c:pt idx="3">
                  <c:v>1.8209309044633932</c:v>
                </c:pt>
                <c:pt idx="4">
                  <c:v>1.8217285069778981</c:v>
                </c:pt>
                <c:pt idx="5">
                  <c:v>1.8064890217884484</c:v>
                </c:pt>
                <c:pt idx="6">
                  <c:v>1.804102755048016</c:v>
                </c:pt>
                <c:pt idx="7">
                  <c:v>1.7966254786087166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250-4ACE-ADDB-8BB34E08BB7C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n_3_left!$P$394:$P$401</c:f>
              <c:strCache>
                <c:ptCount val="8"/>
                <c:pt idx="0">
                  <c:v>GGT_0 </c:v>
                </c:pt>
                <c:pt idx="1">
                  <c:v>GGT_5 </c:v>
                </c:pt>
                <c:pt idx="2">
                  <c:v>GGT_15</c:v>
                </c:pt>
                <c:pt idx="3">
                  <c:v>GGT_30 </c:v>
                </c:pt>
                <c:pt idx="4">
                  <c:v>GGT_90 </c:v>
                </c:pt>
                <c:pt idx="5">
                  <c:v>GGT_270</c:v>
                </c:pt>
                <c:pt idx="6">
                  <c:v>GGT_540</c:v>
                </c:pt>
                <c:pt idx="7">
                  <c:v>GGT_720 </c:v>
                </c:pt>
              </c:strCache>
            </c:strRef>
          </c:xVal>
          <c:yVal>
            <c:numRef>
              <c:f>n_3_left!$R$394:$R$401</c:f>
              <c:numCache>
                <c:formatCode>General</c:formatCode>
                <c:ptCount val="8"/>
                <c:pt idx="0">
                  <c:v>1.5625</c:v>
                </c:pt>
                <c:pt idx="1">
                  <c:v>1.5604139917648019</c:v>
                </c:pt>
                <c:pt idx="2">
                  <c:v>1.5667331936254094</c:v>
                </c:pt>
                <c:pt idx="3">
                  <c:v>1.5589534073175042</c:v>
                </c:pt>
                <c:pt idx="4">
                  <c:v>1.5596327285809002</c:v>
                </c:pt>
                <c:pt idx="5">
                  <c:v>1.5444253561662933</c:v>
                </c:pt>
                <c:pt idx="6">
                  <c:v>1.5554646289355689</c:v>
                </c:pt>
                <c:pt idx="7">
                  <c:v>1.5695842627034495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250-4ACE-ADDB-8BB34E08BB7C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n_3_left!$P$403:$P$410</c:f>
              <c:strCache>
                <c:ptCount val="8"/>
                <c:pt idx="0">
                  <c:v>GTA_0 </c:v>
                </c:pt>
                <c:pt idx="1">
                  <c:v>GTA_5 </c:v>
                </c:pt>
                <c:pt idx="2">
                  <c:v>GTA_15</c:v>
                </c:pt>
                <c:pt idx="3">
                  <c:v>GTA_30 </c:v>
                </c:pt>
                <c:pt idx="4">
                  <c:v>GTA_90 </c:v>
                </c:pt>
                <c:pt idx="5">
                  <c:v>GTA_270</c:v>
                </c:pt>
                <c:pt idx="6">
                  <c:v>GTA_540</c:v>
                </c:pt>
                <c:pt idx="7">
                  <c:v>GTA_720 </c:v>
                </c:pt>
              </c:strCache>
            </c:strRef>
          </c:xVal>
          <c:yVal>
            <c:numRef>
              <c:f>n_3_left!$R$403:$R$410</c:f>
              <c:numCache>
                <c:formatCode>General</c:formatCode>
                <c:ptCount val="8"/>
                <c:pt idx="0">
                  <c:v>1.5625</c:v>
                </c:pt>
                <c:pt idx="1">
                  <c:v>1.592500668413422</c:v>
                </c:pt>
                <c:pt idx="2">
                  <c:v>1.6442416589528521</c:v>
                </c:pt>
                <c:pt idx="3">
                  <c:v>1.651465711129406</c:v>
                </c:pt>
                <c:pt idx="4">
                  <c:v>1.6524094731367642</c:v>
                </c:pt>
                <c:pt idx="5">
                  <c:v>1.639989236057078</c:v>
                </c:pt>
                <c:pt idx="6">
                  <c:v>1.6490691018929224</c:v>
                </c:pt>
                <c:pt idx="7">
                  <c:v>1.6420903039597428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250-4ACE-ADDB-8BB34E08BB7C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n_3_left!$P$412:$P$419</c:f>
              <c:strCache>
                <c:ptCount val="8"/>
                <c:pt idx="0">
                  <c:v>GTC_0 </c:v>
                </c:pt>
                <c:pt idx="1">
                  <c:v>GTC_5 </c:v>
                </c:pt>
                <c:pt idx="2">
                  <c:v>GTC_15</c:v>
                </c:pt>
                <c:pt idx="3">
                  <c:v>GTC_30 </c:v>
                </c:pt>
                <c:pt idx="4">
                  <c:v>GTC_90 </c:v>
                </c:pt>
                <c:pt idx="5">
                  <c:v>GTC_270</c:v>
                </c:pt>
                <c:pt idx="6">
                  <c:v>GTC_540</c:v>
                </c:pt>
                <c:pt idx="7">
                  <c:v>GTC_720 </c:v>
                </c:pt>
              </c:strCache>
            </c:strRef>
          </c:xVal>
          <c:yVal>
            <c:numRef>
              <c:f>n_3_left!$R$412:$R$419</c:f>
              <c:numCache>
                <c:formatCode>General</c:formatCode>
                <c:ptCount val="8"/>
                <c:pt idx="0">
                  <c:v>1.5625</c:v>
                </c:pt>
                <c:pt idx="1">
                  <c:v>1.5522970890811123</c:v>
                </c:pt>
                <c:pt idx="2">
                  <c:v>1.6018297661185996</c:v>
                </c:pt>
                <c:pt idx="3">
                  <c:v>1.5996381094552037</c:v>
                </c:pt>
                <c:pt idx="4">
                  <c:v>1.6035825321858983</c:v>
                </c:pt>
                <c:pt idx="5">
                  <c:v>1.5906569952193375</c:v>
                </c:pt>
                <c:pt idx="6">
                  <c:v>1.6016271554663557</c:v>
                </c:pt>
                <c:pt idx="7">
                  <c:v>1.6000102691413756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250-4ACE-ADDB-8BB34E08BB7C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n_3_left!$P$421:$P$428</c:f>
              <c:strCache>
                <c:ptCount val="8"/>
                <c:pt idx="0">
                  <c:v>GTG_0 </c:v>
                </c:pt>
                <c:pt idx="1">
                  <c:v>GTG_5 </c:v>
                </c:pt>
                <c:pt idx="2">
                  <c:v>GTG_15</c:v>
                </c:pt>
                <c:pt idx="3">
                  <c:v>GTG_30 </c:v>
                </c:pt>
                <c:pt idx="4">
                  <c:v>GTG_90 </c:v>
                </c:pt>
                <c:pt idx="5">
                  <c:v>GTG_270</c:v>
                </c:pt>
                <c:pt idx="6">
                  <c:v>GTG_540</c:v>
                </c:pt>
                <c:pt idx="7">
                  <c:v>GTG_720 </c:v>
                </c:pt>
              </c:strCache>
            </c:strRef>
          </c:xVal>
          <c:yVal>
            <c:numRef>
              <c:f>n_3_left!$R$421:$R$428</c:f>
              <c:numCache>
                <c:formatCode>General</c:formatCode>
                <c:ptCount val="8"/>
                <c:pt idx="0">
                  <c:v>1.5625</c:v>
                </c:pt>
                <c:pt idx="1">
                  <c:v>1.6012404499034738</c:v>
                </c:pt>
                <c:pt idx="2">
                  <c:v>1.8347622529193413</c:v>
                </c:pt>
                <c:pt idx="3">
                  <c:v>1.85487760506662</c:v>
                </c:pt>
                <c:pt idx="4">
                  <c:v>1.8631265986606687</c:v>
                </c:pt>
                <c:pt idx="5">
                  <c:v>1.8399438544555724</c:v>
                </c:pt>
                <c:pt idx="6">
                  <c:v>1.837850838957827</c:v>
                </c:pt>
                <c:pt idx="7">
                  <c:v>1.8267525224985579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250-4ACE-ADDB-8BB34E08BB7C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n_3_left!$P$430:$P$437</c:f>
              <c:strCache>
                <c:ptCount val="8"/>
                <c:pt idx="0">
                  <c:v>GTT_0 </c:v>
                </c:pt>
                <c:pt idx="1">
                  <c:v>GTT_5 </c:v>
                </c:pt>
                <c:pt idx="2">
                  <c:v>GTT_15</c:v>
                </c:pt>
                <c:pt idx="3">
                  <c:v>GTT_30 </c:v>
                </c:pt>
                <c:pt idx="4">
                  <c:v>GTT_90 </c:v>
                </c:pt>
                <c:pt idx="5">
                  <c:v>GTT_270</c:v>
                </c:pt>
                <c:pt idx="6">
                  <c:v>GTT_540</c:v>
                </c:pt>
                <c:pt idx="7">
                  <c:v>GTT_720 </c:v>
                </c:pt>
              </c:strCache>
            </c:strRef>
          </c:xVal>
          <c:yVal>
            <c:numRef>
              <c:f>n_3_left!$R$430:$R$437</c:f>
              <c:numCache>
                <c:formatCode>General</c:formatCode>
                <c:ptCount val="8"/>
                <c:pt idx="0">
                  <c:v>1.5625</c:v>
                </c:pt>
                <c:pt idx="1">
                  <c:v>1.5185583493735804</c:v>
                </c:pt>
                <c:pt idx="2">
                  <c:v>1.4591252563303196</c:v>
                </c:pt>
                <c:pt idx="3">
                  <c:v>1.4401618144238075</c:v>
                </c:pt>
                <c:pt idx="4">
                  <c:v>1.440648631737556</c:v>
                </c:pt>
                <c:pt idx="5">
                  <c:v>1.4392892099101919</c:v>
                </c:pt>
                <c:pt idx="6">
                  <c:v>1.4454641195300157</c:v>
                </c:pt>
                <c:pt idx="7">
                  <c:v>1.4630671941684097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250-4ACE-ADDB-8BB34E08BB7C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n_3_left!$P$439:$P$446</c:f>
              <c:strCache>
                <c:ptCount val="8"/>
                <c:pt idx="0">
                  <c:v>TAA_0 </c:v>
                </c:pt>
                <c:pt idx="1">
                  <c:v>TAA_5 </c:v>
                </c:pt>
                <c:pt idx="2">
                  <c:v>TAA_15</c:v>
                </c:pt>
                <c:pt idx="3">
                  <c:v>TAA_30 </c:v>
                </c:pt>
                <c:pt idx="4">
                  <c:v>TAA_90 </c:v>
                </c:pt>
                <c:pt idx="5">
                  <c:v>TAA_270</c:v>
                </c:pt>
                <c:pt idx="6">
                  <c:v>TAA_540</c:v>
                </c:pt>
                <c:pt idx="7">
                  <c:v>TAA_720 </c:v>
                </c:pt>
              </c:strCache>
            </c:strRef>
          </c:xVal>
          <c:yVal>
            <c:numRef>
              <c:f>n_3_left!$R$439:$R$446</c:f>
              <c:numCache>
                <c:formatCode>General</c:formatCode>
                <c:ptCount val="8"/>
                <c:pt idx="0">
                  <c:v>1.5625</c:v>
                </c:pt>
                <c:pt idx="1">
                  <c:v>1.5700084880506042</c:v>
                </c:pt>
                <c:pt idx="2">
                  <c:v>1.3967545266275609</c:v>
                </c:pt>
                <c:pt idx="3">
                  <c:v>1.4047243628515864</c:v>
                </c:pt>
                <c:pt idx="4">
                  <c:v>1.396112619214428</c:v>
                </c:pt>
                <c:pt idx="5">
                  <c:v>1.4240865864451426</c:v>
                </c:pt>
                <c:pt idx="6">
                  <c:v>1.402776459011897</c:v>
                </c:pt>
                <c:pt idx="7">
                  <c:v>1.4039991046708733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250-4ACE-ADDB-8BB34E08BB7C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n_3_left!$P$448:$P$455</c:f>
              <c:strCache>
                <c:ptCount val="8"/>
                <c:pt idx="0">
                  <c:v>TAC_0 </c:v>
                </c:pt>
                <c:pt idx="1">
                  <c:v>TAC_5 </c:v>
                </c:pt>
                <c:pt idx="2">
                  <c:v>TAC_15</c:v>
                </c:pt>
                <c:pt idx="3">
                  <c:v>TAC_30 </c:v>
                </c:pt>
                <c:pt idx="4">
                  <c:v>TAC_90 </c:v>
                </c:pt>
                <c:pt idx="5">
                  <c:v>TAC_270</c:v>
                </c:pt>
                <c:pt idx="6">
                  <c:v>TAC_540</c:v>
                </c:pt>
                <c:pt idx="7">
                  <c:v>TAC_720 </c:v>
                </c:pt>
              </c:strCache>
            </c:strRef>
          </c:xVal>
          <c:yVal>
            <c:numRef>
              <c:f>n_3_left!$R$448:$R$455</c:f>
              <c:numCache>
                <c:formatCode>General</c:formatCode>
                <c:ptCount val="8"/>
                <c:pt idx="0">
                  <c:v>1.5625</c:v>
                </c:pt>
                <c:pt idx="1">
                  <c:v>1.5463052288707047</c:v>
                </c:pt>
                <c:pt idx="2">
                  <c:v>1.5493448296220997</c:v>
                </c:pt>
                <c:pt idx="3">
                  <c:v>1.5463229510473515</c:v>
                </c:pt>
                <c:pt idx="4">
                  <c:v>1.5494051207211645</c:v>
                </c:pt>
                <c:pt idx="5">
                  <c:v>1.5422600975591596</c:v>
                </c:pt>
                <c:pt idx="6">
                  <c:v>1.5521419938008147</c:v>
                </c:pt>
                <c:pt idx="7">
                  <c:v>1.5463487290868436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250-4ACE-ADDB-8BB34E08BB7C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n_3_left!$P$457:$P$464</c:f>
              <c:strCache>
                <c:ptCount val="8"/>
                <c:pt idx="0">
                  <c:v>TAG_0 </c:v>
                </c:pt>
                <c:pt idx="1">
                  <c:v>TAG_5 </c:v>
                </c:pt>
                <c:pt idx="2">
                  <c:v>TAG_15</c:v>
                </c:pt>
                <c:pt idx="3">
                  <c:v>TAG_30 </c:v>
                </c:pt>
                <c:pt idx="4">
                  <c:v>TAG_90 </c:v>
                </c:pt>
                <c:pt idx="5">
                  <c:v>TAG_270</c:v>
                </c:pt>
                <c:pt idx="6">
                  <c:v>TAG_540</c:v>
                </c:pt>
                <c:pt idx="7">
                  <c:v>TAG_720 </c:v>
                </c:pt>
              </c:strCache>
            </c:strRef>
          </c:xVal>
          <c:yVal>
            <c:numRef>
              <c:f>n_3_left!$R$457:$R$464</c:f>
              <c:numCache>
                <c:formatCode>General</c:formatCode>
                <c:ptCount val="8"/>
                <c:pt idx="0">
                  <c:v>1.5625</c:v>
                </c:pt>
                <c:pt idx="1">
                  <c:v>1.5830261927436788</c:v>
                </c:pt>
                <c:pt idx="2">
                  <c:v>1.6432450638887965</c:v>
                </c:pt>
                <c:pt idx="3">
                  <c:v>1.6594280120107525</c:v>
                </c:pt>
                <c:pt idx="4">
                  <c:v>1.6585493548632491</c:v>
                </c:pt>
                <c:pt idx="5">
                  <c:v>1.65209757926425</c:v>
                </c:pt>
                <c:pt idx="6">
                  <c:v>1.6467484192692512</c:v>
                </c:pt>
                <c:pt idx="7">
                  <c:v>1.6402991505418782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250-4ACE-ADDB-8BB34E08BB7C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n_3_left!$P$466:$P$473</c:f>
              <c:strCache>
                <c:ptCount val="8"/>
                <c:pt idx="0">
                  <c:v>TAT_0 </c:v>
                </c:pt>
                <c:pt idx="1">
                  <c:v>TAT_5 </c:v>
                </c:pt>
                <c:pt idx="2">
                  <c:v>TAT_15</c:v>
                </c:pt>
                <c:pt idx="3">
                  <c:v>TAT_30 </c:v>
                </c:pt>
                <c:pt idx="4">
                  <c:v>TAT_90 </c:v>
                </c:pt>
                <c:pt idx="5">
                  <c:v>TAT_270</c:v>
                </c:pt>
                <c:pt idx="6">
                  <c:v>TAT_540</c:v>
                </c:pt>
                <c:pt idx="7">
                  <c:v>TAT_720 </c:v>
                </c:pt>
              </c:strCache>
            </c:strRef>
          </c:xVal>
          <c:yVal>
            <c:numRef>
              <c:f>n_3_left!$R$466:$R$473</c:f>
              <c:numCache>
                <c:formatCode>General</c:formatCode>
                <c:ptCount val="8"/>
                <c:pt idx="0">
                  <c:v>1.5625</c:v>
                </c:pt>
                <c:pt idx="1">
                  <c:v>1.5247937677884886</c:v>
                </c:pt>
                <c:pt idx="2">
                  <c:v>1.4606718005675685</c:v>
                </c:pt>
                <c:pt idx="3">
                  <c:v>1.4428827547881393</c:v>
                </c:pt>
                <c:pt idx="4">
                  <c:v>1.4420009104782412</c:v>
                </c:pt>
                <c:pt idx="5">
                  <c:v>1.4489768063518611</c:v>
                </c:pt>
                <c:pt idx="6">
                  <c:v>1.4566967892390374</c:v>
                </c:pt>
                <c:pt idx="7">
                  <c:v>1.4614555496021013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250-4ACE-ADDB-8BB34E08BB7C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n_3_left!$P$475:$P$482</c:f>
              <c:strCache>
                <c:ptCount val="8"/>
                <c:pt idx="0">
                  <c:v>TCA_0 </c:v>
                </c:pt>
                <c:pt idx="1">
                  <c:v>TCA_5 </c:v>
                </c:pt>
                <c:pt idx="2">
                  <c:v>TCA_15</c:v>
                </c:pt>
                <c:pt idx="3">
                  <c:v>TCA_30 </c:v>
                </c:pt>
                <c:pt idx="4">
                  <c:v>TCA_90 </c:v>
                </c:pt>
                <c:pt idx="5">
                  <c:v>TCA_270</c:v>
                </c:pt>
                <c:pt idx="6">
                  <c:v>TCA_540</c:v>
                </c:pt>
                <c:pt idx="7">
                  <c:v>TCA_720 </c:v>
                </c:pt>
              </c:strCache>
            </c:strRef>
          </c:xVal>
          <c:yVal>
            <c:numRef>
              <c:f>n_3_left!$R$475:$R$482</c:f>
              <c:numCache>
                <c:formatCode>General</c:formatCode>
                <c:ptCount val="8"/>
                <c:pt idx="0">
                  <c:v>1.5625</c:v>
                </c:pt>
                <c:pt idx="1">
                  <c:v>1.5638295184070969</c:v>
                </c:pt>
                <c:pt idx="2">
                  <c:v>1.5614039253823777</c:v>
                </c:pt>
                <c:pt idx="3">
                  <c:v>1.5540455307470047</c:v>
                </c:pt>
                <c:pt idx="4">
                  <c:v>1.558525060201758</c:v>
                </c:pt>
                <c:pt idx="5">
                  <c:v>1.5542258857619813</c:v>
                </c:pt>
                <c:pt idx="6">
                  <c:v>1.5646953532599606</c:v>
                </c:pt>
                <c:pt idx="7">
                  <c:v>1.5595136463520458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250-4ACE-ADDB-8BB34E08BB7C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n_3_left!$P$484:$P$491</c:f>
              <c:strCache>
                <c:ptCount val="8"/>
                <c:pt idx="0">
                  <c:v>TCC_0 </c:v>
                </c:pt>
                <c:pt idx="1">
                  <c:v>TCC_5 </c:v>
                </c:pt>
                <c:pt idx="2">
                  <c:v>TCC_15</c:v>
                </c:pt>
                <c:pt idx="3">
                  <c:v>TCC_30 </c:v>
                </c:pt>
                <c:pt idx="4">
                  <c:v>TCC_90 </c:v>
                </c:pt>
                <c:pt idx="5">
                  <c:v>TCC_270</c:v>
                </c:pt>
                <c:pt idx="6">
                  <c:v>TCC_540</c:v>
                </c:pt>
                <c:pt idx="7">
                  <c:v>TCC_720 </c:v>
                </c:pt>
              </c:strCache>
            </c:strRef>
          </c:xVal>
          <c:yVal>
            <c:numRef>
              <c:f>n_3_left!$R$484:$R$491</c:f>
              <c:numCache>
                <c:formatCode>General</c:formatCode>
                <c:ptCount val="8"/>
                <c:pt idx="0">
                  <c:v>1.5625</c:v>
                </c:pt>
                <c:pt idx="1">
                  <c:v>1.5425337121497729</c:v>
                </c:pt>
                <c:pt idx="2">
                  <c:v>1.5169006352427965</c:v>
                </c:pt>
                <c:pt idx="3">
                  <c:v>1.5033249637282726</c:v>
                </c:pt>
                <c:pt idx="4">
                  <c:v>1.5132856825159453</c:v>
                </c:pt>
                <c:pt idx="5">
                  <c:v>1.5189722169792716</c:v>
                </c:pt>
                <c:pt idx="6">
                  <c:v>1.5191905658977978</c:v>
                </c:pt>
                <c:pt idx="7">
                  <c:v>1.5172445471906997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250-4ACE-ADDB-8BB34E08BB7C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n_3_left!$P$493:$P$500</c:f>
              <c:strCache>
                <c:ptCount val="8"/>
                <c:pt idx="0">
                  <c:v>TCG_0 </c:v>
                </c:pt>
                <c:pt idx="1">
                  <c:v>TCG_5 </c:v>
                </c:pt>
                <c:pt idx="2">
                  <c:v>TCG_15</c:v>
                </c:pt>
                <c:pt idx="3">
                  <c:v>TCG_30 </c:v>
                </c:pt>
                <c:pt idx="4">
                  <c:v>TCG_90 </c:v>
                </c:pt>
                <c:pt idx="5">
                  <c:v>TCG_270</c:v>
                </c:pt>
                <c:pt idx="6">
                  <c:v>TCG_540</c:v>
                </c:pt>
                <c:pt idx="7">
                  <c:v>TCG_720 </c:v>
                </c:pt>
              </c:strCache>
            </c:strRef>
          </c:xVal>
          <c:yVal>
            <c:numRef>
              <c:f>n_3_left!$R$493:$R$500</c:f>
              <c:numCache>
                <c:formatCode>General</c:formatCode>
                <c:ptCount val="8"/>
                <c:pt idx="0">
                  <c:v>1.5625</c:v>
                </c:pt>
                <c:pt idx="1">
                  <c:v>1.5642504347076882</c:v>
                </c:pt>
                <c:pt idx="2">
                  <c:v>1.6512169224051014</c:v>
                </c:pt>
                <c:pt idx="3">
                  <c:v>1.6598432104117151</c:v>
                </c:pt>
                <c:pt idx="4">
                  <c:v>1.6639369384337281</c:v>
                </c:pt>
                <c:pt idx="5">
                  <c:v>1.648171464567898</c:v>
                </c:pt>
                <c:pt idx="6">
                  <c:v>1.6524799744466121</c:v>
                </c:pt>
                <c:pt idx="7">
                  <c:v>1.6487286060105868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250-4ACE-ADDB-8BB34E08BB7C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n_3_left!$P$502:$P$509</c:f>
              <c:strCache>
                <c:ptCount val="8"/>
                <c:pt idx="0">
                  <c:v>TCT_0 </c:v>
                </c:pt>
                <c:pt idx="1">
                  <c:v>TCT_5 </c:v>
                </c:pt>
                <c:pt idx="2">
                  <c:v>TCT_15</c:v>
                </c:pt>
                <c:pt idx="3">
                  <c:v>TCT_30 </c:v>
                </c:pt>
                <c:pt idx="4">
                  <c:v>TCT_90 </c:v>
                </c:pt>
                <c:pt idx="5">
                  <c:v>TCT_270</c:v>
                </c:pt>
                <c:pt idx="6">
                  <c:v>TCT_540</c:v>
                </c:pt>
                <c:pt idx="7">
                  <c:v>TCT_720 </c:v>
                </c:pt>
              </c:strCache>
            </c:strRef>
          </c:xVal>
          <c:yVal>
            <c:numRef>
              <c:f>n_3_left!$R$502:$R$509</c:f>
              <c:numCache>
                <c:formatCode>General</c:formatCode>
                <c:ptCount val="8"/>
                <c:pt idx="0">
                  <c:v>1.5625</c:v>
                </c:pt>
                <c:pt idx="1">
                  <c:v>1.5076957068049563</c:v>
                </c:pt>
                <c:pt idx="2">
                  <c:v>1.4378356465824931</c:v>
                </c:pt>
                <c:pt idx="3">
                  <c:v>1.4133241953454763</c:v>
                </c:pt>
                <c:pt idx="4">
                  <c:v>1.4186690518176337</c:v>
                </c:pt>
                <c:pt idx="5">
                  <c:v>1.4299417816824584</c:v>
                </c:pt>
                <c:pt idx="6">
                  <c:v>1.4308821652520949</c:v>
                </c:pt>
                <c:pt idx="7">
                  <c:v>1.4392562881981483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250-4ACE-ADDB-8BB34E08BB7C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n_3_left!$P$511:$P$518</c:f>
              <c:strCache>
                <c:ptCount val="8"/>
                <c:pt idx="0">
                  <c:v>TGA_0 </c:v>
                </c:pt>
                <c:pt idx="1">
                  <c:v>TGA_5 </c:v>
                </c:pt>
                <c:pt idx="2">
                  <c:v>TGA_15</c:v>
                </c:pt>
                <c:pt idx="3">
                  <c:v>TGA_30 </c:v>
                </c:pt>
                <c:pt idx="4">
                  <c:v>TGA_90 </c:v>
                </c:pt>
                <c:pt idx="5">
                  <c:v>TGA_270</c:v>
                </c:pt>
                <c:pt idx="6">
                  <c:v>TGA_540</c:v>
                </c:pt>
                <c:pt idx="7">
                  <c:v>TGA_720 </c:v>
                </c:pt>
              </c:strCache>
            </c:strRef>
          </c:xVal>
          <c:yVal>
            <c:numRef>
              <c:f>n_3_left!$R$511:$R$518</c:f>
              <c:numCache>
                <c:formatCode>General</c:formatCode>
                <c:ptCount val="8"/>
                <c:pt idx="0">
                  <c:v>1.5625</c:v>
                </c:pt>
                <c:pt idx="1">
                  <c:v>1.5842103276989792</c:v>
                </c:pt>
                <c:pt idx="2">
                  <c:v>1.6070335815817298</c:v>
                </c:pt>
                <c:pt idx="3">
                  <c:v>1.6099415148180944</c:v>
                </c:pt>
                <c:pt idx="4">
                  <c:v>1.6095569231617413</c:v>
                </c:pt>
                <c:pt idx="5">
                  <c:v>1.5953407788746421</c:v>
                </c:pt>
                <c:pt idx="6">
                  <c:v>1.6063150555217971</c:v>
                </c:pt>
                <c:pt idx="7">
                  <c:v>1.6063059515262774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250-4ACE-ADDB-8BB34E08BB7C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n_3_left!$P$520:$P$527</c:f>
              <c:strCache>
                <c:ptCount val="8"/>
                <c:pt idx="0">
                  <c:v>TGC_0 </c:v>
                </c:pt>
                <c:pt idx="1">
                  <c:v>TGC_5 </c:v>
                </c:pt>
                <c:pt idx="2">
                  <c:v>TGC_15</c:v>
                </c:pt>
                <c:pt idx="3">
                  <c:v>TGC_30 </c:v>
                </c:pt>
                <c:pt idx="4">
                  <c:v>TGC_90 </c:v>
                </c:pt>
                <c:pt idx="5">
                  <c:v>TGC_270</c:v>
                </c:pt>
                <c:pt idx="6">
                  <c:v>TGC_540</c:v>
                </c:pt>
                <c:pt idx="7">
                  <c:v>TGC_720 </c:v>
                </c:pt>
              </c:strCache>
            </c:strRef>
          </c:xVal>
          <c:yVal>
            <c:numRef>
              <c:f>n_3_left!$R$520:$R$527</c:f>
              <c:numCache>
                <c:formatCode>General</c:formatCode>
                <c:ptCount val="8"/>
                <c:pt idx="0">
                  <c:v>1.5625</c:v>
                </c:pt>
                <c:pt idx="1">
                  <c:v>1.5709947277408975</c:v>
                </c:pt>
                <c:pt idx="2">
                  <c:v>1.6258976417958364</c:v>
                </c:pt>
                <c:pt idx="3">
                  <c:v>1.6279268524447597</c:v>
                </c:pt>
                <c:pt idx="4">
                  <c:v>1.6304832659288722</c:v>
                </c:pt>
                <c:pt idx="5">
                  <c:v>1.6182757961256213</c:v>
                </c:pt>
                <c:pt idx="6">
                  <c:v>1.6293691881641832</c:v>
                </c:pt>
                <c:pt idx="7">
                  <c:v>1.6222198245537727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250-4ACE-ADDB-8BB34E08BB7C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n_3_left!$P$529:$P$536</c:f>
              <c:strCache>
                <c:ptCount val="8"/>
                <c:pt idx="0">
                  <c:v>TGG_0 </c:v>
                </c:pt>
                <c:pt idx="1">
                  <c:v>TGG_5 </c:v>
                </c:pt>
                <c:pt idx="2">
                  <c:v>TGG_15</c:v>
                </c:pt>
                <c:pt idx="3">
                  <c:v>TGG_30 </c:v>
                </c:pt>
                <c:pt idx="4">
                  <c:v>TGG_90 </c:v>
                </c:pt>
                <c:pt idx="5">
                  <c:v>TGG_270</c:v>
                </c:pt>
                <c:pt idx="6">
                  <c:v>TGG_540</c:v>
                </c:pt>
                <c:pt idx="7">
                  <c:v>TGG_720 </c:v>
                </c:pt>
              </c:strCache>
            </c:strRef>
          </c:xVal>
          <c:yVal>
            <c:numRef>
              <c:f>n_3_left!$R$529:$R$536</c:f>
              <c:numCache>
                <c:formatCode>General</c:formatCode>
                <c:ptCount val="8"/>
                <c:pt idx="0">
                  <c:v>1.5625</c:v>
                </c:pt>
                <c:pt idx="1">
                  <c:v>1.6053933168656571</c:v>
                </c:pt>
                <c:pt idx="2">
                  <c:v>1.7383899638644749</c:v>
                </c:pt>
                <c:pt idx="3">
                  <c:v>1.7447339712075949</c:v>
                </c:pt>
                <c:pt idx="4">
                  <c:v>1.7517055725605795</c:v>
                </c:pt>
                <c:pt idx="5">
                  <c:v>1.7346744059528962</c:v>
                </c:pt>
                <c:pt idx="6">
                  <c:v>1.7384471123533984</c:v>
                </c:pt>
                <c:pt idx="7">
                  <c:v>1.7341304188688154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250-4ACE-ADDB-8BB34E08BB7C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n_3_left!$P$538:$P$545</c:f>
              <c:strCache>
                <c:ptCount val="8"/>
                <c:pt idx="0">
                  <c:v>TGT_0 </c:v>
                </c:pt>
                <c:pt idx="1">
                  <c:v>TGT_5 </c:v>
                </c:pt>
                <c:pt idx="2">
                  <c:v>TGT_15</c:v>
                </c:pt>
                <c:pt idx="3">
                  <c:v>TGT_30 </c:v>
                </c:pt>
                <c:pt idx="4">
                  <c:v>TGT_90 </c:v>
                </c:pt>
                <c:pt idx="5">
                  <c:v>TGT_270</c:v>
                </c:pt>
                <c:pt idx="6">
                  <c:v>TGT_540</c:v>
                </c:pt>
                <c:pt idx="7">
                  <c:v>TGT_720 </c:v>
                </c:pt>
              </c:strCache>
            </c:strRef>
          </c:xVal>
          <c:yVal>
            <c:numRef>
              <c:f>n_3_left!$R$538:$R$545</c:f>
              <c:numCache>
                <c:formatCode>General</c:formatCode>
                <c:ptCount val="8"/>
                <c:pt idx="0">
                  <c:v>1.5625</c:v>
                </c:pt>
                <c:pt idx="1">
                  <c:v>1.5302819332640443</c:v>
                </c:pt>
                <c:pt idx="2">
                  <c:v>1.5478692479856613</c:v>
                </c:pt>
                <c:pt idx="3">
                  <c:v>1.5333796256608792</c:v>
                </c:pt>
                <c:pt idx="4">
                  <c:v>1.5394078565431517</c:v>
                </c:pt>
                <c:pt idx="5">
                  <c:v>1.5296590350187997</c:v>
                </c:pt>
                <c:pt idx="6">
                  <c:v>1.541195588080261</c:v>
                </c:pt>
                <c:pt idx="7">
                  <c:v>1.5484348389116829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250-4ACE-ADDB-8BB34E08BB7C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n_3_left!$P$547:$P$554</c:f>
              <c:strCache>
                <c:ptCount val="8"/>
                <c:pt idx="0">
                  <c:v>TTA_0 </c:v>
                </c:pt>
                <c:pt idx="1">
                  <c:v>TTA_5 </c:v>
                </c:pt>
                <c:pt idx="2">
                  <c:v>TTA_15</c:v>
                </c:pt>
                <c:pt idx="3">
                  <c:v>TTA_30 </c:v>
                </c:pt>
                <c:pt idx="4">
                  <c:v>TTA_90 </c:v>
                </c:pt>
                <c:pt idx="5">
                  <c:v>TTA_270</c:v>
                </c:pt>
                <c:pt idx="6">
                  <c:v>TTA_540</c:v>
                </c:pt>
                <c:pt idx="7">
                  <c:v>TTA_720 </c:v>
                </c:pt>
              </c:strCache>
            </c:strRef>
          </c:xVal>
          <c:yVal>
            <c:numRef>
              <c:f>n_3_left!$R$547:$R$554</c:f>
              <c:numCache>
                <c:formatCode>General</c:formatCode>
                <c:ptCount val="8"/>
                <c:pt idx="0">
                  <c:v>1.5625</c:v>
                </c:pt>
                <c:pt idx="1">
                  <c:v>1.5391147113918255</c:v>
                </c:pt>
                <c:pt idx="2">
                  <c:v>1.4848940656916667</c:v>
                </c:pt>
                <c:pt idx="3">
                  <c:v>1.4693018418359878</c:v>
                </c:pt>
                <c:pt idx="4">
                  <c:v>1.4719332942240739</c:v>
                </c:pt>
                <c:pt idx="5">
                  <c:v>1.4714448749787608</c:v>
                </c:pt>
                <c:pt idx="6">
                  <c:v>1.4834727403191661</c:v>
                </c:pt>
                <c:pt idx="7">
                  <c:v>1.4854604951201511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250-4ACE-ADDB-8BB34E08BB7C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n_3_left!$P$556:$P$563</c:f>
              <c:strCache>
                <c:ptCount val="8"/>
                <c:pt idx="0">
                  <c:v>TTC_0 </c:v>
                </c:pt>
                <c:pt idx="1">
                  <c:v>TTC_5 </c:v>
                </c:pt>
                <c:pt idx="2">
                  <c:v>TTC_15</c:v>
                </c:pt>
                <c:pt idx="3">
                  <c:v>TTC_30 </c:v>
                </c:pt>
                <c:pt idx="4">
                  <c:v>TTC_90 </c:v>
                </c:pt>
                <c:pt idx="5">
                  <c:v>TTC_270</c:v>
                </c:pt>
                <c:pt idx="6">
                  <c:v>TTC_540</c:v>
                </c:pt>
                <c:pt idx="7">
                  <c:v>TTC_720 </c:v>
                </c:pt>
              </c:strCache>
            </c:strRef>
          </c:xVal>
          <c:yVal>
            <c:numRef>
              <c:f>n_3_left!$R$556:$R$563</c:f>
              <c:numCache>
                <c:formatCode>General</c:formatCode>
                <c:ptCount val="8"/>
                <c:pt idx="0">
                  <c:v>1.5625</c:v>
                </c:pt>
                <c:pt idx="1">
                  <c:v>1.5069651691567083</c:v>
                </c:pt>
                <c:pt idx="2">
                  <c:v>1.4387363842224907</c:v>
                </c:pt>
                <c:pt idx="3">
                  <c:v>1.4141896488265306</c:v>
                </c:pt>
                <c:pt idx="4">
                  <c:v>1.420969434400392</c:v>
                </c:pt>
                <c:pt idx="5">
                  <c:v>1.4270015959691973</c:v>
                </c:pt>
                <c:pt idx="6">
                  <c:v>1.4336318684728968</c:v>
                </c:pt>
                <c:pt idx="7">
                  <c:v>1.4388215672297022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250-4ACE-ADDB-8BB34E08BB7C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n_3_left!$P$565:$P$572</c:f>
              <c:strCache>
                <c:ptCount val="8"/>
                <c:pt idx="0">
                  <c:v>TTG_0 </c:v>
                </c:pt>
                <c:pt idx="1">
                  <c:v>TTG_5 </c:v>
                </c:pt>
                <c:pt idx="2">
                  <c:v>TTG_15</c:v>
                </c:pt>
                <c:pt idx="3">
                  <c:v>TTG_30 </c:v>
                </c:pt>
                <c:pt idx="4">
                  <c:v>TTG_90 </c:v>
                </c:pt>
                <c:pt idx="5">
                  <c:v>TTG_270</c:v>
                </c:pt>
                <c:pt idx="6">
                  <c:v>TTG_540</c:v>
                </c:pt>
                <c:pt idx="7">
                  <c:v>TTG_720 </c:v>
                </c:pt>
              </c:strCache>
            </c:strRef>
          </c:xVal>
          <c:yVal>
            <c:numRef>
              <c:f>n_3_left!$R$565:$R$572</c:f>
              <c:numCache>
                <c:formatCode>General</c:formatCode>
                <c:ptCount val="8"/>
                <c:pt idx="0">
                  <c:v>1.5625</c:v>
                </c:pt>
                <c:pt idx="1">
                  <c:v>1.5514728273895497</c:v>
                </c:pt>
                <c:pt idx="2">
                  <c:v>1.5809034012591088</c:v>
                </c:pt>
                <c:pt idx="3">
                  <c:v>1.5732668134210235</c:v>
                </c:pt>
                <c:pt idx="4">
                  <c:v>1.5787118999529577</c:v>
                </c:pt>
                <c:pt idx="5">
                  <c:v>1.5683453259217981</c:v>
                </c:pt>
                <c:pt idx="6">
                  <c:v>1.5768898301613881</c:v>
                </c:pt>
                <c:pt idx="7">
                  <c:v>1.5792419581114632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250-4ACE-ADDB-8BB34E08BB7C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n_3_left!$P$574:$P$581</c:f>
              <c:strCache>
                <c:ptCount val="8"/>
                <c:pt idx="0">
                  <c:v>TTT_0 </c:v>
                </c:pt>
                <c:pt idx="1">
                  <c:v>TTT_5 </c:v>
                </c:pt>
                <c:pt idx="2">
                  <c:v>TTT_15</c:v>
                </c:pt>
                <c:pt idx="3">
                  <c:v>TTT_30 </c:v>
                </c:pt>
                <c:pt idx="4">
                  <c:v>TTT_90 </c:v>
                </c:pt>
                <c:pt idx="5">
                  <c:v>TTT_270</c:v>
                </c:pt>
                <c:pt idx="6">
                  <c:v>TTT_540</c:v>
                </c:pt>
                <c:pt idx="7">
                  <c:v>TTT_720 </c:v>
                </c:pt>
              </c:strCache>
            </c:strRef>
          </c:xVal>
          <c:yVal>
            <c:numRef>
              <c:f>n_3_left!$R$574:$R$581</c:f>
              <c:numCache>
                <c:formatCode>General</c:formatCode>
                <c:ptCount val="8"/>
                <c:pt idx="0">
                  <c:v>1.5625</c:v>
                </c:pt>
                <c:pt idx="1">
                  <c:v>1.480994679109054</c:v>
                </c:pt>
                <c:pt idx="2">
                  <c:v>1.3704151651932752</c:v>
                </c:pt>
                <c:pt idx="3">
                  <c:v>1.3345258777492957</c:v>
                </c:pt>
                <c:pt idx="4">
                  <c:v>1.3453588992161449</c:v>
                </c:pt>
                <c:pt idx="5">
                  <c:v>1.3502350545166135</c:v>
                </c:pt>
                <c:pt idx="6">
                  <c:v>1.3536599567934615</c:v>
                </c:pt>
                <c:pt idx="7">
                  <c:v>1.3754953431882659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250-4ACE-ADDB-8BB34E08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74880"/>
        <c:axId val="399270944"/>
      </c:scatterChart>
      <c:valAx>
        <c:axId val="3992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0944"/>
        <c:crosses val="autoZero"/>
        <c:crossBetween val="midCat"/>
      </c:valAx>
      <c:valAx>
        <c:axId val="399270944"/>
        <c:scaling>
          <c:orientation val="minMax"/>
          <c:max val="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n_1_middle!$O$4</c:f>
              <c:strCache>
                <c:ptCount val="1"/>
                <c:pt idx="0">
                  <c:v>Seq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n_1_middle!$N$5:$N$147</c:f>
              <c:strCache>
                <c:ptCount val="143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  <c:pt idx="9">
                  <c:v>ATTC_0 </c:v>
                </c:pt>
                <c:pt idx="10">
                  <c:v>ATTC_5 </c:v>
                </c:pt>
                <c:pt idx="11">
                  <c:v>ATTC_15 </c:v>
                </c:pt>
                <c:pt idx="12">
                  <c:v>ATTC_30</c:v>
                </c:pt>
                <c:pt idx="13">
                  <c:v>ATTC_90 </c:v>
                </c:pt>
                <c:pt idx="14">
                  <c:v>ATTC_270 </c:v>
                </c:pt>
                <c:pt idx="15">
                  <c:v>ATTC_540</c:v>
                </c:pt>
                <c:pt idx="16">
                  <c:v>ATTC_720</c:v>
                </c:pt>
                <c:pt idx="18">
                  <c:v>ATTG_0 </c:v>
                </c:pt>
                <c:pt idx="19">
                  <c:v>ATTG_5 </c:v>
                </c:pt>
                <c:pt idx="20">
                  <c:v>ATTG_15 </c:v>
                </c:pt>
                <c:pt idx="21">
                  <c:v>ATTG_30</c:v>
                </c:pt>
                <c:pt idx="22">
                  <c:v>ATTG_90 </c:v>
                </c:pt>
                <c:pt idx="23">
                  <c:v>ATTG_270 </c:v>
                </c:pt>
                <c:pt idx="24">
                  <c:v>ATTG_540</c:v>
                </c:pt>
                <c:pt idx="25">
                  <c:v>ATTG_720</c:v>
                </c:pt>
                <c:pt idx="27">
                  <c:v>ATTT_0 </c:v>
                </c:pt>
                <c:pt idx="28">
                  <c:v>ATTT_5 </c:v>
                </c:pt>
                <c:pt idx="29">
                  <c:v>ATTT_15 </c:v>
                </c:pt>
                <c:pt idx="30">
                  <c:v>ATTT_30</c:v>
                </c:pt>
                <c:pt idx="31">
                  <c:v>ATTT_90 </c:v>
                </c:pt>
                <c:pt idx="32">
                  <c:v>ATTT_270 </c:v>
                </c:pt>
                <c:pt idx="33">
                  <c:v>ATTT_540</c:v>
                </c:pt>
                <c:pt idx="34">
                  <c:v>ATTT_720</c:v>
                </c:pt>
                <c:pt idx="36">
                  <c:v>CTTA_0 </c:v>
                </c:pt>
                <c:pt idx="37">
                  <c:v>CTTA_5 </c:v>
                </c:pt>
                <c:pt idx="38">
                  <c:v>CTTA_15 </c:v>
                </c:pt>
                <c:pt idx="39">
                  <c:v>CTTA_30</c:v>
                </c:pt>
                <c:pt idx="40">
                  <c:v>CTTA_90 </c:v>
                </c:pt>
                <c:pt idx="41">
                  <c:v>CTTA_270 </c:v>
                </c:pt>
                <c:pt idx="42">
                  <c:v>CTTA_540</c:v>
                </c:pt>
                <c:pt idx="43">
                  <c:v>CTTA_720</c:v>
                </c:pt>
                <c:pt idx="45">
                  <c:v>CTTC_0 </c:v>
                </c:pt>
                <c:pt idx="46">
                  <c:v>CTTC_5 </c:v>
                </c:pt>
                <c:pt idx="47">
                  <c:v>CTTC_15 </c:v>
                </c:pt>
                <c:pt idx="48">
                  <c:v>CTTC_30</c:v>
                </c:pt>
                <c:pt idx="49">
                  <c:v>CTTC_90 </c:v>
                </c:pt>
                <c:pt idx="50">
                  <c:v>CTTC_270 </c:v>
                </c:pt>
                <c:pt idx="51">
                  <c:v>CTTC_540</c:v>
                </c:pt>
                <c:pt idx="52">
                  <c:v>CTTC_720</c:v>
                </c:pt>
                <c:pt idx="54">
                  <c:v>CTTG_0 </c:v>
                </c:pt>
                <c:pt idx="55">
                  <c:v>CTTG_5 </c:v>
                </c:pt>
                <c:pt idx="56">
                  <c:v>CTTG_15 </c:v>
                </c:pt>
                <c:pt idx="57">
                  <c:v>CTTG_30</c:v>
                </c:pt>
                <c:pt idx="58">
                  <c:v>CTTG_90 </c:v>
                </c:pt>
                <c:pt idx="59">
                  <c:v>CTTG_270 </c:v>
                </c:pt>
                <c:pt idx="60">
                  <c:v>CTTG_540</c:v>
                </c:pt>
                <c:pt idx="61">
                  <c:v>CTTG_720</c:v>
                </c:pt>
                <c:pt idx="63">
                  <c:v>CTTT_0 </c:v>
                </c:pt>
                <c:pt idx="64">
                  <c:v>CTTT_5 </c:v>
                </c:pt>
                <c:pt idx="65">
                  <c:v>CTTT_15 </c:v>
                </c:pt>
                <c:pt idx="66">
                  <c:v>CTTT_30</c:v>
                </c:pt>
                <c:pt idx="67">
                  <c:v>CTTT_90 </c:v>
                </c:pt>
                <c:pt idx="68">
                  <c:v>CTTT_270 </c:v>
                </c:pt>
                <c:pt idx="69">
                  <c:v>CTTT_540</c:v>
                </c:pt>
                <c:pt idx="70">
                  <c:v>CTTT_720</c:v>
                </c:pt>
                <c:pt idx="72">
                  <c:v>GTTA_0 </c:v>
                </c:pt>
                <c:pt idx="73">
                  <c:v>GTTA_5 </c:v>
                </c:pt>
                <c:pt idx="74">
                  <c:v>GTTA_15 </c:v>
                </c:pt>
                <c:pt idx="75">
                  <c:v>GTTA_30</c:v>
                </c:pt>
                <c:pt idx="76">
                  <c:v>GTTA_90 </c:v>
                </c:pt>
                <c:pt idx="77">
                  <c:v>GTTA_270 </c:v>
                </c:pt>
                <c:pt idx="78">
                  <c:v>GTTA_540</c:v>
                </c:pt>
                <c:pt idx="79">
                  <c:v>GTTA_720</c:v>
                </c:pt>
                <c:pt idx="81">
                  <c:v>GTTC_0 </c:v>
                </c:pt>
                <c:pt idx="82">
                  <c:v>GTTC_5 </c:v>
                </c:pt>
                <c:pt idx="83">
                  <c:v>GTTC_15 </c:v>
                </c:pt>
                <c:pt idx="84">
                  <c:v>GTTC_30</c:v>
                </c:pt>
                <c:pt idx="85">
                  <c:v>GTTC_90 </c:v>
                </c:pt>
                <c:pt idx="86">
                  <c:v>GTTC_270 </c:v>
                </c:pt>
                <c:pt idx="87">
                  <c:v>GTTC_540</c:v>
                </c:pt>
                <c:pt idx="88">
                  <c:v>GTTC_720</c:v>
                </c:pt>
                <c:pt idx="90">
                  <c:v>GTTG_0 </c:v>
                </c:pt>
                <c:pt idx="91">
                  <c:v>GTTG_5 </c:v>
                </c:pt>
                <c:pt idx="92">
                  <c:v>GTTG_15 </c:v>
                </c:pt>
                <c:pt idx="93">
                  <c:v>GTTG_30</c:v>
                </c:pt>
                <c:pt idx="94">
                  <c:v>GTTG_90 </c:v>
                </c:pt>
                <c:pt idx="95">
                  <c:v>GTTG_270 </c:v>
                </c:pt>
                <c:pt idx="96">
                  <c:v>GTTG_540</c:v>
                </c:pt>
                <c:pt idx="97">
                  <c:v>GTTG_720</c:v>
                </c:pt>
                <c:pt idx="99">
                  <c:v>GTTT_0 </c:v>
                </c:pt>
                <c:pt idx="100">
                  <c:v>GTTT_5 </c:v>
                </c:pt>
                <c:pt idx="101">
                  <c:v>GTTT_15 </c:v>
                </c:pt>
                <c:pt idx="102">
                  <c:v>GTTT_30</c:v>
                </c:pt>
                <c:pt idx="103">
                  <c:v>GTTT_90 </c:v>
                </c:pt>
                <c:pt idx="104">
                  <c:v>GTTT_270 </c:v>
                </c:pt>
                <c:pt idx="105">
                  <c:v>GTTT_540</c:v>
                </c:pt>
                <c:pt idx="106">
                  <c:v>GTTT_720</c:v>
                </c:pt>
                <c:pt idx="108">
                  <c:v>TTTA_0 </c:v>
                </c:pt>
                <c:pt idx="109">
                  <c:v>TTTA_5 </c:v>
                </c:pt>
                <c:pt idx="110">
                  <c:v>TTTA_15 </c:v>
                </c:pt>
                <c:pt idx="111">
                  <c:v>TTTA_30</c:v>
                </c:pt>
                <c:pt idx="112">
                  <c:v>TTTA_90 </c:v>
                </c:pt>
                <c:pt idx="113">
                  <c:v>TTTA_270 </c:v>
                </c:pt>
                <c:pt idx="114">
                  <c:v>TTTA_540</c:v>
                </c:pt>
                <c:pt idx="115">
                  <c:v>TTTA_720</c:v>
                </c:pt>
                <c:pt idx="117">
                  <c:v>TTTC_0 </c:v>
                </c:pt>
                <c:pt idx="118">
                  <c:v>TTTC_5 </c:v>
                </c:pt>
                <c:pt idx="119">
                  <c:v>TTTC_15 </c:v>
                </c:pt>
                <c:pt idx="120">
                  <c:v>TTTC_30</c:v>
                </c:pt>
                <c:pt idx="121">
                  <c:v>TTTC_90 </c:v>
                </c:pt>
                <c:pt idx="122">
                  <c:v>TTTC_270 </c:v>
                </c:pt>
                <c:pt idx="123">
                  <c:v>TTTC_540</c:v>
                </c:pt>
                <c:pt idx="124">
                  <c:v>TTTC_720</c:v>
                </c:pt>
                <c:pt idx="126">
                  <c:v>TTTG_0 </c:v>
                </c:pt>
                <c:pt idx="127">
                  <c:v>TTTG_5 </c:v>
                </c:pt>
                <c:pt idx="128">
                  <c:v>TTTG_15 </c:v>
                </c:pt>
                <c:pt idx="129">
                  <c:v>TTTG_30</c:v>
                </c:pt>
                <c:pt idx="130">
                  <c:v>TTTG_90 </c:v>
                </c:pt>
                <c:pt idx="131">
                  <c:v>TTTG_270 </c:v>
                </c:pt>
                <c:pt idx="132">
                  <c:v>TTTG_540</c:v>
                </c:pt>
                <c:pt idx="133">
                  <c:v>TTTG_720</c:v>
                </c:pt>
                <c:pt idx="135">
                  <c:v>TTTT_0 </c:v>
                </c:pt>
                <c:pt idx="136">
                  <c:v>TTTT_5 </c:v>
                </c:pt>
                <c:pt idx="137">
                  <c:v>TTTT_15 </c:v>
                </c:pt>
                <c:pt idx="138">
                  <c:v>TTTT_30</c:v>
                </c:pt>
                <c:pt idx="139">
                  <c:v>TTTT_90 </c:v>
                </c:pt>
                <c:pt idx="140">
                  <c:v>TTTT_270 </c:v>
                </c:pt>
                <c:pt idx="141">
                  <c:v>TTTT_540</c:v>
                </c:pt>
                <c:pt idx="142">
                  <c:v>TTTT_720</c:v>
                </c:pt>
              </c:strCache>
            </c:strRef>
          </c:cat>
          <c:val>
            <c:numRef>
              <c:f>n_1_middle!$O$5:$O$147</c:f>
              <c:numCache>
                <c:formatCode>General</c:formatCode>
                <c:ptCount val="143"/>
                <c:pt idx="0">
                  <c:v>6.1462124445242203</c:v>
                </c:pt>
                <c:pt idx="1">
                  <c:v>6.2635511290777366</c:v>
                </c:pt>
                <c:pt idx="2">
                  <c:v>6.1012641697496592</c:v>
                </c:pt>
                <c:pt idx="3">
                  <c:v>6.1463593132372303</c:v>
                </c:pt>
                <c:pt idx="4">
                  <c:v>6.1433310093345437</c:v>
                </c:pt>
                <c:pt idx="5">
                  <c:v>6.1649543596027714</c:v>
                </c:pt>
                <c:pt idx="6">
                  <c:v>6.1391477097175571</c:v>
                </c:pt>
                <c:pt idx="7">
                  <c:v>6.110929232777881</c:v>
                </c:pt>
                <c:pt idx="9">
                  <c:v>4.2277289442369597</c:v>
                </c:pt>
                <c:pt idx="10">
                  <c:v>4.2824444246074762</c:v>
                </c:pt>
                <c:pt idx="11">
                  <c:v>4.1634681751357459</c:v>
                </c:pt>
                <c:pt idx="12">
                  <c:v>4.1680313977293117</c:v>
                </c:pt>
                <c:pt idx="13">
                  <c:v>4.1641751723958498</c:v>
                </c:pt>
                <c:pt idx="14">
                  <c:v>4.1560507239828448</c:v>
                </c:pt>
                <c:pt idx="15">
                  <c:v>4.1729703049017024</c:v>
                </c:pt>
                <c:pt idx="16">
                  <c:v>4.170974994756742</c:v>
                </c:pt>
                <c:pt idx="18">
                  <c:v>6.6041344985001897</c:v>
                </c:pt>
                <c:pt idx="19">
                  <c:v>6.8238264661999306</c:v>
                </c:pt>
                <c:pt idx="20">
                  <c:v>7.1419755649864651</c:v>
                </c:pt>
                <c:pt idx="21">
                  <c:v>7.2276433769346768</c:v>
                </c:pt>
                <c:pt idx="22">
                  <c:v>7.2214492751879824</c:v>
                </c:pt>
                <c:pt idx="23">
                  <c:v>7.1921428464550559</c:v>
                </c:pt>
                <c:pt idx="24">
                  <c:v>7.1777831180171905</c:v>
                </c:pt>
                <c:pt idx="25">
                  <c:v>7.1252620409806413</c:v>
                </c:pt>
                <c:pt idx="27">
                  <c:v>7.5486620790205903</c:v>
                </c:pt>
                <c:pt idx="28">
                  <c:v>7.4327930593281213</c:v>
                </c:pt>
                <c:pt idx="29">
                  <c:v>6.8783818441201117</c:v>
                </c:pt>
                <c:pt idx="30">
                  <c:v>6.823184262522684</c:v>
                </c:pt>
                <c:pt idx="31">
                  <c:v>6.7997234794232488</c:v>
                </c:pt>
                <c:pt idx="32">
                  <c:v>6.8599901180359995</c:v>
                </c:pt>
                <c:pt idx="33">
                  <c:v>6.8596760646555639</c:v>
                </c:pt>
                <c:pt idx="34">
                  <c:v>6.8980375527391331</c:v>
                </c:pt>
                <c:pt idx="36">
                  <c:v>4.1264148650967103</c:v>
                </c:pt>
                <c:pt idx="37">
                  <c:v>4.1298584632300539</c:v>
                </c:pt>
                <c:pt idx="38">
                  <c:v>4.0726068825979178</c:v>
                </c:pt>
                <c:pt idx="39">
                  <c:v>4.0794563194886679</c:v>
                </c:pt>
                <c:pt idx="40">
                  <c:v>4.091360596504642</c:v>
                </c:pt>
                <c:pt idx="41">
                  <c:v>4.09406185993622</c:v>
                </c:pt>
                <c:pt idx="42">
                  <c:v>4.0934533262019146</c:v>
                </c:pt>
                <c:pt idx="43">
                  <c:v>4.0728903341681555</c:v>
                </c:pt>
                <c:pt idx="45">
                  <c:v>2.9985279724912202</c:v>
                </c:pt>
                <c:pt idx="46">
                  <c:v>2.9906610386353298</c:v>
                </c:pt>
                <c:pt idx="47">
                  <c:v>2.9959865279401092</c:v>
                </c:pt>
                <c:pt idx="48">
                  <c:v>2.9846319101163998</c:v>
                </c:pt>
                <c:pt idx="49">
                  <c:v>2.9958950405715785</c:v>
                </c:pt>
                <c:pt idx="50">
                  <c:v>2.9709122410697235</c:v>
                </c:pt>
                <c:pt idx="51">
                  <c:v>2.9987980547463504</c:v>
                </c:pt>
                <c:pt idx="52">
                  <c:v>2.9959785871941103</c:v>
                </c:pt>
                <c:pt idx="54">
                  <c:v>4.7870505538572203</c:v>
                </c:pt>
                <c:pt idx="55">
                  <c:v>4.8628911247986188</c:v>
                </c:pt>
                <c:pt idx="56">
                  <c:v>5.1745236783097166</c:v>
                </c:pt>
                <c:pt idx="57">
                  <c:v>5.2160051582886249</c:v>
                </c:pt>
                <c:pt idx="58">
                  <c:v>5.2204575053333802</c:v>
                </c:pt>
                <c:pt idx="59">
                  <c:v>5.1654740932026986</c:v>
                </c:pt>
                <c:pt idx="60">
                  <c:v>5.1911530186958199</c:v>
                </c:pt>
                <c:pt idx="61">
                  <c:v>5.1615623925792251</c:v>
                </c:pt>
                <c:pt idx="63">
                  <c:v>5.1478590883198203</c:v>
                </c:pt>
                <c:pt idx="64">
                  <c:v>5.0071682302448597</c:v>
                </c:pt>
                <c:pt idx="65">
                  <c:v>4.7695364921893812</c:v>
                </c:pt>
                <c:pt idx="66">
                  <c:v>4.7110482539614926</c:v>
                </c:pt>
                <c:pt idx="67">
                  <c:v>4.7131186325019279</c:v>
                </c:pt>
                <c:pt idx="68">
                  <c:v>4.7485851055859376</c:v>
                </c:pt>
                <c:pt idx="69">
                  <c:v>4.7549984696822065</c:v>
                </c:pt>
                <c:pt idx="70">
                  <c:v>4.7720698692852324</c:v>
                </c:pt>
                <c:pt idx="72">
                  <c:v>6.5921922097935299</c:v>
                </c:pt>
                <c:pt idx="73">
                  <c:v>6.8121509933361954</c:v>
                </c:pt>
                <c:pt idx="74">
                  <c:v>7.2498923215600826</c:v>
                </c:pt>
                <c:pt idx="75">
                  <c:v>7.3506402490095493</c:v>
                </c:pt>
                <c:pt idx="76">
                  <c:v>7.3518682624944747</c:v>
                </c:pt>
                <c:pt idx="77">
                  <c:v>7.3616207279048469</c:v>
                </c:pt>
                <c:pt idx="78">
                  <c:v>7.3023723448259439</c:v>
                </c:pt>
                <c:pt idx="79">
                  <c:v>7.2332385411952123</c:v>
                </c:pt>
                <c:pt idx="81">
                  <c:v>4.6952609994523398</c:v>
                </c:pt>
                <c:pt idx="82">
                  <c:v>4.810952273670817</c:v>
                </c:pt>
                <c:pt idx="83">
                  <c:v>5.0919550303576022</c:v>
                </c:pt>
                <c:pt idx="84">
                  <c:v>5.1321696059488113</c:v>
                </c:pt>
                <c:pt idx="85">
                  <c:v>5.1340062637085131</c:v>
                </c:pt>
                <c:pt idx="86">
                  <c:v>5.0735459780819472</c:v>
                </c:pt>
                <c:pt idx="87">
                  <c:v>5.0997099608871572</c:v>
                </c:pt>
                <c:pt idx="88">
                  <c:v>5.087514533582695</c:v>
                </c:pt>
                <c:pt idx="90">
                  <c:v>7.2534140231531401</c:v>
                </c:pt>
                <c:pt idx="91">
                  <c:v>7.5969071332321638</c:v>
                </c:pt>
                <c:pt idx="92">
                  <c:v>8.9564023252730429</c:v>
                </c:pt>
                <c:pt idx="93">
                  <c:v>9.1118549573072158</c:v>
                </c:pt>
                <c:pt idx="94">
                  <c:v>9.1276081578362422</c:v>
                </c:pt>
                <c:pt idx="95">
                  <c:v>9.0912915741964362</c:v>
                </c:pt>
                <c:pt idx="96">
                  <c:v>9.0091253794902979</c:v>
                </c:pt>
                <c:pt idx="97">
                  <c:v>8.8925295214383411</c:v>
                </c:pt>
                <c:pt idx="99">
                  <c:v>8.0506045325747895</c:v>
                </c:pt>
                <c:pt idx="100">
                  <c:v>7.9824867907043959</c:v>
                </c:pt>
                <c:pt idx="101">
                  <c:v>7.8892164684429682</c:v>
                </c:pt>
                <c:pt idx="102">
                  <c:v>7.8586036445638205</c:v>
                </c:pt>
                <c:pt idx="103">
                  <c:v>7.856871139659237</c:v>
                </c:pt>
                <c:pt idx="104">
                  <c:v>7.8071430628543004</c:v>
                </c:pt>
                <c:pt idx="105">
                  <c:v>7.8427472944909562</c:v>
                </c:pt>
                <c:pt idx="106">
                  <c:v>7.9036119736621346</c:v>
                </c:pt>
                <c:pt idx="108">
                  <c:v>8.1603685746853998</c:v>
                </c:pt>
                <c:pt idx="109">
                  <c:v>8.0019043489719479</c:v>
                </c:pt>
                <c:pt idx="110">
                  <c:v>7.4748697024677915</c:v>
                </c:pt>
                <c:pt idx="111">
                  <c:v>7.4209071116495036</c:v>
                </c:pt>
                <c:pt idx="112">
                  <c:v>7.4070289973796974</c:v>
                </c:pt>
                <c:pt idx="113">
                  <c:v>7.4826863174699723</c:v>
                </c:pt>
                <c:pt idx="114">
                  <c:v>7.4694311053389804</c:v>
                </c:pt>
                <c:pt idx="115">
                  <c:v>7.4946188368647606</c:v>
                </c:pt>
                <c:pt idx="117">
                  <c:v>5.3456028749411599</c:v>
                </c:pt>
                <c:pt idx="118">
                  <c:v>5.2109675764750554</c:v>
                </c:pt>
                <c:pt idx="119">
                  <c:v>4.9578621923931001</c:v>
                </c:pt>
                <c:pt idx="120">
                  <c:v>4.8910631815447356</c:v>
                </c:pt>
                <c:pt idx="121">
                  <c:v>4.8950614577856628</c:v>
                </c:pt>
                <c:pt idx="122">
                  <c:v>4.9226376724215282</c:v>
                </c:pt>
                <c:pt idx="123">
                  <c:v>4.9333682747509195</c:v>
                </c:pt>
                <c:pt idx="124">
                  <c:v>4.9661447417932516</c:v>
                </c:pt>
                <c:pt idx="126">
                  <c:v>8.3709582587703508</c:v>
                </c:pt>
                <c:pt idx="127">
                  <c:v>8.2908042898861218</c:v>
                </c:pt>
                <c:pt idx="128">
                  <c:v>8.2760864220151369</c:v>
                </c:pt>
                <c:pt idx="129">
                  <c:v>8.2430599755925549</c:v>
                </c:pt>
                <c:pt idx="130">
                  <c:v>8.2309059541240917</c:v>
                </c:pt>
                <c:pt idx="131">
                  <c:v>8.1868231791853852</c:v>
                </c:pt>
                <c:pt idx="132">
                  <c:v>8.237392602386759</c:v>
                </c:pt>
                <c:pt idx="133">
                  <c:v>8.2816534170091547</c:v>
                </c:pt>
                <c:pt idx="135">
                  <c:v>9.94500808058236</c:v>
                </c:pt>
                <c:pt idx="136">
                  <c:v>9.500632657601173</c:v>
                </c:pt>
                <c:pt idx="137">
                  <c:v>8.805972202461172</c:v>
                </c:pt>
                <c:pt idx="138">
                  <c:v>8.6353412821047204</c:v>
                </c:pt>
                <c:pt idx="139">
                  <c:v>8.6471390557589256</c:v>
                </c:pt>
                <c:pt idx="140">
                  <c:v>8.7220801400143344</c:v>
                </c:pt>
                <c:pt idx="141">
                  <c:v>8.7178729712106797</c:v>
                </c:pt>
                <c:pt idx="142">
                  <c:v>8.8329834299733267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1-4520-8FEE-910B2260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24096"/>
        <c:axId val="693025736"/>
      </c:barChart>
      <c:catAx>
        <c:axId val="6930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5736"/>
        <c:crosses val="autoZero"/>
        <c:auto val="1"/>
        <c:lblAlgn val="ctr"/>
        <c:lblOffset val="100"/>
        <c:noMultiLvlLbl val="0"/>
      </c:catAx>
      <c:valAx>
        <c:axId val="6930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n_1_middle!$V$4</c:f>
              <c:strCache>
                <c:ptCount val="1"/>
                <c:pt idx="0">
                  <c:v>Seq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n_1_middle!$U$5:$U$147</c:f>
              <c:strCache>
                <c:ptCount val="143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  <c:pt idx="9">
                  <c:v>ATTC_0 </c:v>
                </c:pt>
                <c:pt idx="10">
                  <c:v>ATTC_5 </c:v>
                </c:pt>
                <c:pt idx="11">
                  <c:v>ATTC_15 </c:v>
                </c:pt>
                <c:pt idx="12">
                  <c:v>ATTC_30</c:v>
                </c:pt>
                <c:pt idx="13">
                  <c:v>ATTC_90 </c:v>
                </c:pt>
                <c:pt idx="14">
                  <c:v>ATTC_270 </c:v>
                </c:pt>
                <c:pt idx="15">
                  <c:v>ATTC_540</c:v>
                </c:pt>
                <c:pt idx="16">
                  <c:v>ATTC_720</c:v>
                </c:pt>
                <c:pt idx="18">
                  <c:v>ATTG_0 </c:v>
                </c:pt>
                <c:pt idx="19">
                  <c:v>ATTG_5 </c:v>
                </c:pt>
                <c:pt idx="20">
                  <c:v>ATTG_15 </c:v>
                </c:pt>
                <c:pt idx="21">
                  <c:v>ATTG_30</c:v>
                </c:pt>
                <c:pt idx="22">
                  <c:v>ATTG_90 </c:v>
                </c:pt>
                <c:pt idx="23">
                  <c:v>ATTG_270 </c:v>
                </c:pt>
                <c:pt idx="24">
                  <c:v>ATTG_540</c:v>
                </c:pt>
                <c:pt idx="25">
                  <c:v>ATTG_720</c:v>
                </c:pt>
                <c:pt idx="27">
                  <c:v>ATTT_0 </c:v>
                </c:pt>
                <c:pt idx="28">
                  <c:v>ATTT_5 </c:v>
                </c:pt>
                <c:pt idx="29">
                  <c:v>ATTT_15 </c:v>
                </c:pt>
                <c:pt idx="30">
                  <c:v>ATTT_30</c:v>
                </c:pt>
                <c:pt idx="31">
                  <c:v>ATTT_90 </c:v>
                </c:pt>
                <c:pt idx="32">
                  <c:v>ATTT_270 </c:v>
                </c:pt>
                <c:pt idx="33">
                  <c:v>ATTT_540</c:v>
                </c:pt>
                <c:pt idx="34">
                  <c:v>ATTT_720</c:v>
                </c:pt>
                <c:pt idx="36">
                  <c:v>CTTA_0 </c:v>
                </c:pt>
                <c:pt idx="37">
                  <c:v>CTTA_5 </c:v>
                </c:pt>
                <c:pt idx="38">
                  <c:v>CTTA_15 </c:v>
                </c:pt>
                <c:pt idx="39">
                  <c:v>CTTA_30</c:v>
                </c:pt>
                <c:pt idx="40">
                  <c:v>CTTA_90 </c:v>
                </c:pt>
                <c:pt idx="41">
                  <c:v>CTTA_270 </c:v>
                </c:pt>
                <c:pt idx="42">
                  <c:v>CTTA_540</c:v>
                </c:pt>
                <c:pt idx="43">
                  <c:v>CTTA_720</c:v>
                </c:pt>
                <c:pt idx="45">
                  <c:v>CTTC_0 </c:v>
                </c:pt>
                <c:pt idx="46">
                  <c:v>CTTC_5 </c:v>
                </c:pt>
                <c:pt idx="47">
                  <c:v>CTTC_15 </c:v>
                </c:pt>
                <c:pt idx="48">
                  <c:v>CTTC_30</c:v>
                </c:pt>
                <c:pt idx="49">
                  <c:v>CTTC_90 </c:v>
                </c:pt>
                <c:pt idx="50">
                  <c:v>CTTC_270 </c:v>
                </c:pt>
                <c:pt idx="51">
                  <c:v>CTTC_540</c:v>
                </c:pt>
                <c:pt idx="52">
                  <c:v>CTTC_720</c:v>
                </c:pt>
                <c:pt idx="54">
                  <c:v>CTTG_0 </c:v>
                </c:pt>
                <c:pt idx="55">
                  <c:v>CTTG_5 </c:v>
                </c:pt>
                <c:pt idx="56">
                  <c:v>CTTG_15 </c:v>
                </c:pt>
                <c:pt idx="57">
                  <c:v>CTTG_30</c:v>
                </c:pt>
                <c:pt idx="58">
                  <c:v>CTTG_90 </c:v>
                </c:pt>
                <c:pt idx="59">
                  <c:v>CTTG_270 </c:v>
                </c:pt>
                <c:pt idx="60">
                  <c:v>CTTG_540</c:v>
                </c:pt>
                <c:pt idx="61">
                  <c:v>CTTG_720</c:v>
                </c:pt>
                <c:pt idx="63">
                  <c:v>CTTT_0 </c:v>
                </c:pt>
                <c:pt idx="64">
                  <c:v>CTTT_5 </c:v>
                </c:pt>
                <c:pt idx="65">
                  <c:v>CTTT_15 </c:v>
                </c:pt>
                <c:pt idx="66">
                  <c:v>CTTT_30</c:v>
                </c:pt>
                <c:pt idx="67">
                  <c:v>CTTT_90 </c:v>
                </c:pt>
                <c:pt idx="68">
                  <c:v>CTTT_270 </c:v>
                </c:pt>
                <c:pt idx="69">
                  <c:v>CTTT_540</c:v>
                </c:pt>
                <c:pt idx="70">
                  <c:v>CTTT_720</c:v>
                </c:pt>
                <c:pt idx="72">
                  <c:v>GTTA_0 </c:v>
                </c:pt>
                <c:pt idx="73">
                  <c:v>GTTA_5 </c:v>
                </c:pt>
                <c:pt idx="74">
                  <c:v>GTTA_15 </c:v>
                </c:pt>
                <c:pt idx="75">
                  <c:v>GTTA_30</c:v>
                </c:pt>
                <c:pt idx="76">
                  <c:v>GTTA_90 </c:v>
                </c:pt>
                <c:pt idx="77">
                  <c:v>GTTA_270 </c:v>
                </c:pt>
                <c:pt idx="78">
                  <c:v>GTTA_540</c:v>
                </c:pt>
                <c:pt idx="79">
                  <c:v>GTTA_720</c:v>
                </c:pt>
                <c:pt idx="81">
                  <c:v>GTTC_0 </c:v>
                </c:pt>
                <c:pt idx="82">
                  <c:v>GTTC_5 </c:v>
                </c:pt>
                <c:pt idx="83">
                  <c:v>GTTC_15 </c:v>
                </c:pt>
                <c:pt idx="84">
                  <c:v>GTTC_30</c:v>
                </c:pt>
                <c:pt idx="85">
                  <c:v>GTTC_90 </c:v>
                </c:pt>
                <c:pt idx="86">
                  <c:v>GTTC_270 </c:v>
                </c:pt>
                <c:pt idx="87">
                  <c:v>GTTC_540</c:v>
                </c:pt>
                <c:pt idx="88">
                  <c:v>GTTC_720</c:v>
                </c:pt>
                <c:pt idx="90">
                  <c:v>GTTG_0 </c:v>
                </c:pt>
                <c:pt idx="91">
                  <c:v>GTTG_5 </c:v>
                </c:pt>
                <c:pt idx="92">
                  <c:v>GTTG_15 </c:v>
                </c:pt>
                <c:pt idx="93">
                  <c:v>GTTG_30</c:v>
                </c:pt>
                <c:pt idx="94">
                  <c:v>GTTG_90 </c:v>
                </c:pt>
                <c:pt idx="95">
                  <c:v>GTTG_270 </c:v>
                </c:pt>
                <c:pt idx="96">
                  <c:v>GTTG_540</c:v>
                </c:pt>
                <c:pt idx="97">
                  <c:v>GTTG_720</c:v>
                </c:pt>
                <c:pt idx="99">
                  <c:v>GTTT_0 </c:v>
                </c:pt>
                <c:pt idx="100">
                  <c:v>GTTT_5 </c:v>
                </c:pt>
                <c:pt idx="101">
                  <c:v>GTTT_15 </c:v>
                </c:pt>
                <c:pt idx="102">
                  <c:v>GTTT_30</c:v>
                </c:pt>
                <c:pt idx="103">
                  <c:v>GTTT_90 </c:v>
                </c:pt>
                <c:pt idx="104">
                  <c:v>GTTT_270 </c:v>
                </c:pt>
                <c:pt idx="105">
                  <c:v>GTTT_540</c:v>
                </c:pt>
                <c:pt idx="106">
                  <c:v>GTTT_720</c:v>
                </c:pt>
                <c:pt idx="108">
                  <c:v>TTTA_0 </c:v>
                </c:pt>
                <c:pt idx="109">
                  <c:v>TTTA_5 </c:v>
                </c:pt>
                <c:pt idx="110">
                  <c:v>TTTA_15 </c:v>
                </c:pt>
                <c:pt idx="111">
                  <c:v>TTTA_30</c:v>
                </c:pt>
                <c:pt idx="112">
                  <c:v>TTTA_90 </c:v>
                </c:pt>
                <c:pt idx="113">
                  <c:v>TTTA_270 </c:v>
                </c:pt>
                <c:pt idx="114">
                  <c:v>TTTA_540</c:v>
                </c:pt>
                <c:pt idx="115">
                  <c:v>TTTA_720</c:v>
                </c:pt>
                <c:pt idx="117">
                  <c:v>TTTC_0 </c:v>
                </c:pt>
                <c:pt idx="118">
                  <c:v>TTTC_5 </c:v>
                </c:pt>
                <c:pt idx="119">
                  <c:v>TTTC_15 </c:v>
                </c:pt>
                <c:pt idx="120">
                  <c:v>TTTC_30</c:v>
                </c:pt>
                <c:pt idx="121">
                  <c:v>TTTC_90 </c:v>
                </c:pt>
                <c:pt idx="122">
                  <c:v>TTTC_270 </c:v>
                </c:pt>
                <c:pt idx="123">
                  <c:v>TTTC_540</c:v>
                </c:pt>
                <c:pt idx="124">
                  <c:v>TTTC_720</c:v>
                </c:pt>
                <c:pt idx="126">
                  <c:v>TTTG_0 </c:v>
                </c:pt>
                <c:pt idx="127">
                  <c:v>TTTG_5 </c:v>
                </c:pt>
                <c:pt idx="128">
                  <c:v>TTTG_15 </c:v>
                </c:pt>
                <c:pt idx="129">
                  <c:v>TTTG_30</c:v>
                </c:pt>
                <c:pt idx="130">
                  <c:v>TTTG_90 </c:v>
                </c:pt>
                <c:pt idx="131">
                  <c:v>TTTG_270 </c:v>
                </c:pt>
                <c:pt idx="132">
                  <c:v>TTTG_540</c:v>
                </c:pt>
                <c:pt idx="133">
                  <c:v>TTTG_720</c:v>
                </c:pt>
                <c:pt idx="135">
                  <c:v>TTTT_0 </c:v>
                </c:pt>
                <c:pt idx="136">
                  <c:v>TTTT_5 </c:v>
                </c:pt>
                <c:pt idx="137">
                  <c:v>TTTT_15 </c:v>
                </c:pt>
                <c:pt idx="138">
                  <c:v>TTTT_30</c:v>
                </c:pt>
                <c:pt idx="139">
                  <c:v>TTTT_90 </c:v>
                </c:pt>
                <c:pt idx="140">
                  <c:v>TTTT_270 </c:v>
                </c:pt>
                <c:pt idx="141">
                  <c:v>TTTT_540</c:v>
                </c:pt>
                <c:pt idx="142">
                  <c:v>TTTT_720</c:v>
                </c:pt>
              </c:strCache>
            </c:strRef>
          </c:cat>
          <c:val>
            <c:numRef>
              <c:f>n_1_middle!$V$5:$V$147</c:f>
              <c:numCache>
                <c:formatCode>General</c:formatCode>
                <c:ptCount val="143"/>
                <c:pt idx="0">
                  <c:v>6.25</c:v>
                </c:pt>
                <c:pt idx="1">
                  <c:v>6.3693201154497752</c:v>
                </c:pt>
                <c:pt idx="2">
                  <c:v>6.2042927095545997</c:v>
                </c:pt>
                <c:pt idx="3">
                  <c:v>6.2501493488005169</c:v>
                </c:pt>
                <c:pt idx="4">
                  <c:v>6.2470699076711016</c:v>
                </c:pt>
                <c:pt idx="5">
                  <c:v>6.2690583990218736</c:v>
                </c:pt>
                <c:pt idx="6">
                  <c:v>6.2428159670788821</c:v>
                </c:pt>
                <c:pt idx="7">
                  <c:v>6.2141209809447631</c:v>
                </c:pt>
                <c:pt idx="9">
                  <c:v>6.25</c:v>
                </c:pt>
                <c:pt idx="10">
                  <c:v>6.3308878139602331</c:v>
                </c:pt>
                <c:pt idx="11">
                  <c:v>6.1550010508762467</c:v>
                </c:pt>
                <c:pt idx="12">
                  <c:v>6.1617470229066118</c:v>
                </c:pt>
                <c:pt idx="13">
                  <c:v>6.1560462297261527</c:v>
                </c:pt>
                <c:pt idx="14">
                  <c:v>6.1440355726450031</c:v>
                </c:pt>
                <c:pt idx="15">
                  <c:v>6.1690483826282465</c:v>
                </c:pt>
                <c:pt idx="16">
                  <c:v>6.1660986456487734</c:v>
                </c:pt>
                <c:pt idx="18">
                  <c:v>6.25</c:v>
                </c:pt>
                <c:pt idx="19">
                  <c:v>6.457911392239998</c:v>
                </c:pt>
                <c:pt idx="20">
                  <c:v>6.7590003340032858</c:v>
                </c:pt>
                <c:pt idx="21">
                  <c:v>6.84007436797366</c:v>
                </c:pt>
                <c:pt idx="22">
                  <c:v>6.8342124134774833</c:v>
                </c:pt>
                <c:pt idx="23">
                  <c:v>6.8064774877847389</c:v>
                </c:pt>
                <c:pt idx="24">
                  <c:v>6.7928877732268305</c:v>
                </c:pt>
                <c:pt idx="25">
                  <c:v>6.7431830418115357</c:v>
                </c:pt>
                <c:pt idx="27">
                  <c:v>6.25</c:v>
                </c:pt>
                <c:pt idx="28">
                  <c:v>6.1540649368726417</c:v>
                </c:pt>
                <c:pt idx="29">
                  <c:v>5.6950339114038702</c:v>
                </c:pt>
                <c:pt idx="30">
                  <c:v>5.6493324504863498</c:v>
                </c:pt>
                <c:pt idx="31">
                  <c:v>5.6299078302243055</c:v>
                </c:pt>
                <c:pt idx="32">
                  <c:v>5.6798062741322042</c:v>
                </c:pt>
                <c:pt idx="33">
                  <c:v>5.6795462500899072</c:v>
                </c:pt>
                <c:pt idx="34">
                  <c:v>5.7113080772868949</c:v>
                </c:pt>
                <c:pt idx="36">
                  <c:v>6.25</c:v>
                </c:pt>
                <c:pt idx="37">
                  <c:v>6.2552157839279436</c:v>
                </c:pt>
                <c:pt idx="38">
                  <c:v>6.1685007078512522</c:v>
                </c:pt>
                <c:pt idx="39">
                  <c:v>6.1788750841480438</c:v>
                </c:pt>
                <c:pt idx="40">
                  <c:v>6.1969056830534432</c:v>
                </c:pt>
                <c:pt idx="41">
                  <c:v>6.2009971030873734</c:v>
                </c:pt>
                <c:pt idx="42">
                  <c:v>6.2000753984203083</c:v>
                </c:pt>
                <c:pt idx="43">
                  <c:v>6.1689300326699881</c:v>
                </c:pt>
                <c:pt idx="45">
                  <c:v>6.25</c:v>
                </c:pt>
                <c:pt idx="46">
                  <c:v>6.2336025086140969</c:v>
                </c:pt>
                <c:pt idx="47">
                  <c:v>6.2447027246068192</c:v>
                </c:pt>
                <c:pt idx="48">
                  <c:v>6.2210356579497006</c:v>
                </c:pt>
                <c:pt idx="49">
                  <c:v>6.2445120323542991</c:v>
                </c:pt>
                <c:pt idx="50">
                  <c:v>6.192438982404771</c:v>
                </c:pt>
                <c:pt idx="51">
                  <c:v>6.2505629475896347</c:v>
                </c:pt>
                <c:pt idx="52">
                  <c:v>6.2446861732646433</c:v>
                </c:pt>
                <c:pt idx="54">
                  <c:v>6.25</c:v>
                </c:pt>
                <c:pt idx="55">
                  <c:v>6.349017873960368</c:v>
                </c:pt>
                <c:pt idx="56">
                  <c:v>6.7558870802767652</c:v>
                </c:pt>
                <c:pt idx="57">
                  <c:v>6.8100455327416709</c:v>
                </c:pt>
                <c:pt idx="58">
                  <c:v>6.8158585419665894</c:v>
                </c:pt>
                <c:pt idx="59">
                  <c:v>6.7440718913034035</c:v>
                </c:pt>
                <c:pt idx="60">
                  <c:v>6.7775984401723486</c:v>
                </c:pt>
                <c:pt idx="61">
                  <c:v>6.7389647530725334</c:v>
                </c:pt>
                <c:pt idx="63">
                  <c:v>6.25</c:v>
                </c:pt>
                <c:pt idx="64">
                  <c:v>6.0791876588145888</c:v>
                </c:pt>
                <c:pt idx="65">
                  <c:v>5.7906796912564706</c:v>
                </c:pt>
                <c:pt idx="66">
                  <c:v>5.719669299819433</c:v>
                </c:pt>
                <c:pt idx="67">
                  <c:v>5.7221829400834174</c:v>
                </c:pt>
                <c:pt idx="68">
                  <c:v>5.7652426767568636</c:v>
                </c:pt>
                <c:pt idx="69">
                  <c:v>5.7730291225227601</c:v>
                </c:pt>
                <c:pt idx="70">
                  <c:v>5.7937554566528071</c:v>
                </c:pt>
                <c:pt idx="72">
                  <c:v>6.25</c:v>
                </c:pt>
                <c:pt idx="73">
                  <c:v>6.4585410062982245</c:v>
                </c:pt>
                <c:pt idx="74">
                  <c:v>6.8735597457904971</c:v>
                </c:pt>
                <c:pt idx="75">
                  <c:v>6.9690779780446643</c:v>
                </c:pt>
                <c:pt idx="76">
                  <c:v>6.9702422469307228</c:v>
                </c:pt>
                <c:pt idx="77">
                  <c:v>6.9794884744184893</c:v>
                </c:pt>
                <c:pt idx="78">
                  <c:v>6.9233155986195989</c:v>
                </c:pt>
                <c:pt idx="79">
                  <c:v>6.8577704417216934</c:v>
                </c:pt>
                <c:pt idx="81">
                  <c:v>6.25</c:v>
                </c:pt>
                <c:pt idx="82">
                  <c:v>6.4040000574941036</c:v>
                </c:pt>
                <c:pt idx="83">
                  <c:v>6.7780510909717444</c:v>
                </c:pt>
                <c:pt idx="84">
                  <c:v>6.8315818952176368</c:v>
                </c:pt>
                <c:pt idx="85">
                  <c:v>6.834026724376117</c:v>
                </c:pt>
                <c:pt idx="86">
                  <c:v>6.7535462600930645</c:v>
                </c:pt>
                <c:pt idx="87">
                  <c:v>6.78837390706554</c:v>
                </c:pt>
                <c:pt idx="88">
                  <c:v>6.7721402151234358</c:v>
                </c:pt>
                <c:pt idx="90">
                  <c:v>6.25</c:v>
                </c:pt>
                <c:pt idx="91">
                  <c:v>6.5459753753392729</c:v>
                </c:pt>
                <c:pt idx="92">
                  <c:v>7.7174023644968308</c:v>
                </c:pt>
                <c:pt idx="93">
                  <c:v>7.8513501781901169</c:v>
                </c:pt>
                <c:pt idx="94">
                  <c:v>7.8649241315026028</c:v>
                </c:pt>
                <c:pt idx="95">
                  <c:v>7.8336314675206129</c:v>
                </c:pt>
                <c:pt idx="96">
                  <c:v>7.7628318805572691</c:v>
                </c:pt>
                <c:pt idx="97">
                  <c:v>7.6623655194066966</c:v>
                </c:pt>
                <c:pt idx="99">
                  <c:v>6.25</c:v>
                </c:pt>
                <c:pt idx="100">
                  <c:v>6.1971175257749502</c:v>
                </c:pt>
                <c:pt idx="101">
                  <c:v>6.1247081170435678</c:v>
                </c:pt>
                <c:pt idx="102">
                  <c:v>6.1009421813960643</c:v>
                </c:pt>
                <c:pt idx="103">
                  <c:v>6.0995971698991225</c:v>
                </c:pt>
                <c:pt idx="104">
                  <c:v>6.0609913138080325</c:v>
                </c:pt>
                <c:pt idx="105">
                  <c:v>6.0886322750338264</c:v>
                </c:pt>
                <c:pt idx="106">
                  <c:v>6.1358839122594109</c:v>
                </c:pt>
                <c:pt idx="108">
                  <c:v>6.25</c:v>
                </c:pt>
                <c:pt idx="109">
                  <c:v>6.1286327600714712</c:v>
                </c:pt>
                <c:pt idx="110">
                  <c:v>5.7249786223319914</c:v>
                </c:pt>
                <c:pt idx="111">
                  <c:v>5.6836488478827656</c:v>
                </c:pt>
                <c:pt idx="112">
                  <c:v>5.6730196448764989</c:v>
                </c:pt>
                <c:pt idx="113">
                  <c:v>5.7309653425783269</c:v>
                </c:pt>
                <c:pt idx="114">
                  <c:v>5.7208132183132916</c:v>
                </c:pt>
                <c:pt idx="115">
                  <c:v>5.7401044207382004</c:v>
                </c:pt>
                <c:pt idx="117">
                  <c:v>6.25</c:v>
                </c:pt>
                <c:pt idx="118">
                  <c:v>6.092586395753834</c:v>
                </c:pt>
                <c:pt idx="119">
                  <c:v>5.7966593155871031</c:v>
                </c:pt>
                <c:pt idx="120">
                  <c:v>5.7185588978102082</c:v>
                </c:pt>
                <c:pt idx="121">
                  <c:v>5.7232336233912902</c:v>
                </c:pt>
                <c:pt idx="122">
                  <c:v>5.7554753266203313</c:v>
                </c:pt>
                <c:pt idx="123">
                  <c:v>5.7680213885197444</c:v>
                </c:pt>
                <c:pt idx="124">
                  <c:v>5.8063431501258815</c:v>
                </c:pt>
                <c:pt idx="126">
                  <c:v>6.25</c:v>
                </c:pt>
                <c:pt idx="127">
                  <c:v>6.1901547242214994</c:v>
                </c:pt>
                <c:pt idx="128">
                  <c:v>6.1791659375915717</c:v>
                </c:pt>
                <c:pt idx="129">
                  <c:v>6.1545074356900864</c:v>
                </c:pt>
                <c:pt idx="130">
                  <c:v>6.1454328910764753</c:v>
                </c:pt>
                <c:pt idx="131">
                  <c:v>6.1125194139272789</c:v>
                </c:pt>
                <c:pt idx="132">
                  <c:v>6.150276010632016</c:v>
                </c:pt>
                <c:pt idx="133">
                  <c:v>6.1833224173680845</c:v>
                </c:pt>
                <c:pt idx="135">
                  <c:v>6.25</c:v>
                </c:pt>
                <c:pt idx="136">
                  <c:v>5.9707295990985472</c:v>
                </c:pt>
                <c:pt idx="137">
                  <c:v>5.5341660679836719</c:v>
                </c:pt>
                <c:pt idx="138">
                  <c:v>5.4269320422708063</c:v>
                </c:pt>
                <c:pt idx="139">
                  <c:v>5.4343464239124621</c:v>
                </c:pt>
                <c:pt idx="140">
                  <c:v>5.4814435979721612</c:v>
                </c:pt>
                <c:pt idx="141">
                  <c:v>5.4787995774937679</c:v>
                </c:pt>
                <c:pt idx="142">
                  <c:v>5.5511414359856941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7-4954-B849-15892A15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06496"/>
        <c:axId val="551308464"/>
      </c:barChart>
      <c:catAx>
        <c:axId val="5513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8464"/>
        <c:crosses val="autoZero"/>
        <c:auto val="1"/>
        <c:lblAlgn val="ctr"/>
        <c:lblOffset val="100"/>
        <c:noMultiLvlLbl val="0"/>
      </c:catAx>
      <c:valAx>
        <c:axId val="5513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n_1_middle!$U$5:$U$12</c:f>
              <c:strCache>
                <c:ptCount val="8"/>
                <c:pt idx="0">
                  <c:v>ATTA_0 </c:v>
                </c:pt>
                <c:pt idx="1">
                  <c:v>ATTA_5 </c:v>
                </c:pt>
                <c:pt idx="2">
                  <c:v>ATTA_15 </c:v>
                </c:pt>
                <c:pt idx="3">
                  <c:v>ATTA_30</c:v>
                </c:pt>
                <c:pt idx="4">
                  <c:v>ATTA_90 </c:v>
                </c:pt>
                <c:pt idx="5">
                  <c:v>ATTA_270 </c:v>
                </c:pt>
                <c:pt idx="6">
                  <c:v>ATTA_540</c:v>
                </c:pt>
                <c:pt idx="7">
                  <c:v>ATTA_720</c:v>
                </c:pt>
              </c:strCache>
            </c:strRef>
          </c:xVal>
          <c:yVal>
            <c:numRef>
              <c:f>n_1_middle!$V$5:$V$12</c:f>
              <c:numCache>
                <c:formatCode>General</c:formatCode>
                <c:ptCount val="8"/>
                <c:pt idx="0">
                  <c:v>6.25</c:v>
                </c:pt>
                <c:pt idx="1">
                  <c:v>6.3693201154497752</c:v>
                </c:pt>
                <c:pt idx="2">
                  <c:v>6.2042927095545997</c:v>
                </c:pt>
                <c:pt idx="3">
                  <c:v>6.2501493488005169</c:v>
                </c:pt>
                <c:pt idx="4">
                  <c:v>6.2470699076711016</c:v>
                </c:pt>
                <c:pt idx="5">
                  <c:v>6.2690583990218736</c:v>
                </c:pt>
                <c:pt idx="6">
                  <c:v>6.2428159670788821</c:v>
                </c:pt>
                <c:pt idx="7">
                  <c:v>6.2141209809447631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F-4310-B0FF-1F621629EA55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n_1_middle!$U$14:$U$21</c:f>
              <c:strCache>
                <c:ptCount val="8"/>
                <c:pt idx="0">
                  <c:v>ATTC_0 </c:v>
                </c:pt>
                <c:pt idx="1">
                  <c:v>ATTC_5 </c:v>
                </c:pt>
                <c:pt idx="2">
                  <c:v>ATTC_15 </c:v>
                </c:pt>
                <c:pt idx="3">
                  <c:v>ATTC_30</c:v>
                </c:pt>
                <c:pt idx="4">
                  <c:v>ATTC_90 </c:v>
                </c:pt>
                <c:pt idx="5">
                  <c:v>ATTC_270 </c:v>
                </c:pt>
                <c:pt idx="6">
                  <c:v>ATTC_540</c:v>
                </c:pt>
                <c:pt idx="7">
                  <c:v>ATTC_720</c:v>
                </c:pt>
              </c:strCache>
            </c:strRef>
          </c:xVal>
          <c:yVal>
            <c:numRef>
              <c:f>n_1_middle!$V$14:$V$21</c:f>
              <c:numCache>
                <c:formatCode>General</c:formatCode>
                <c:ptCount val="8"/>
                <c:pt idx="0">
                  <c:v>6.25</c:v>
                </c:pt>
                <c:pt idx="1">
                  <c:v>6.3308878139602331</c:v>
                </c:pt>
                <c:pt idx="2">
                  <c:v>6.1550010508762467</c:v>
                </c:pt>
                <c:pt idx="3">
                  <c:v>6.1617470229066118</c:v>
                </c:pt>
                <c:pt idx="4">
                  <c:v>6.1560462297261527</c:v>
                </c:pt>
                <c:pt idx="5">
                  <c:v>6.1440355726450031</c:v>
                </c:pt>
                <c:pt idx="6">
                  <c:v>6.1690483826282465</c:v>
                </c:pt>
                <c:pt idx="7">
                  <c:v>6.1660986456487734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F-4310-B0FF-1F621629EA55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n_1_middle!$U$23:$U$30</c:f>
              <c:strCache>
                <c:ptCount val="8"/>
                <c:pt idx="0">
                  <c:v>ATTG_0 </c:v>
                </c:pt>
                <c:pt idx="1">
                  <c:v>ATTG_5 </c:v>
                </c:pt>
                <c:pt idx="2">
                  <c:v>ATTG_15 </c:v>
                </c:pt>
                <c:pt idx="3">
                  <c:v>ATTG_30</c:v>
                </c:pt>
                <c:pt idx="4">
                  <c:v>ATTG_90 </c:v>
                </c:pt>
                <c:pt idx="5">
                  <c:v>ATTG_270 </c:v>
                </c:pt>
                <c:pt idx="6">
                  <c:v>ATTG_540</c:v>
                </c:pt>
                <c:pt idx="7">
                  <c:v>ATTG_720</c:v>
                </c:pt>
              </c:strCache>
            </c:strRef>
          </c:xVal>
          <c:yVal>
            <c:numRef>
              <c:f>n_1_middle!$V$23:$V$30</c:f>
              <c:numCache>
                <c:formatCode>General</c:formatCode>
                <c:ptCount val="8"/>
                <c:pt idx="0">
                  <c:v>6.25</c:v>
                </c:pt>
                <c:pt idx="1">
                  <c:v>6.457911392239998</c:v>
                </c:pt>
                <c:pt idx="2">
                  <c:v>6.7590003340032858</c:v>
                </c:pt>
                <c:pt idx="3">
                  <c:v>6.84007436797366</c:v>
                </c:pt>
                <c:pt idx="4">
                  <c:v>6.8342124134774833</c:v>
                </c:pt>
                <c:pt idx="5">
                  <c:v>6.8064774877847389</c:v>
                </c:pt>
                <c:pt idx="6">
                  <c:v>6.7928877732268305</c:v>
                </c:pt>
                <c:pt idx="7">
                  <c:v>6.7431830418115357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F-4310-B0FF-1F621629EA55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n_1_middle!$U$32:$U$39</c:f>
              <c:strCache>
                <c:ptCount val="8"/>
                <c:pt idx="0">
                  <c:v>ATTT_0 </c:v>
                </c:pt>
                <c:pt idx="1">
                  <c:v>ATTT_5 </c:v>
                </c:pt>
                <c:pt idx="2">
                  <c:v>ATTT_15 </c:v>
                </c:pt>
                <c:pt idx="3">
                  <c:v>ATTT_30</c:v>
                </c:pt>
                <c:pt idx="4">
                  <c:v>ATTT_90 </c:v>
                </c:pt>
                <c:pt idx="5">
                  <c:v>ATTT_270 </c:v>
                </c:pt>
                <c:pt idx="6">
                  <c:v>ATTT_540</c:v>
                </c:pt>
                <c:pt idx="7">
                  <c:v>ATTT_720</c:v>
                </c:pt>
              </c:strCache>
            </c:strRef>
          </c:xVal>
          <c:yVal>
            <c:numRef>
              <c:f>n_1_middle!$V$32:$V$39</c:f>
              <c:numCache>
                <c:formatCode>General</c:formatCode>
                <c:ptCount val="8"/>
                <c:pt idx="0">
                  <c:v>6.25</c:v>
                </c:pt>
                <c:pt idx="1">
                  <c:v>6.1540649368726417</c:v>
                </c:pt>
                <c:pt idx="2">
                  <c:v>5.6950339114038702</c:v>
                </c:pt>
                <c:pt idx="3">
                  <c:v>5.6493324504863498</c:v>
                </c:pt>
                <c:pt idx="4">
                  <c:v>5.6299078302243055</c:v>
                </c:pt>
                <c:pt idx="5">
                  <c:v>5.6798062741322042</c:v>
                </c:pt>
                <c:pt idx="6">
                  <c:v>5.6795462500899072</c:v>
                </c:pt>
                <c:pt idx="7">
                  <c:v>5.7113080772868949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F-4310-B0FF-1F621629EA55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n_1_middle!$U$41:$U$48</c:f>
              <c:strCache>
                <c:ptCount val="8"/>
                <c:pt idx="0">
                  <c:v>CTTA_0 </c:v>
                </c:pt>
                <c:pt idx="1">
                  <c:v>CTTA_5 </c:v>
                </c:pt>
                <c:pt idx="2">
                  <c:v>CTTA_15 </c:v>
                </c:pt>
                <c:pt idx="3">
                  <c:v>CTTA_30</c:v>
                </c:pt>
                <c:pt idx="4">
                  <c:v>CTTA_90 </c:v>
                </c:pt>
                <c:pt idx="5">
                  <c:v>CTTA_270 </c:v>
                </c:pt>
                <c:pt idx="6">
                  <c:v>CTTA_540</c:v>
                </c:pt>
                <c:pt idx="7">
                  <c:v>CTTA_720</c:v>
                </c:pt>
              </c:strCache>
            </c:strRef>
          </c:xVal>
          <c:yVal>
            <c:numRef>
              <c:f>n_1_middle!$V$41:$V$48</c:f>
              <c:numCache>
                <c:formatCode>General</c:formatCode>
                <c:ptCount val="8"/>
                <c:pt idx="0">
                  <c:v>6.25</c:v>
                </c:pt>
                <c:pt idx="1">
                  <c:v>6.2552157839279436</c:v>
                </c:pt>
                <c:pt idx="2">
                  <c:v>6.1685007078512522</c:v>
                </c:pt>
                <c:pt idx="3">
                  <c:v>6.1788750841480438</c:v>
                </c:pt>
                <c:pt idx="4">
                  <c:v>6.1969056830534432</c:v>
                </c:pt>
                <c:pt idx="5">
                  <c:v>6.2009971030873734</c:v>
                </c:pt>
                <c:pt idx="6">
                  <c:v>6.2000753984203083</c:v>
                </c:pt>
                <c:pt idx="7">
                  <c:v>6.1689300326699881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BF-4310-B0FF-1F621629EA55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n_1_middle!$U$50:$U$57</c:f>
              <c:strCache>
                <c:ptCount val="8"/>
                <c:pt idx="0">
                  <c:v>CTTC_0 </c:v>
                </c:pt>
                <c:pt idx="1">
                  <c:v>CTTC_5 </c:v>
                </c:pt>
                <c:pt idx="2">
                  <c:v>CTTC_15 </c:v>
                </c:pt>
                <c:pt idx="3">
                  <c:v>CTTC_30</c:v>
                </c:pt>
                <c:pt idx="4">
                  <c:v>CTTC_90 </c:v>
                </c:pt>
                <c:pt idx="5">
                  <c:v>CTTC_270 </c:v>
                </c:pt>
                <c:pt idx="6">
                  <c:v>CTTC_540</c:v>
                </c:pt>
                <c:pt idx="7">
                  <c:v>CTTC_720</c:v>
                </c:pt>
              </c:strCache>
            </c:strRef>
          </c:xVal>
          <c:yVal>
            <c:numRef>
              <c:f>n_1_middle!$V$50:$V$57</c:f>
              <c:numCache>
                <c:formatCode>General</c:formatCode>
                <c:ptCount val="8"/>
                <c:pt idx="0">
                  <c:v>6.25</c:v>
                </c:pt>
                <c:pt idx="1">
                  <c:v>6.2336025086140969</c:v>
                </c:pt>
                <c:pt idx="2">
                  <c:v>6.2447027246068192</c:v>
                </c:pt>
                <c:pt idx="3">
                  <c:v>6.2210356579497006</c:v>
                </c:pt>
                <c:pt idx="4">
                  <c:v>6.2445120323542991</c:v>
                </c:pt>
                <c:pt idx="5">
                  <c:v>6.192438982404771</c:v>
                </c:pt>
                <c:pt idx="6">
                  <c:v>6.2505629475896347</c:v>
                </c:pt>
                <c:pt idx="7">
                  <c:v>6.2446861732646433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BF-4310-B0FF-1F621629EA55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n_1_middle!$U$59:$U$66</c:f>
              <c:strCache>
                <c:ptCount val="8"/>
                <c:pt idx="0">
                  <c:v>CTTG_0 </c:v>
                </c:pt>
                <c:pt idx="1">
                  <c:v>CTTG_5 </c:v>
                </c:pt>
                <c:pt idx="2">
                  <c:v>CTTG_15 </c:v>
                </c:pt>
                <c:pt idx="3">
                  <c:v>CTTG_30</c:v>
                </c:pt>
                <c:pt idx="4">
                  <c:v>CTTG_90 </c:v>
                </c:pt>
                <c:pt idx="5">
                  <c:v>CTTG_270 </c:v>
                </c:pt>
                <c:pt idx="6">
                  <c:v>CTTG_540</c:v>
                </c:pt>
                <c:pt idx="7">
                  <c:v>CTTG_720</c:v>
                </c:pt>
              </c:strCache>
            </c:strRef>
          </c:xVal>
          <c:yVal>
            <c:numRef>
              <c:f>n_1_middle!$V$59:$V$66</c:f>
              <c:numCache>
                <c:formatCode>General</c:formatCode>
                <c:ptCount val="8"/>
                <c:pt idx="0">
                  <c:v>6.25</c:v>
                </c:pt>
                <c:pt idx="1">
                  <c:v>6.349017873960368</c:v>
                </c:pt>
                <c:pt idx="2">
                  <c:v>6.7558870802767652</c:v>
                </c:pt>
                <c:pt idx="3">
                  <c:v>6.8100455327416709</c:v>
                </c:pt>
                <c:pt idx="4">
                  <c:v>6.8158585419665894</c:v>
                </c:pt>
                <c:pt idx="5">
                  <c:v>6.7440718913034035</c:v>
                </c:pt>
                <c:pt idx="6">
                  <c:v>6.7775984401723486</c:v>
                </c:pt>
                <c:pt idx="7">
                  <c:v>6.7389647530725334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BF-4310-B0FF-1F621629EA55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n_1_middle!$U$68:$U$75</c:f>
              <c:strCache>
                <c:ptCount val="8"/>
                <c:pt idx="0">
                  <c:v>CTTT_0 </c:v>
                </c:pt>
                <c:pt idx="1">
                  <c:v>CTTT_5 </c:v>
                </c:pt>
                <c:pt idx="2">
                  <c:v>CTTT_15 </c:v>
                </c:pt>
                <c:pt idx="3">
                  <c:v>CTTT_30</c:v>
                </c:pt>
                <c:pt idx="4">
                  <c:v>CTTT_90 </c:v>
                </c:pt>
                <c:pt idx="5">
                  <c:v>CTTT_270 </c:v>
                </c:pt>
                <c:pt idx="6">
                  <c:v>CTTT_540</c:v>
                </c:pt>
                <c:pt idx="7">
                  <c:v>CTTT_720</c:v>
                </c:pt>
              </c:strCache>
            </c:strRef>
          </c:xVal>
          <c:yVal>
            <c:numRef>
              <c:f>n_1_middle!$V$68:$V$75</c:f>
              <c:numCache>
                <c:formatCode>General</c:formatCode>
                <c:ptCount val="8"/>
                <c:pt idx="0">
                  <c:v>6.25</c:v>
                </c:pt>
                <c:pt idx="1">
                  <c:v>6.0791876588145888</c:v>
                </c:pt>
                <c:pt idx="2">
                  <c:v>5.7906796912564706</c:v>
                </c:pt>
                <c:pt idx="3">
                  <c:v>5.719669299819433</c:v>
                </c:pt>
                <c:pt idx="4">
                  <c:v>5.7221829400834174</c:v>
                </c:pt>
                <c:pt idx="5">
                  <c:v>5.7652426767568636</c:v>
                </c:pt>
                <c:pt idx="6">
                  <c:v>5.7730291225227601</c:v>
                </c:pt>
                <c:pt idx="7">
                  <c:v>5.7937554566528071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BF-4310-B0FF-1F621629EA55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n_1_middle!$U$77:$U$84</c:f>
              <c:strCache>
                <c:ptCount val="8"/>
                <c:pt idx="0">
                  <c:v>GTTA_0 </c:v>
                </c:pt>
                <c:pt idx="1">
                  <c:v>GTTA_5 </c:v>
                </c:pt>
                <c:pt idx="2">
                  <c:v>GTTA_15 </c:v>
                </c:pt>
                <c:pt idx="3">
                  <c:v>GTTA_30</c:v>
                </c:pt>
                <c:pt idx="4">
                  <c:v>GTTA_90 </c:v>
                </c:pt>
                <c:pt idx="5">
                  <c:v>GTTA_270 </c:v>
                </c:pt>
                <c:pt idx="6">
                  <c:v>GTTA_540</c:v>
                </c:pt>
                <c:pt idx="7">
                  <c:v>GTTA_720</c:v>
                </c:pt>
              </c:strCache>
            </c:strRef>
          </c:xVal>
          <c:yVal>
            <c:numRef>
              <c:f>n_1_middle!$V$77:$V$84</c:f>
              <c:numCache>
                <c:formatCode>General</c:formatCode>
                <c:ptCount val="8"/>
                <c:pt idx="0">
                  <c:v>6.25</c:v>
                </c:pt>
                <c:pt idx="1">
                  <c:v>6.4585410062982245</c:v>
                </c:pt>
                <c:pt idx="2">
                  <c:v>6.8735597457904971</c:v>
                </c:pt>
                <c:pt idx="3">
                  <c:v>6.9690779780446643</c:v>
                </c:pt>
                <c:pt idx="4">
                  <c:v>6.9702422469307228</c:v>
                </c:pt>
                <c:pt idx="5">
                  <c:v>6.9794884744184893</c:v>
                </c:pt>
                <c:pt idx="6">
                  <c:v>6.9233155986195989</c:v>
                </c:pt>
                <c:pt idx="7">
                  <c:v>6.8577704417216934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BF-4310-B0FF-1F621629EA55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n_1_middle!$U$86:$U$93</c:f>
              <c:strCache>
                <c:ptCount val="8"/>
                <c:pt idx="0">
                  <c:v>GTTC_0 </c:v>
                </c:pt>
                <c:pt idx="1">
                  <c:v>GTTC_5 </c:v>
                </c:pt>
                <c:pt idx="2">
                  <c:v>GTTC_15 </c:v>
                </c:pt>
                <c:pt idx="3">
                  <c:v>GTTC_30</c:v>
                </c:pt>
                <c:pt idx="4">
                  <c:v>GTTC_90 </c:v>
                </c:pt>
                <c:pt idx="5">
                  <c:v>GTTC_270 </c:v>
                </c:pt>
                <c:pt idx="6">
                  <c:v>GTTC_540</c:v>
                </c:pt>
                <c:pt idx="7">
                  <c:v>GTTC_720</c:v>
                </c:pt>
              </c:strCache>
            </c:strRef>
          </c:xVal>
          <c:yVal>
            <c:numRef>
              <c:f>n_1_middle!$V$86:$V$93</c:f>
              <c:numCache>
                <c:formatCode>General</c:formatCode>
                <c:ptCount val="8"/>
                <c:pt idx="0">
                  <c:v>6.25</c:v>
                </c:pt>
                <c:pt idx="1">
                  <c:v>6.4040000574941036</c:v>
                </c:pt>
                <c:pt idx="2">
                  <c:v>6.7780510909717444</c:v>
                </c:pt>
                <c:pt idx="3">
                  <c:v>6.8315818952176368</c:v>
                </c:pt>
                <c:pt idx="4">
                  <c:v>6.834026724376117</c:v>
                </c:pt>
                <c:pt idx="5">
                  <c:v>6.7535462600930645</c:v>
                </c:pt>
                <c:pt idx="6">
                  <c:v>6.78837390706554</c:v>
                </c:pt>
                <c:pt idx="7">
                  <c:v>6.7721402151234358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BF-4310-B0FF-1F621629EA55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n_1_middle!$U$95:$U$102</c:f>
              <c:strCache>
                <c:ptCount val="8"/>
                <c:pt idx="0">
                  <c:v>GTTG_0 </c:v>
                </c:pt>
                <c:pt idx="1">
                  <c:v>GTTG_5 </c:v>
                </c:pt>
                <c:pt idx="2">
                  <c:v>GTTG_15 </c:v>
                </c:pt>
                <c:pt idx="3">
                  <c:v>GTTG_30</c:v>
                </c:pt>
                <c:pt idx="4">
                  <c:v>GTTG_90 </c:v>
                </c:pt>
                <c:pt idx="5">
                  <c:v>GTTG_270 </c:v>
                </c:pt>
                <c:pt idx="6">
                  <c:v>GTTG_540</c:v>
                </c:pt>
                <c:pt idx="7">
                  <c:v>GTTG_720</c:v>
                </c:pt>
              </c:strCache>
            </c:strRef>
          </c:xVal>
          <c:yVal>
            <c:numRef>
              <c:f>n_1_middle!$V$95:$V$102</c:f>
              <c:numCache>
                <c:formatCode>General</c:formatCode>
                <c:ptCount val="8"/>
                <c:pt idx="0">
                  <c:v>6.25</c:v>
                </c:pt>
                <c:pt idx="1">
                  <c:v>6.5459753753392729</c:v>
                </c:pt>
                <c:pt idx="2">
                  <c:v>7.7174023644968308</c:v>
                </c:pt>
                <c:pt idx="3">
                  <c:v>7.8513501781901169</c:v>
                </c:pt>
                <c:pt idx="4">
                  <c:v>7.8649241315026028</c:v>
                </c:pt>
                <c:pt idx="5">
                  <c:v>7.8336314675206129</c:v>
                </c:pt>
                <c:pt idx="6">
                  <c:v>7.7628318805572691</c:v>
                </c:pt>
                <c:pt idx="7">
                  <c:v>7.6623655194066966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BF-4310-B0FF-1F621629EA55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n_1_middle!$U$104:$U$111</c:f>
              <c:strCache>
                <c:ptCount val="8"/>
                <c:pt idx="0">
                  <c:v>GTTT_0 </c:v>
                </c:pt>
                <c:pt idx="1">
                  <c:v>GTTT_5 </c:v>
                </c:pt>
                <c:pt idx="2">
                  <c:v>GTTT_15 </c:v>
                </c:pt>
                <c:pt idx="3">
                  <c:v>GTTT_30</c:v>
                </c:pt>
                <c:pt idx="4">
                  <c:v>GTTT_90 </c:v>
                </c:pt>
                <c:pt idx="5">
                  <c:v>GTTT_270 </c:v>
                </c:pt>
                <c:pt idx="6">
                  <c:v>GTTT_540</c:v>
                </c:pt>
                <c:pt idx="7">
                  <c:v>GTTT_720</c:v>
                </c:pt>
              </c:strCache>
            </c:strRef>
          </c:xVal>
          <c:yVal>
            <c:numRef>
              <c:f>n_1_middle!$V$104:$V$111</c:f>
              <c:numCache>
                <c:formatCode>General</c:formatCode>
                <c:ptCount val="8"/>
                <c:pt idx="0">
                  <c:v>6.25</c:v>
                </c:pt>
                <c:pt idx="1">
                  <c:v>6.1971175257749502</c:v>
                </c:pt>
                <c:pt idx="2">
                  <c:v>6.1247081170435678</c:v>
                </c:pt>
                <c:pt idx="3">
                  <c:v>6.1009421813960643</c:v>
                </c:pt>
                <c:pt idx="4">
                  <c:v>6.0995971698991225</c:v>
                </c:pt>
                <c:pt idx="5">
                  <c:v>6.0609913138080325</c:v>
                </c:pt>
                <c:pt idx="6">
                  <c:v>6.0886322750338264</c:v>
                </c:pt>
                <c:pt idx="7">
                  <c:v>6.1358839122594109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BF-4310-B0FF-1F621629EA55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n_1_middle!$U$113:$U$120</c:f>
              <c:strCache>
                <c:ptCount val="8"/>
                <c:pt idx="0">
                  <c:v>TTTA_0 </c:v>
                </c:pt>
                <c:pt idx="1">
                  <c:v>TTTA_5 </c:v>
                </c:pt>
                <c:pt idx="2">
                  <c:v>TTTA_15 </c:v>
                </c:pt>
                <c:pt idx="3">
                  <c:v>TTTA_30</c:v>
                </c:pt>
                <c:pt idx="4">
                  <c:v>TTTA_90 </c:v>
                </c:pt>
                <c:pt idx="5">
                  <c:v>TTTA_270 </c:v>
                </c:pt>
                <c:pt idx="6">
                  <c:v>TTTA_540</c:v>
                </c:pt>
                <c:pt idx="7">
                  <c:v>TTTA_720</c:v>
                </c:pt>
              </c:strCache>
            </c:strRef>
          </c:xVal>
          <c:yVal>
            <c:numRef>
              <c:f>n_1_middle!$V$113:$V$120</c:f>
              <c:numCache>
                <c:formatCode>General</c:formatCode>
                <c:ptCount val="8"/>
                <c:pt idx="0">
                  <c:v>6.25</c:v>
                </c:pt>
                <c:pt idx="1">
                  <c:v>6.1286327600714712</c:v>
                </c:pt>
                <c:pt idx="2">
                  <c:v>5.7249786223319914</c:v>
                </c:pt>
                <c:pt idx="3">
                  <c:v>5.6836488478827656</c:v>
                </c:pt>
                <c:pt idx="4">
                  <c:v>5.6730196448764989</c:v>
                </c:pt>
                <c:pt idx="5">
                  <c:v>5.7309653425783269</c:v>
                </c:pt>
                <c:pt idx="6">
                  <c:v>5.7208132183132916</c:v>
                </c:pt>
                <c:pt idx="7">
                  <c:v>5.7401044207382004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BF-4310-B0FF-1F621629EA55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n_1_middle!$U$122:$U$129</c:f>
              <c:strCache>
                <c:ptCount val="8"/>
                <c:pt idx="0">
                  <c:v>TTTC_0 </c:v>
                </c:pt>
                <c:pt idx="1">
                  <c:v>TTTC_5 </c:v>
                </c:pt>
                <c:pt idx="2">
                  <c:v>TTTC_15 </c:v>
                </c:pt>
                <c:pt idx="3">
                  <c:v>TTTC_30</c:v>
                </c:pt>
                <c:pt idx="4">
                  <c:v>TTTC_90 </c:v>
                </c:pt>
                <c:pt idx="5">
                  <c:v>TTTC_270 </c:v>
                </c:pt>
                <c:pt idx="6">
                  <c:v>TTTC_540</c:v>
                </c:pt>
                <c:pt idx="7">
                  <c:v>TTTC_720</c:v>
                </c:pt>
              </c:strCache>
            </c:strRef>
          </c:xVal>
          <c:yVal>
            <c:numRef>
              <c:f>n_1_middle!$V$122:$V$129</c:f>
              <c:numCache>
                <c:formatCode>General</c:formatCode>
                <c:ptCount val="8"/>
                <c:pt idx="0">
                  <c:v>6.25</c:v>
                </c:pt>
                <c:pt idx="1">
                  <c:v>6.092586395753834</c:v>
                </c:pt>
                <c:pt idx="2">
                  <c:v>5.7966593155871031</c:v>
                </c:pt>
                <c:pt idx="3">
                  <c:v>5.7185588978102082</c:v>
                </c:pt>
                <c:pt idx="4">
                  <c:v>5.7232336233912902</c:v>
                </c:pt>
                <c:pt idx="5">
                  <c:v>5.7554753266203313</c:v>
                </c:pt>
                <c:pt idx="6">
                  <c:v>5.7680213885197444</c:v>
                </c:pt>
                <c:pt idx="7">
                  <c:v>5.8063431501258815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BF-4310-B0FF-1F621629EA55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n_1_middle!$U$131:$U$138</c:f>
              <c:strCache>
                <c:ptCount val="8"/>
                <c:pt idx="0">
                  <c:v>TTTG_0 </c:v>
                </c:pt>
                <c:pt idx="1">
                  <c:v>TTTG_5 </c:v>
                </c:pt>
                <c:pt idx="2">
                  <c:v>TTTG_15 </c:v>
                </c:pt>
                <c:pt idx="3">
                  <c:v>TTTG_30</c:v>
                </c:pt>
                <c:pt idx="4">
                  <c:v>TTTG_90 </c:v>
                </c:pt>
                <c:pt idx="5">
                  <c:v>TTTG_270 </c:v>
                </c:pt>
                <c:pt idx="6">
                  <c:v>TTTG_540</c:v>
                </c:pt>
                <c:pt idx="7">
                  <c:v>TTTG_720</c:v>
                </c:pt>
              </c:strCache>
            </c:strRef>
          </c:xVal>
          <c:yVal>
            <c:numRef>
              <c:f>n_1_middle!$V$131:$V$138</c:f>
              <c:numCache>
                <c:formatCode>General</c:formatCode>
                <c:ptCount val="8"/>
                <c:pt idx="0">
                  <c:v>6.25</c:v>
                </c:pt>
                <c:pt idx="1">
                  <c:v>6.1901547242214994</c:v>
                </c:pt>
                <c:pt idx="2">
                  <c:v>6.1791659375915717</c:v>
                </c:pt>
                <c:pt idx="3">
                  <c:v>6.1545074356900864</c:v>
                </c:pt>
                <c:pt idx="4">
                  <c:v>6.1454328910764753</c:v>
                </c:pt>
                <c:pt idx="5">
                  <c:v>6.1125194139272789</c:v>
                </c:pt>
                <c:pt idx="6">
                  <c:v>6.150276010632016</c:v>
                </c:pt>
                <c:pt idx="7">
                  <c:v>6.1833224173680845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BF-4310-B0FF-1F621629EA55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n_1_middle!$U$140:$U$147</c:f>
              <c:strCache>
                <c:ptCount val="8"/>
                <c:pt idx="0">
                  <c:v>TTTT_0 </c:v>
                </c:pt>
                <c:pt idx="1">
                  <c:v>TTTT_5 </c:v>
                </c:pt>
                <c:pt idx="2">
                  <c:v>TTTT_15 </c:v>
                </c:pt>
                <c:pt idx="3">
                  <c:v>TTTT_30</c:v>
                </c:pt>
                <c:pt idx="4">
                  <c:v>TTTT_90 </c:v>
                </c:pt>
                <c:pt idx="5">
                  <c:v>TTTT_270 </c:v>
                </c:pt>
                <c:pt idx="6">
                  <c:v>TTTT_540</c:v>
                </c:pt>
                <c:pt idx="7">
                  <c:v>TTTT_720</c:v>
                </c:pt>
              </c:strCache>
            </c:strRef>
          </c:xVal>
          <c:yVal>
            <c:numRef>
              <c:f>n_1_middle!$V$140:$V$147</c:f>
              <c:numCache>
                <c:formatCode>General</c:formatCode>
                <c:ptCount val="8"/>
                <c:pt idx="0">
                  <c:v>6.25</c:v>
                </c:pt>
                <c:pt idx="1">
                  <c:v>5.9707295990985472</c:v>
                </c:pt>
                <c:pt idx="2">
                  <c:v>5.5341660679836719</c:v>
                </c:pt>
                <c:pt idx="3">
                  <c:v>5.4269320422708063</c:v>
                </c:pt>
                <c:pt idx="4">
                  <c:v>5.4343464239124621</c:v>
                </c:pt>
                <c:pt idx="5">
                  <c:v>5.4814435979721612</c:v>
                </c:pt>
                <c:pt idx="6">
                  <c:v>5.4787995774937679</c:v>
                </c:pt>
                <c:pt idx="7">
                  <c:v>5.5511414359856941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BF-4310-B0FF-1F621629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93160"/>
        <c:axId val="1102091520"/>
      </c:scatterChart>
      <c:valAx>
        <c:axId val="11020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91520"/>
        <c:crosses val="autoZero"/>
        <c:crossBetween val="midCat"/>
      </c:valAx>
      <c:valAx>
        <c:axId val="1102091520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9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75</xdr:row>
      <xdr:rowOff>19050</xdr:rowOff>
    </xdr:from>
    <xdr:to>
      <xdr:col>22</xdr:col>
      <xdr:colOff>104775</xdr:colOff>
      <xdr:row>92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9FDC-BD80-4830-B358-CD0ED1BC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212</xdr:row>
      <xdr:rowOff>14287</xdr:rowOff>
    </xdr:from>
    <xdr:to>
      <xdr:col>18</xdr:col>
      <xdr:colOff>219075</xdr:colOff>
      <xdr:row>226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CDAB4-1E40-4E12-A437-469FBECF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117</xdr:row>
      <xdr:rowOff>133350</xdr:rowOff>
    </xdr:from>
    <xdr:to>
      <xdr:col>15</xdr:col>
      <xdr:colOff>342899</xdr:colOff>
      <xdr:row>144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6ABF4-B44B-4E1B-9C9C-FEFEB0D5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0</xdr:row>
      <xdr:rowOff>52917</xdr:rowOff>
    </xdr:from>
    <xdr:to>
      <xdr:col>27</xdr:col>
      <xdr:colOff>95250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F80F4-7B73-433D-AA9B-949CE1E0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10584</xdr:colOff>
      <xdr:row>33</xdr:row>
      <xdr:rowOff>179917</xdr:rowOff>
    </xdr:from>
    <xdr:to>
      <xdr:col>44</xdr:col>
      <xdr:colOff>433916</xdr:colOff>
      <xdr:row>75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A4E1A-4796-45A2-A944-1151C1904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102</xdr:row>
      <xdr:rowOff>114300</xdr:rowOff>
    </xdr:from>
    <xdr:to>
      <xdr:col>35</xdr:col>
      <xdr:colOff>533399</xdr:colOff>
      <xdr:row>119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37F3D-DA52-41F6-8208-D395F93D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158</xdr:row>
      <xdr:rowOff>114300</xdr:rowOff>
    </xdr:from>
    <xdr:to>
      <xdr:col>20</xdr:col>
      <xdr:colOff>171449</xdr:colOff>
      <xdr:row>175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4E628-9433-4E84-9297-EAEA1798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6</xdr:row>
      <xdr:rowOff>90485</xdr:rowOff>
    </xdr:from>
    <xdr:to>
      <xdr:col>38</xdr:col>
      <xdr:colOff>486833</xdr:colOff>
      <xdr:row>44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C77D3-6851-4051-AE43-608FC408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152</xdr:row>
      <xdr:rowOff>19050</xdr:rowOff>
    </xdr:from>
    <xdr:to>
      <xdr:col>17</xdr:col>
      <xdr:colOff>590550</xdr:colOff>
      <xdr:row>168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AA4F-C3E9-44E2-8D19-A7B65D94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</xdr:colOff>
      <xdr:row>116</xdr:row>
      <xdr:rowOff>19051</xdr:rowOff>
    </xdr:from>
    <xdr:to>
      <xdr:col>40</xdr:col>
      <xdr:colOff>38100</xdr:colOff>
      <xdr:row>135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12426-0575-4793-B835-FF9ED5505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571500</xdr:colOff>
      <xdr:row>9</xdr:row>
      <xdr:rowOff>10583</xdr:rowOff>
    </xdr:from>
    <xdr:to>
      <xdr:col>40</xdr:col>
      <xdr:colOff>381000</xdr:colOff>
      <xdr:row>31</xdr:row>
      <xdr:rowOff>84664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61011-54FF-4B74-9F4F-12982BD7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26</xdr:row>
      <xdr:rowOff>114301</xdr:rowOff>
    </xdr:from>
    <xdr:to>
      <xdr:col>11</xdr:col>
      <xdr:colOff>466724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F19F2-E868-42DC-9117-FAABC0BD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99</xdr:row>
      <xdr:rowOff>85725</xdr:rowOff>
    </xdr:from>
    <xdr:to>
      <xdr:col>22</xdr:col>
      <xdr:colOff>28575</xdr:colOff>
      <xdr:row>115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6D17A-18D2-41A8-A9DB-966B7DD62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352426</xdr:colOff>
      <xdr:row>167</xdr:row>
      <xdr:rowOff>171450</xdr:rowOff>
    </xdr:from>
    <xdr:to>
      <xdr:col>21</xdr:col>
      <xdr:colOff>600076</xdr:colOff>
      <xdr:row>183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49BAE-EF25-4FD9-A407-D4B134C3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119</xdr:row>
      <xdr:rowOff>0</xdr:rowOff>
    </xdr:from>
    <xdr:to>
      <xdr:col>21</xdr:col>
      <xdr:colOff>180975</xdr:colOff>
      <xdr:row>135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6A22A-8047-4A22-9464-E10966ED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47</xdr:row>
      <xdr:rowOff>76200</xdr:rowOff>
    </xdr:from>
    <xdr:to>
      <xdr:col>19</xdr:col>
      <xdr:colOff>28575</xdr:colOff>
      <xdr:row>66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FEDD3-D942-47CD-99E0-1632B62C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216</xdr:row>
      <xdr:rowOff>161925</xdr:rowOff>
    </xdr:from>
    <xdr:to>
      <xdr:col>24</xdr:col>
      <xdr:colOff>219075</xdr:colOff>
      <xdr:row>236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B54-ACB4-4B57-893A-07FAC1C6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93</xdr:row>
      <xdr:rowOff>171450</xdr:rowOff>
    </xdr:from>
    <xdr:to>
      <xdr:col>20</xdr:col>
      <xdr:colOff>200024</xdr:colOff>
      <xdr:row>111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05176-16F7-4A8D-ACEA-2A14D91F5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16</xdr:row>
      <xdr:rowOff>28575</xdr:rowOff>
    </xdr:from>
    <xdr:to>
      <xdr:col>32</xdr:col>
      <xdr:colOff>276225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5E78F-B8B3-4891-80F7-9F6FA78F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123</xdr:row>
      <xdr:rowOff>38100</xdr:rowOff>
    </xdr:from>
    <xdr:to>
      <xdr:col>24</xdr:col>
      <xdr:colOff>342900</xdr:colOff>
      <xdr:row>173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65E47-61C2-4BFD-9873-3BA143BA9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95250</xdr:rowOff>
    </xdr:from>
    <xdr:to>
      <xdr:col>29</xdr:col>
      <xdr:colOff>476250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0D10D-7D36-402C-BA08-9F57044C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7"/>
  <sheetViews>
    <sheetView topLeftCell="D34" workbookViewId="0">
      <selection activeCell="J12" sqref="J12"/>
    </sheetView>
  </sheetViews>
  <sheetFormatPr defaultRowHeight="15" x14ac:dyDescent="0.25"/>
  <cols>
    <col min="8" max="8" width="10" bestFit="1" customWidth="1"/>
    <col min="10" max="10" width="12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2286</v>
      </c>
      <c r="I1" s="2" t="s">
        <v>2287</v>
      </c>
      <c r="J1" s="2" t="s">
        <v>2288</v>
      </c>
      <c r="K1" s="2" t="s">
        <v>2289</v>
      </c>
      <c r="L1" s="2" t="s">
        <v>2290</v>
      </c>
      <c r="O1" s="3" t="s">
        <v>2291</v>
      </c>
    </row>
    <row r="2" spans="1:24" x14ac:dyDescent="0.25">
      <c r="A2" s="1">
        <v>0</v>
      </c>
      <c r="B2">
        <v>1993832</v>
      </c>
      <c r="C2">
        <v>1403119</v>
      </c>
      <c r="D2">
        <v>2143400</v>
      </c>
      <c r="E2">
        <v>1</v>
      </c>
      <c r="F2">
        <v>2649210</v>
      </c>
      <c r="G2">
        <v>5</v>
      </c>
      <c r="H2">
        <f>B2+C2+D2+F2</f>
        <v>8189561</v>
      </c>
      <c r="I2" s="11">
        <f>B2/H2*100</f>
        <v>24.346018058843448</v>
      </c>
      <c r="J2" s="11">
        <f>C2/H2*100</f>
        <v>17.133018485362037</v>
      </c>
      <c r="K2" s="11">
        <f>D2/H2*100</f>
        <v>26.172343059658509</v>
      </c>
      <c r="L2" s="11">
        <f>F2/H2*100</f>
        <v>32.348620396136006</v>
      </c>
      <c r="M2">
        <f>SUM(I2:L2)</f>
        <v>100</v>
      </c>
    </row>
    <row r="3" spans="1:24" x14ac:dyDescent="0.25">
      <c r="A3" s="1">
        <v>1</v>
      </c>
      <c r="B3">
        <v>1987592</v>
      </c>
      <c r="C3">
        <v>1396530</v>
      </c>
      <c r="D3">
        <v>2271525</v>
      </c>
      <c r="E3">
        <v>25</v>
      </c>
      <c r="F3">
        <v>2533890</v>
      </c>
      <c r="G3">
        <v>4</v>
      </c>
      <c r="H3">
        <f t="shared" ref="H3:H6" si="0">B3+C3+D3+F3</f>
        <v>8189537</v>
      </c>
      <c r="I3" s="11">
        <f t="shared" ref="I3:I6" si="1">B3/H3*100</f>
        <v>24.269894622858409</v>
      </c>
      <c r="J3" s="11">
        <f t="shared" ref="J3:J6" si="2">C3/H3*100</f>
        <v>17.052612376011002</v>
      </c>
      <c r="K3" s="11">
        <f t="shared" ref="K3:K6" si="3">D3/H3*100</f>
        <v>27.736916018573453</v>
      </c>
      <c r="L3" s="11">
        <f t="shared" ref="L3:L6" si="4">F3/H3*100</f>
        <v>30.940576982557133</v>
      </c>
      <c r="M3">
        <f>SUM(I3:L3)</f>
        <v>100</v>
      </c>
    </row>
    <row r="4" spans="1:24" x14ac:dyDescent="0.25">
      <c r="A4" s="1">
        <v>2</v>
      </c>
      <c r="B4">
        <v>1959608</v>
      </c>
      <c r="C4">
        <v>1369097</v>
      </c>
      <c r="D4">
        <v>2282969</v>
      </c>
      <c r="E4">
        <v>21</v>
      </c>
      <c r="F4">
        <v>2577867</v>
      </c>
      <c r="G4">
        <v>3</v>
      </c>
      <c r="H4">
        <f t="shared" si="0"/>
        <v>8189541</v>
      </c>
      <c r="I4" s="11">
        <f t="shared" si="1"/>
        <v>23.92817863662933</v>
      </c>
      <c r="J4" s="11">
        <f t="shared" si="2"/>
        <v>16.717628008700366</v>
      </c>
      <c r="K4" s="11">
        <f>D4/H4*100</f>
        <v>27.876641682360464</v>
      </c>
      <c r="L4" s="11">
        <f t="shared" si="4"/>
        <v>31.47755167230984</v>
      </c>
      <c r="M4">
        <f t="shared" ref="M4:M6" si="5">SUM(I4:L4)</f>
        <v>100.00000000000001</v>
      </c>
      <c r="O4">
        <v>0</v>
      </c>
    </row>
    <row r="5" spans="1:24" x14ac:dyDescent="0.25">
      <c r="A5" s="1">
        <v>3</v>
      </c>
      <c r="B5">
        <v>1963807</v>
      </c>
      <c r="C5">
        <v>1376439</v>
      </c>
      <c r="D5">
        <v>2287415</v>
      </c>
      <c r="E5">
        <v>147</v>
      </c>
      <c r="F5">
        <v>2561754</v>
      </c>
      <c r="G5">
        <v>2</v>
      </c>
      <c r="H5">
        <f t="shared" si="0"/>
        <v>8189415</v>
      </c>
      <c r="I5">
        <f t="shared" si="1"/>
        <v>23.97982029241405</v>
      </c>
      <c r="J5">
        <f t="shared" si="2"/>
        <v>16.807537534732333</v>
      </c>
      <c r="K5">
        <f t="shared" si="3"/>
        <v>27.931360176520549</v>
      </c>
      <c r="L5">
        <f t="shared" si="4"/>
        <v>31.281281996333071</v>
      </c>
      <c r="M5">
        <f t="shared" si="5"/>
        <v>100</v>
      </c>
    </row>
    <row r="6" spans="1:24" x14ac:dyDescent="0.25">
      <c r="A6" s="1">
        <v>4</v>
      </c>
      <c r="B6">
        <v>2008622</v>
      </c>
      <c r="C6">
        <v>1397118</v>
      </c>
      <c r="D6">
        <v>2177709</v>
      </c>
      <c r="E6">
        <v>60</v>
      </c>
      <c r="F6">
        <v>2606053</v>
      </c>
      <c r="G6">
        <v>1</v>
      </c>
      <c r="H6">
        <f t="shared" si="0"/>
        <v>8189502</v>
      </c>
      <c r="I6">
        <f t="shared" si="1"/>
        <v>24.52679051790939</v>
      </c>
      <c r="J6">
        <f t="shared" si="2"/>
        <v>17.059865178615258</v>
      </c>
      <c r="K6">
        <f t="shared" si="3"/>
        <v>26.59147039710107</v>
      </c>
      <c r="L6">
        <f t="shared" si="4"/>
        <v>31.821873906374282</v>
      </c>
      <c r="M6">
        <f t="shared" si="5"/>
        <v>99.999999999999986</v>
      </c>
    </row>
    <row r="7" spans="1:24" x14ac:dyDescent="0.25">
      <c r="Q7">
        <v>0</v>
      </c>
      <c r="R7">
        <v>5</v>
      </c>
      <c r="S7">
        <v>15</v>
      </c>
      <c r="T7">
        <v>30</v>
      </c>
      <c r="U7">
        <v>90</v>
      </c>
      <c r="V7">
        <v>270</v>
      </c>
      <c r="W7">
        <v>540</v>
      </c>
      <c r="X7">
        <v>720</v>
      </c>
    </row>
    <row r="8" spans="1:24" x14ac:dyDescent="0.25">
      <c r="Q8" t="s">
        <v>2287</v>
      </c>
      <c r="R8" t="s">
        <v>2287</v>
      </c>
      <c r="S8" t="s">
        <v>2287</v>
      </c>
      <c r="T8" t="s">
        <v>2287</v>
      </c>
      <c r="U8" t="s">
        <v>2287</v>
      </c>
      <c r="V8" t="s">
        <v>2287</v>
      </c>
      <c r="W8" t="s">
        <v>2287</v>
      </c>
      <c r="X8" t="s">
        <v>2287</v>
      </c>
    </row>
    <row r="9" spans="1:24" x14ac:dyDescent="0.25">
      <c r="B9" s="4"/>
      <c r="I9" s="8"/>
      <c r="J9" s="8"/>
      <c r="K9" s="9"/>
      <c r="L9" s="8"/>
      <c r="Q9" s="11">
        <v>24.346018058843448</v>
      </c>
      <c r="R9">
        <v>24.310845144113948</v>
      </c>
      <c r="S9">
        <v>24.586382928993586</v>
      </c>
      <c r="T9">
        <v>24.380436465375922</v>
      </c>
      <c r="U9">
        <v>24.312824417771338</v>
      </c>
      <c r="V9">
        <v>24.459770127271039</v>
      </c>
      <c r="W9">
        <v>24.37396308611013</v>
      </c>
      <c r="X9">
        <v>24.324806576102116</v>
      </c>
    </row>
    <row r="10" spans="1:24" x14ac:dyDescent="0.25">
      <c r="A10" s="10" t="s">
        <v>2186</v>
      </c>
      <c r="B10" t="s">
        <v>2390</v>
      </c>
      <c r="I10" s="8"/>
      <c r="J10" s="8"/>
      <c r="K10" s="8"/>
      <c r="L10" s="8"/>
      <c r="Q10" s="11">
        <v>24.269894622858409</v>
      </c>
      <c r="R10">
        <v>23.538335123222311</v>
      </c>
      <c r="S10">
        <v>24.32595551317722</v>
      </c>
      <c r="T10">
        <v>23.624782976506943</v>
      </c>
      <c r="U10">
        <v>23.55168872395123</v>
      </c>
      <c r="V10">
        <v>23.742260573513551</v>
      </c>
      <c r="W10">
        <v>23.578929185662862</v>
      </c>
      <c r="X10">
        <v>23.580787314198172</v>
      </c>
    </row>
    <row r="11" spans="1:24" x14ac:dyDescent="0.25">
      <c r="A11" s="10" t="s">
        <v>2296</v>
      </c>
      <c r="B11">
        <v>24.526790517909401</v>
      </c>
      <c r="D11">
        <f>B11/24.5267905179094/4*100</f>
        <v>25</v>
      </c>
      <c r="I11" s="8"/>
      <c r="J11" s="8"/>
      <c r="K11" s="8"/>
      <c r="L11" s="8"/>
      <c r="P11" t="s">
        <v>2811</v>
      </c>
      <c r="Q11" s="11">
        <v>23.92817863662933</v>
      </c>
      <c r="R11">
        <v>23.203309466402899</v>
      </c>
      <c r="S11">
        <v>24.006940735726801</v>
      </c>
      <c r="T11">
        <v>23.300639167093301</v>
      </c>
      <c r="U11">
        <v>23.218531440446899</v>
      </c>
      <c r="V11">
        <v>23.395854997832998</v>
      </c>
      <c r="W11">
        <v>23.237793671701599</v>
      </c>
      <c r="X11">
        <v>23.2395372009859</v>
      </c>
    </row>
    <row r="12" spans="1:24" x14ac:dyDescent="0.25">
      <c r="A12" s="10" t="s">
        <v>2306</v>
      </c>
      <c r="B12">
        <v>24.802628409561706</v>
      </c>
      <c r="D12">
        <f t="shared" ref="D12:D18" si="6">B12/24.5267905179094/4*100</f>
        <v>25.281159790812101</v>
      </c>
      <c r="P12" t="s">
        <v>2810</v>
      </c>
      <c r="Q12">
        <v>23.97982029241405</v>
      </c>
      <c r="R12">
        <v>22.991921580985057</v>
      </c>
      <c r="S12">
        <v>24.046805007774914</v>
      </c>
      <c r="T12">
        <v>23.081385371973571</v>
      </c>
      <c r="U12">
        <v>22.989134679996582</v>
      </c>
      <c r="V12">
        <v>23.161146567439893</v>
      </c>
      <c r="W12">
        <v>23.032551759327774</v>
      </c>
      <c r="X12">
        <v>23.033893817420015</v>
      </c>
    </row>
    <row r="13" spans="1:24" x14ac:dyDescent="0.25">
      <c r="A13" s="10" t="s">
        <v>2307</v>
      </c>
      <c r="B13">
        <v>24.285125010147635</v>
      </c>
      <c r="D13">
        <f t="shared" si="6"/>
        <v>24.753671900543505</v>
      </c>
      <c r="P13" t="s">
        <v>2809</v>
      </c>
      <c r="Q13">
        <v>24.52679051790939</v>
      </c>
      <c r="R13">
        <v>24.285125010147635</v>
      </c>
      <c r="S13">
        <v>24.802628409561706</v>
      </c>
      <c r="T13">
        <v>24.365256461993638</v>
      </c>
      <c r="U13">
        <v>24.328709080680049</v>
      </c>
      <c r="V13">
        <v>24.373189383078802</v>
      </c>
      <c r="W13">
        <v>24.349603975862941</v>
      </c>
      <c r="X13">
        <v>24.305234089953249</v>
      </c>
    </row>
    <row r="14" spans="1:24" x14ac:dyDescent="0.25">
      <c r="A14" s="10" t="s">
        <v>2308</v>
      </c>
      <c r="B14">
        <v>24.365256461993638</v>
      </c>
      <c r="D14">
        <f t="shared" si="6"/>
        <v>24.835349374597328</v>
      </c>
    </row>
    <row r="15" spans="1:24" x14ac:dyDescent="0.25">
      <c r="A15" s="10" t="s">
        <v>2309</v>
      </c>
      <c r="B15">
        <v>24.328709080680049</v>
      </c>
      <c r="D15">
        <f t="shared" si="6"/>
        <v>24.798096863626824</v>
      </c>
      <c r="Q15" t="s">
        <v>2288</v>
      </c>
      <c r="R15" t="s">
        <v>2288</v>
      </c>
      <c r="S15" t="s">
        <v>2288</v>
      </c>
      <c r="T15" t="s">
        <v>2288</v>
      </c>
      <c r="U15" t="s">
        <v>2288</v>
      </c>
      <c r="V15" t="s">
        <v>2288</v>
      </c>
      <c r="W15" t="s">
        <v>2288</v>
      </c>
      <c r="X15" t="s">
        <v>2288</v>
      </c>
    </row>
    <row r="16" spans="1:24" x14ac:dyDescent="0.25">
      <c r="A16" s="10" t="s">
        <v>2310</v>
      </c>
      <c r="B16">
        <v>24.373189383078802</v>
      </c>
      <c r="D16">
        <f t="shared" si="6"/>
        <v>24.843435350093564</v>
      </c>
      <c r="I16" s="8"/>
      <c r="J16" s="8"/>
      <c r="K16" s="8"/>
      <c r="L16" s="8"/>
      <c r="Q16">
        <v>17.133018485362037</v>
      </c>
      <c r="R16">
        <v>17.127838785536078</v>
      </c>
      <c r="S16">
        <v>17.269047944662404</v>
      </c>
      <c r="T16">
        <v>17.099265828222297</v>
      </c>
      <c r="U16">
        <v>17.150927729428027</v>
      </c>
      <c r="V16">
        <v>17.249346362860081</v>
      </c>
      <c r="W16">
        <v>17.158465336552403</v>
      </c>
      <c r="X16">
        <v>17.161639984707293</v>
      </c>
    </row>
    <row r="17" spans="1:24" x14ac:dyDescent="0.25">
      <c r="A17" s="10" t="s">
        <v>2312</v>
      </c>
      <c r="B17">
        <v>24.349603975862941</v>
      </c>
      <c r="D17">
        <f t="shared" si="6"/>
        <v>24.819394896045328</v>
      </c>
      <c r="I17" s="8"/>
      <c r="J17" s="8"/>
      <c r="K17" s="8"/>
      <c r="L17" s="8"/>
      <c r="Q17">
        <v>17.052612376011002</v>
      </c>
      <c r="R17">
        <v>17.311021100574539</v>
      </c>
      <c r="S17">
        <v>17.13896254844925</v>
      </c>
      <c r="T17">
        <v>17.30337283833385</v>
      </c>
      <c r="U17">
        <v>17.323592401671306</v>
      </c>
      <c r="V17">
        <v>17.334752039369818</v>
      </c>
      <c r="W17">
        <v>17.347066015211603</v>
      </c>
      <c r="X17">
        <v>17.304327766910959</v>
      </c>
    </row>
    <row r="18" spans="1:24" x14ac:dyDescent="0.25">
      <c r="A18" s="10" t="s">
        <v>2311</v>
      </c>
      <c r="B18">
        <v>24.305234089953249</v>
      </c>
      <c r="D18">
        <f t="shared" si="6"/>
        <v>24.774168956396505</v>
      </c>
      <c r="I18" s="8"/>
      <c r="J18" s="8"/>
      <c r="K18" s="8"/>
      <c r="L18" s="8"/>
      <c r="P18" t="s">
        <v>2814</v>
      </c>
      <c r="Q18">
        <v>16.717628008700366</v>
      </c>
      <c r="R18">
        <v>16.924988492005699</v>
      </c>
      <c r="S18">
        <v>16.715484300569699</v>
      </c>
      <c r="T18">
        <v>16.924500347093701</v>
      </c>
      <c r="U18">
        <v>16.9448068847455</v>
      </c>
      <c r="V18">
        <v>16.9671896607938</v>
      </c>
      <c r="W18">
        <v>16.962794945068001</v>
      </c>
      <c r="X18">
        <v>16.9093534914138</v>
      </c>
    </row>
    <row r="19" spans="1:24" x14ac:dyDescent="0.25">
      <c r="A19" s="10"/>
      <c r="P19" t="s">
        <v>2813</v>
      </c>
      <c r="Q19">
        <v>16.807537534732333</v>
      </c>
      <c r="R19">
        <v>17.061609127735917</v>
      </c>
      <c r="S19">
        <v>16.813476412616605</v>
      </c>
      <c r="T19">
        <v>17.045451140505801</v>
      </c>
      <c r="U19">
        <v>17.077180530811162</v>
      </c>
      <c r="V19">
        <v>17.083252049917469</v>
      </c>
      <c r="W19">
        <v>17.097207087548014</v>
      </c>
      <c r="X19">
        <v>17.041782844962867</v>
      </c>
    </row>
    <row r="20" spans="1:24" x14ac:dyDescent="0.25">
      <c r="A20" s="10" t="s">
        <v>2297</v>
      </c>
      <c r="B20">
        <v>17.059865178615301</v>
      </c>
      <c r="D20">
        <f>B20/17.0598651786153/4*100</f>
        <v>25</v>
      </c>
      <c r="P20" t="s">
        <v>2812</v>
      </c>
      <c r="Q20">
        <v>17.059865178615258</v>
      </c>
      <c r="R20">
        <v>17.012676971691182</v>
      </c>
      <c r="S20">
        <v>16.990625210764147</v>
      </c>
      <c r="T20">
        <v>16.991186980837362</v>
      </c>
      <c r="U20">
        <v>17.020848109857159</v>
      </c>
      <c r="V20">
        <v>16.979070778732769</v>
      </c>
      <c r="W20">
        <v>17.038432361452497</v>
      </c>
      <c r="X20">
        <v>17.002518783839225</v>
      </c>
    </row>
    <row r="21" spans="1:24" x14ac:dyDescent="0.25">
      <c r="A21" s="10" t="s">
        <v>2313</v>
      </c>
      <c r="B21">
        <v>16.990625210764147</v>
      </c>
      <c r="D21">
        <f t="shared" ref="D21:D27" si="7">B21/17.0598651786153/4*100</f>
        <v>24.898533829068668</v>
      </c>
    </row>
    <row r="22" spans="1:24" x14ac:dyDescent="0.25">
      <c r="A22" s="10" t="s">
        <v>2314</v>
      </c>
      <c r="B22">
        <v>17.012676971691182</v>
      </c>
      <c r="D22">
        <f t="shared" si="7"/>
        <v>24.930849091669156</v>
      </c>
      <c r="Q22" t="s">
        <v>2289</v>
      </c>
      <c r="R22" t="s">
        <v>2289</v>
      </c>
      <c r="S22" t="s">
        <v>2289</v>
      </c>
      <c r="T22" t="s">
        <v>2289</v>
      </c>
      <c r="U22" t="s">
        <v>2289</v>
      </c>
      <c r="V22" t="s">
        <v>2289</v>
      </c>
      <c r="W22" t="s">
        <v>2289</v>
      </c>
      <c r="X22" t="s">
        <v>2289</v>
      </c>
    </row>
    <row r="23" spans="1:24" x14ac:dyDescent="0.25">
      <c r="A23" s="10" t="s">
        <v>2315</v>
      </c>
      <c r="B23">
        <v>16.991186980837362</v>
      </c>
      <c r="D23">
        <f t="shared" si="7"/>
        <v>24.899357062528217</v>
      </c>
      <c r="I23" s="8"/>
      <c r="J23" s="8"/>
      <c r="K23" s="8"/>
      <c r="L23" s="8"/>
      <c r="Q23">
        <v>26.172343059658509</v>
      </c>
      <c r="R23">
        <v>26.875263036635911</v>
      </c>
      <c r="S23">
        <v>26.073312488427554</v>
      </c>
      <c r="T23">
        <v>27.023552851587677</v>
      </c>
      <c r="U23">
        <v>26.952771334040136</v>
      </c>
      <c r="V23">
        <v>26.845073417451339</v>
      </c>
      <c r="W23">
        <v>26.867686216365005</v>
      </c>
      <c r="X23">
        <v>26.819684606103007</v>
      </c>
    </row>
    <row r="24" spans="1:24" x14ac:dyDescent="0.25">
      <c r="A24" s="10" t="s">
        <v>2316</v>
      </c>
      <c r="B24">
        <v>17.020848109857159</v>
      </c>
      <c r="D24">
        <f t="shared" si="7"/>
        <v>24.942823304361383</v>
      </c>
      <c r="I24" s="8"/>
      <c r="J24" s="8"/>
      <c r="K24" s="8"/>
      <c r="L24" s="8"/>
      <c r="Q24">
        <v>27.736916018573453</v>
      </c>
      <c r="R24">
        <v>28.890931540337501</v>
      </c>
      <c r="S24">
        <v>27.960133836341793</v>
      </c>
      <c r="T24">
        <v>28.967199980596998</v>
      </c>
      <c r="U24">
        <v>28.982152161344921</v>
      </c>
      <c r="V24">
        <v>28.805175901260977</v>
      </c>
      <c r="W24">
        <v>28.862142406672099</v>
      </c>
      <c r="X24">
        <v>28.869713956863883</v>
      </c>
    </row>
    <row r="25" spans="1:24" x14ac:dyDescent="0.25">
      <c r="A25" s="10" t="s">
        <v>2317</v>
      </c>
      <c r="B25">
        <v>16.979070778732769</v>
      </c>
      <c r="D25">
        <f t="shared" si="7"/>
        <v>24.881601643628741</v>
      </c>
      <c r="I25" s="8"/>
      <c r="J25" s="8"/>
      <c r="K25" s="8"/>
      <c r="L25" s="8"/>
      <c r="P25" t="s">
        <v>2817</v>
      </c>
      <c r="Q25">
        <v>27.876641682360464</v>
      </c>
      <c r="R25">
        <v>29.064913044409373</v>
      </c>
      <c r="S25">
        <v>28.15972964319969</v>
      </c>
      <c r="T25">
        <v>29.157266063898408</v>
      </c>
      <c r="U25">
        <v>29.143224240117704</v>
      </c>
      <c r="V25">
        <v>28.984132824596514</v>
      </c>
      <c r="W25">
        <v>29.048505671666259</v>
      </c>
      <c r="X25">
        <v>29.041913920776302</v>
      </c>
    </row>
    <row r="26" spans="1:24" x14ac:dyDescent="0.25">
      <c r="A26" s="10" t="s">
        <v>2318</v>
      </c>
      <c r="B26">
        <v>17.038432361452497</v>
      </c>
      <c r="D26">
        <f t="shared" si="7"/>
        <v>24.968591754772966</v>
      </c>
      <c r="P26" t="s">
        <v>2816</v>
      </c>
      <c r="Q26">
        <v>27.931360176520549</v>
      </c>
      <c r="R26">
        <v>29.17131963234667</v>
      </c>
      <c r="S26">
        <v>28.250988838990693</v>
      </c>
      <c r="T26">
        <v>29.27235869898918</v>
      </c>
      <c r="U26">
        <v>29.259203733975653</v>
      </c>
      <c r="V26">
        <v>29.099234950434212</v>
      </c>
      <c r="W26">
        <v>29.152860251443446</v>
      </c>
      <c r="X26">
        <v>29.149809767666241</v>
      </c>
    </row>
    <row r="27" spans="1:24" x14ac:dyDescent="0.25">
      <c r="A27" s="10" t="s">
        <v>2319</v>
      </c>
      <c r="B27">
        <v>17.002518783839225</v>
      </c>
      <c r="D27">
        <f t="shared" si="7"/>
        <v>24.915963001208297</v>
      </c>
      <c r="P27" t="s">
        <v>2815</v>
      </c>
      <c r="Q27">
        <v>26.59147039710107</v>
      </c>
      <c r="R27">
        <v>29.18740578522095</v>
      </c>
      <c r="S27">
        <v>27.202440698407916</v>
      </c>
      <c r="T27">
        <v>29.45320596396131</v>
      </c>
      <c r="U27">
        <v>29.470292814902503</v>
      </c>
      <c r="V27">
        <v>29.333535302164758</v>
      </c>
      <c r="W27">
        <v>29.253892225478861</v>
      </c>
      <c r="X27">
        <v>29.116837664760958</v>
      </c>
    </row>
    <row r="28" spans="1:24" x14ac:dyDescent="0.25">
      <c r="A28" s="10"/>
    </row>
    <row r="29" spans="1:24" x14ac:dyDescent="0.25">
      <c r="A29" s="10" t="s">
        <v>2300</v>
      </c>
      <c r="B29">
        <v>26.591470397101101</v>
      </c>
      <c r="D29">
        <f>B29/26.5914703971011/4*100</f>
        <v>25</v>
      </c>
      <c r="Q29" t="s">
        <v>2290</v>
      </c>
      <c r="R29" t="s">
        <v>2290</v>
      </c>
      <c r="S29" t="s">
        <v>2290</v>
      </c>
      <c r="T29" t="s">
        <v>2290</v>
      </c>
      <c r="U29" t="s">
        <v>2290</v>
      </c>
      <c r="V29" t="s">
        <v>2290</v>
      </c>
      <c r="W29" t="s">
        <v>2290</v>
      </c>
      <c r="X29" t="s">
        <v>2290</v>
      </c>
    </row>
    <row r="30" spans="1:24" x14ac:dyDescent="0.25">
      <c r="A30" s="10" t="s">
        <v>2320</v>
      </c>
      <c r="B30">
        <v>27.202440698407916</v>
      </c>
      <c r="D30">
        <f t="shared" ref="D30:D36" si="8">B30/26.5914703971011/4*100</f>
        <v>25.574404397521977</v>
      </c>
      <c r="I30" s="8"/>
      <c r="J30" s="8"/>
      <c r="K30" s="8"/>
      <c r="L30" s="8"/>
      <c r="Q30">
        <v>32.348620396136006</v>
      </c>
      <c r="R30">
        <v>31.686053033714067</v>
      </c>
      <c r="S30">
        <v>32.071256637916463</v>
      </c>
      <c r="T30">
        <v>31.496744854814107</v>
      </c>
      <c r="U30">
        <v>31.583476518760495</v>
      </c>
      <c r="V30">
        <v>31.445810092417542</v>
      </c>
      <c r="W30">
        <v>31.599885360972461</v>
      </c>
      <c r="X30">
        <v>31.693868833087585</v>
      </c>
    </row>
    <row r="31" spans="1:24" x14ac:dyDescent="0.25">
      <c r="A31" s="10" t="s">
        <v>2321</v>
      </c>
      <c r="B31">
        <v>29.18740578522095</v>
      </c>
      <c r="D31">
        <f t="shared" si="8"/>
        <v>27.440571496567983</v>
      </c>
      <c r="I31" s="8"/>
      <c r="J31" s="8"/>
      <c r="K31" s="8"/>
      <c r="L31" s="8"/>
      <c r="Q31">
        <v>30.940576982557133</v>
      </c>
      <c r="R31">
        <v>30.259712235865656</v>
      </c>
      <c r="S31">
        <v>30.574948102031733</v>
      </c>
      <c r="T31">
        <v>30.104644204562209</v>
      </c>
      <c r="U31">
        <v>30.142566713032547</v>
      </c>
      <c r="V31">
        <v>30.117811485855654</v>
      </c>
      <c r="W31">
        <v>30.211862392453437</v>
      </c>
      <c r="X31">
        <v>30.245170962026986</v>
      </c>
    </row>
    <row r="32" spans="1:24" x14ac:dyDescent="0.25">
      <c r="A32" s="10" t="s">
        <v>2322</v>
      </c>
      <c r="B32">
        <v>29.45320596396131</v>
      </c>
      <c r="D32">
        <f t="shared" si="8"/>
        <v>27.690463825547027</v>
      </c>
      <c r="I32" s="8"/>
      <c r="J32" s="8"/>
      <c r="K32" s="8"/>
      <c r="L32" s="8"/>
      <c r="P32" t="s">
        <v>2820</v>
      </c>
      <c r="Q32">
        <v>31.47755167230984</v>
      </c>
      <c r="R32">
        <v>30.80678899718205</v>
      </c>
      <c r="S32">
        <v>31.117845320503761</v>
      </c>
      <c r="T32">
        <v>30.617594421914578</v>
      </c>
      <c r="U32">
        <v>30.69343743468993</v>
      </c>
      <c r="V32">
        <v>30.652822516776741</v>
      </c>
      <c r="W32">
        <v>30.75090571156414</v>
      </c>
      <c r="X32">
        <v>30.809195386824022</v>
      </c>
    </row>
    <row r="33" spans="1:24" x14ac:dyDescent="0.25">
      <c r="A33" s="10" t="s">
        <v>2323</v>
      </c>
      <c r="B33">
        <v>29.470292814902503</v>
      </c>
      <c r="D33">
        <f t="shared" si="8"/>
        <v>27.706528047162109</v>
      </c>
      <c r="P33" t="s">
        <v>2819</v>
      </c>
      <c r="Q33">
        <v>31.281281996333071</v>
      </c>
      <c r="R33">
        <v>30.775149658932357</v>
      </c>
      <c r="S33">
        <v>30.888729740617787</v>
      </c>
      <c r="T33">
        <v>30.600804788531445</v>
      </c>
      <c r="U33">
        <v>30.674481055216603</v>
      </c>
      <c r="V33">
        <v>30.656366432208426</v>
      </c>
      <c r="W33">
        <v>30.71738090168077</v>
      </c>
      <c r="X33">
        <v>30.77451356995088</v>
      </c>
    </row>
    <row r="34" spans="1:24" x14ac:dyDescent="0.25">
      <c r="A34" s="10" t="s">
        <v>2324</v>
      </c>
      <c r="B34">
        <v>29.333535302164758</v>
      </c>
      <c r="D34">
        <f t="shared" si="8"/>
        <v>27.577955321871357</v>
      </c>
      <c r="P34" t="s">
        <v>2818</v>
      </c>
      <c r="Q34">
        <v>31.821873906374282</v>
      </c>
      <c r="R34">
        <v>29.514792232940234</v>
      </c>
      <c r="S34">
        <v>31.004305681266235</v>
      </c>
      <c r="T34">
        <v>29.190350593207693</v>
      </c>
      <c r="U34">
        <v>29.180149994560285</v>
      </c>
      <c r="V34">
        <v>29.31420453602367</v>
      </c>
      <c r="W34">
        <v>29.358071437205709</v>
      </c>
      <c r="X34">
        <v>29.575409461446572</v>
      </c>
    </row>
    <row r="35" spans="1:24" x14ac:dyDescent="0.25">
      <c r="A35" s="10" t="s">
        <v>2325</v>
      </c>
      <c r="B35">
        <v>29.253892225478861</v>
      </c>
      <c r="D35">
        <f t="shared" si="8"/>
        <v>27.503078796150369</v>
      </c>
    </row>
    <row r="36" spans="1:24" x14ac:dyDescent="0.25">
      <c r="A36" s="10" t="s">
        <v>2326</v>
      </c>
      <c r="B36">
        <v>29.116837664760958</v>
      </c>
      <c r="D36">
        <f t="shared" si="8"/>
        <v>27.374226800875935</v>
      </c>
    </row>
    <row r="37" spans="1:24" x14ac:dyDescent="0.25">
      <c r="A37" s="10"/>
      <c r="I37" s="8"/>
      <c r="J37" s="8"/>
      <c r="K37" s="8"/>
      <c r="L37" s="8"/>
    </row>
    <row r="38" spans="1:24" x14ac:dyDescent="0.25">
      <c r="A38" s="10" t="s">
        <v>2303</v>
      </c>
      <c r="B38">
        <v>31.8218739063743</v>
      </c>
      <c r="D38">
        <f>B38/31.8218739063743/4*100</f>
        <v>25</v>
      </c>
      <c r="I38" s="8"/>
      <c r="J38" s="8"/>
      <c r="K38" s="8"/>
      <c r="L38" s="8"/>
    </row>
    <row r="39" spans="1:24" x14ac:dyDescent="0.25">
      <c r="A39" s="10" t="s">
        <v>2327</v>
      </c>
      <c r="B39">
        <v>31.004305681266235</v>
      </c>
      <c r="D39">
        <f t="shared" ref="D39:D45" si="9">B39/31.8218739063743/4*100</f>
        <v>24.357699496646944</v>
      </c>
      <c r="I39" s="8"/>
      <c r="J39" s="8"/>
      <c r="K39" s="8"/>
      <c r="L39" s="8"/>
    </row>
    <row r="40" spans="1:24" x14ac:dyDescent="0.25">
      <c r="A40" s="10" t="s">
        <v>2328</v>
      </c>
      <c r="B40">
        <v>29.514792232940234</v>
      </c>
      <c r="D40">
        <f t="shared" si="9"/>
        <v>23.187503287658423</v>
      </c>
    </row>
    <row r="41" spans="1:24" x14ac:dyDescent="0.25">
      <c r="A41" s="10" t="s">
        <v>2329</v>
      </c>
      <c r="B41">
        <v>29.190350593207693</v>
      </c>
      <c r="D41">
        <f t="shared" si="9"/>
        <v>22.932614432992676</v>
      </c>
    </row>
    <row r="42" spans="1:24" x14ac:dyDescent="0.25">
      <c r="A42" s="10" t="s">
        <v>2330</v>
      </c>
      <c r="B42">
        <v>29.180149994560285</v>
      </c>
      <c r="D42">
        <f t="shared" si="9"/>
        <v>22.924600606813382</v>
      </c>
    </row>
    <row r="43" spans="1:24" x14ac:dyDescent="0.25">
      <c r="A43" s="10" t="s">
        <v>2331</v>
      </c>
      <c r="B43">
        <v>29.31420453602367</v>
      </c>
      <c r="D43">
        <f t="shared" si="9"/>
        <v>23.029916954506948</v>
      </c>
    </row>
    <row r="44" spans="1:24" x14ac:dyDescent="0.25">
      <c r="A44" s="10" t="s">
        <v>2332</v>
      </c>
      <c r="B44">
        <v>29.358071437205709</v>
      </c>
      <c r="D44">
        <f t="shared" si="9"/>
        <v>23.064379806467759</v>
      </c>
      <c r="I44" s="8"/>
      <c r="J44" s="8"/>
      <c r="K44" s="8"/>
      <c r="L44" s="8"/>
    </row>
    <row r="45" spans="1:24" x14ac:dyDescent="0.25">
      <c r="A45" s="10" t="s">
        <v>2333</v>
      </c>
      <c r="B45">
        <v>29.575409461446572</v>
      </c>
      <c r="D45">
        <f t="shared" si="9"/>
        <v>23.235125584105109</v>
      </c>
      <c r="I45" s="8"/>
      <c r="J45" s="8"/>
      <c r="K45" s="8"/>
      <c r="L45" s="8"/>
    </row>
    <row r="46" spans="1:24" x14ac:dyDescent="0.25">
      <c r="A46" s="10"/>
      <c r="I46" s="8"/>
      <c r="J46" s="8"/>
      <c r="K46" s="8"/>
      <c r="L46" s="8"/>
    </row>
    <row r="47" spans="1:24" x14ac:dyDescent="0.25">
      <c r="A47" s="10" t="s">
        <v>2295</v>
      </c>
      <c r="B47">
        <v>23.9798202924141</v>
      </c>
      <c r="D47">
        <f>B47/23.9798202924141/4*100</f>
        <v>25</v>
      </c>
    </row>
    <row r="48" spans="1:24" x14ac:dyDescent="0.25">
      <c r="A48" s="10" t="s">
        <v>2334</v>
      </c>
      <c r="B48">
        <v>24.046805007774914</v>
      </c>
      <c r="D48">
        <f t="shared" ref="D48:D54" si="10">B48/23.9798202924141/4*100</f>
        <v>25.069834463461348</v>
      </c>
    </row>
    <row r="49" spans="1:12" x14ac:dyDescent="0.25">
      <c r="A49" s="10" t="s">
        <v>2335</v>
      </c>
      <c r="B49">
        <v>22.991921580985057</v>
      </c>
      <c r="D49">
        <f t="shared" si="10"/>
        <v>23.970072857737847</v>
      </c>
    </row>
    <row r="50" spans="1:12" x14ac:dyDescent="0.25">
      <c r="A50" s="10" t="s">
        <v>2336</v>
      </c>
      <c r="B50">
        <v>23.081385371973571</v>
      </c>
      <c r="D50">
        <f t="shared" si="10"/>
        <v>24.063342729965388</v>
      </c>
    </row>
    <row r="51" spans="1:12" x14ac:dyDescent="0.25">
      <c r="A51" s="10" t="s">
        <v>2337</v>
      </c>
      <c r="B51">
        <v>22.989134679996582</v>
      </c>
      <c r="D51">
        <f t="shared" si="10"/>
        <v>23.967167392898563</v>
      </c>
      <c r="I51" s="8"/>
      <c r="J51" s="8"/>
      <c r="K51" s="8"/>
      <c r="L51" s="8"/>
    </row>
    <row r="52" spans="1:12" x14ac:dyDescent="0.25">
      <c r="A52" s="10" t="s">
        <v>2338</v>
      </c>
      <c r="B52">
        <v>23.161146567439893</v>
      </c>
      <c r="D52">
        <f t="shared" si="10"/>
        <v>24.146497226635606</v>
      </c>
      <c r="I52" s="8"/>
      <c r="J52" s="8"/>
      <c r="K52" s="8"/>
      <c r="L52" s="8"/>
    </row>
    <row r="53" spans="1:12" x14ac:dyDescent="0.25">
      <c r="A53" s="10" t="s">
        <v>2339</v>
      </c>
      <c r="B53">
        <v>23.032551759327774</v>
      </c>
      <c r="D53">
        <f t="shared" si="10"/>
        <v>24.012431576284591</v>
      </c>
      <c r="I53" s="8"/>
      <c r="J53" s="8"/>
      <c r="K53" s="8"/>
      <c r="L53" s="8"/>
    </row>
    <row r="54" spans="1:12" x14ac:dyDescent="0.25">
      <c r="A54" s="10" t="s">
        <v>2340</v>
      </c>
      <c r="B54">
        <v>23.033893817420015</v>
      </c>
      <c r="D54">
        <f t="shared" si="10"/>
        <v>24.013830729901962</v>
      </c>
    </row>
    <row r="55" spans="1:12" x14ac:dyDescent="0.25">
      <c r="A55" s="10"/>
    </row>
    <row r="56" spans="1:12" x14ac:dyDescent="0.25">
      <c r="A56" s="10" t="s">
        <v>2298</v>
      </c>
      <c r="B56">
        <v>16.807537534732301</v>
      </c>
      <c r="D56">
        <f>B56/16.8075375347323/4*100</f>
        <v>25</v>
      </c>
    </row>
    <row r="57" spans="1:12" x14ac:dyDescent="0.25">
      <c r="A57" s="10" t="s">
        <v>2341</v>
      </c>
      <c r="B57">
        <v>16.813476412616605</v>
      </c>
      <c r="D57">
        <f t="shared" ref="D57:D63" si="11">B57/16.8075375347323/4*100</f>
        <v>25.008833652568129</v>
      </c>
    </row>
    <row r="58" spans="1:12" x14ac:dyDescent="0.25">
      <c r="A58" s="10" t="s">
        <v>2342</v>
      </c>
      <c r="B58">
        <v>17.061609127735917</v>
      </c>
      <c r="D58">
        <f t="shared" si="11"/>
        <v>25.377913172108919</v>
      </c>
    </row>
    <row r="59" spans="1:12" x14ac:dyDescent="0.25">
      <c r="A59" s="10" t="s">
        <v>2343</v>
      </c>
      <c r="B59">
        <v>17.045451140505801</v>
      </c>
      <c r="D59">
        <f t="shared" si="11"/>
        <v>25.35387933134443</v>
      </c>
    </row>
    <row r="60" spans="1:12" x14ac:dyDescent="0.25">
      <c r="A60" s="10" t="s">
        <v>2345</v>
      </c>
      <c r="B60">
        <v>17.077180530811162</v>
      </c>
      <c r="D60">
        <f t="shared" si="11"/>
        <v>25.401074511244808</v>
      </c>
    </row>
    <row r="61" spans="1:12" x14ac:dyDescent="0.25">
      <c r="A61" s="10" t="s">
        <v>2344</v>
      </c>
      <c r="B61">
        <v>17.083252049917469</v>
      </c>
      <c r="D61">
        <f t="shared" si="11"/>
        <v>25.410105458065186</v>
      </c>
    </row>
    <row r="62" spans="1:12" x14ac:dyDescent="0.25">
      <c r="A62" s="10" t="s">
        <v>2346</v>
      </c>
      <c r="B62">
        <v>17.097207087548014</v>
      </c>
      <c r="D62">
        <f t="shared" si="11"/>
        <v>25.430862570166983</v>
      </c>
    </row>
    <row r="63" spans="1:12" x14ac:dyDescent="0.25">
      <c r="A63" s="10" t="s">
        <v>2347</v>
      </c>
      <c r="B63">
        <v>17.041782844962867</v>
      </c>
      <c r="D63">
        <f t="shared" si="11"/>
        <v>25.348423006265051</v>
      </c>
    </row>
    <row r="64" spans="1:12" x14ac:dyDescent="0.25">
      <c r="A64" s="10"/>
    </row>
    <row r="65" spans="1:4" x14ac:dyDescent="0.25">
      <c r="A65" s="10" t="s">
        <v>2301</v>
      </c>
      <c r="B65">
        <v>27.931360176520499</v>
      </c>
      <c r="D65">
        <f>B65/27.9313601765205/4*100</f>
        <v>25</v>
      </c>
    </row>
    <row r="66" spans="1:4" x14ac:dyDescent="0.25">
      <c r="A66" s="10" t="s">
        <v>2383</v>
      </c>
      <c r="B66">
        <v>28.250988838990693</v>
      </c>
      <c r="D66">
        <f t="shared" ref="D66:D72" si="12">B66/27.9313601765205/4*100</f>
        <v>25.286084047151846</v>
      </c>
    </row>
    <row r="67" spans="1:4" x14ac:dyDescent="0.25">
      <c r="A67" s="10" t="s">
        <v>2384</v>
      </c>
      <c r="B67">
        <v>29.17131963234667</v>
      </c>
      <c r="D67">
        <f t="shared" si="12"/>
        <v>26.109827312373866</v>
      </c>
    </row>
    <row r="68" spans="1:4" x14ac:dyDescent="0.25">
      <c r="A68" s="10" t="s">
        <v>2385</v>
      </c>
      <c r="B68">
        <v>29.27235869898918</v>
      </c>
      <c r="D68">
        <f t="shared" si="12"/>
        <v>26.200262459466568</v>
      </c>
    </row>
    <row r="69" spans="1:4" x14ac:dyDescent="0.25">
      <c r="A69" s="10" t="s">
        <v>2386</v>
      </c>
      <c r="B69">
        <v>29.259203733975653</v>
      </c>
      <c r="D69">
        <f t="shared" si="12"/>
        <v>26.188488091041261</v>
      </c>
    </row>
    <row r="70" spans="1:4" x14ac:dyDescent="0.25">
      <c r="A70" s="10" t="s">
        <v>2387</v>
      </c>
      <c r="B70">
        <v>29.099234950434212</v>
      </c>
      <c r="D70">
        <f t="shared" si="12"/>
        <v>26.045307824729068</v>
      </c>
    </row>
    <row r="71" spans="1:4" x14ac:dyDescent="0.25">
      <c r="A71" s="10" t="s">
        <v>2388</v>
      </c>
      <c r="B71">
        <v>29.152860251443446</v>
      </c>
      <c r="D71">
        <f t="shared" si="12"/>
        <v>26.093305219655715</v>
      </c>
    </row>
    <row r="72" spans="1:4" x14ac:dyDescent="0.25">
      <c r="A72" s="10" t="s">
        <v>2389</v>
      </c>
      <c r="B72">
        <v>29.149809767666241</v>
      </c>
      <c r="D72">
        <f t="shared" si="12"/>
        <v>26.090574880211157</v>
      </c>
    </row>
    <row r="73" spans="1:4" x14ac:dyDescent="0.25">
      <c r="A73" s="10"/>
    </row>
    <row r="74" spans="1:4" x14ac:dyDescent="0.25">
      <c r="A74" s="10" t="s">
        <v>2304</v>
      </c>
      <c r="B74">
        <v>31.281281996333099</v>
      </c>
      <c r="D74">
        <f>B74/31.2812819963331/4*100</f>
        <v>25</v>
      </c>
    </row>
    <row r="75" spans="1:4" x14ac:dyDescent="0.25">
      <c r="A75" s="10" t="s">
        <v>2348</v>
      </c>
      <c r="B75">
        <v>30.888729740617787</v>
      </c>
      <c r="D75">
        <f t="shared" ref="D75:D81" si="13">B75/31.2812819963331/4*100</f>
        <v>24.686272244403757</v>
      </c>
    </row>
    <row r="76" spans="1:4" x14ac:dyDescent="0.25">
      <c r="A76" s="10" t="s">
        <v>2349</v>
      </c>
      <c r="B76">
        <v>30.775149658932357</v>
      </c>
      <c r="D76">
        <f t="shared" si="13"/>
        <v>24.595499045195723</v>
      </c>
    </row>
    <row r="77" spans="1:4" x14ac:dyDescent="0.25">
      <c r="A77" s="10" t="s">
        <v>2350</v>
      </c>
      <c r="B77">
        <v>30.600804788531445</v>
      </c>
      <c r="D77">
        <f t="shared" si="13"/>
        <v>24.456162627956374</v>
      </c>
    </row>
    <row r="78" spans="1:4" x14ac:dyDescent="0.25">
      <c r="A78" s="10" t="s">
        <v>2351</v>
      </c>
      <c r="B78">
        <v>30.674481055216603</v>
      </c>
      <c r="D78">
        <f t="shared" si="13"/>
        <v>24.515044698945182</v>
      </c>
    </row>
    <row r="79" spans="1:4" x14ac:dyDescent="0.25">
      <c r="A79" s="10" t="s">
        <v>2352</v>
      </c>
      <c r="B79">
        <v>30.656366432208426</v>
      </c>
      <c r="D79">
        <f t="shared" si="13"/>
        <v>24.500567492567978</v>
      </c>
    </row>
    <row r="80" spans="1:4" x14ac:dyDescent="0.25">
      <c r="A80" s="10" t="s">
        <v>2353</v>
      </c>
      <c r="B80">
        <v>30.71738090168077</v>
      </c>
      <c r="D80">
        <f t="shared" si="13"/>
        <v>24.549330255455619</v>
      </c>
    </row>
    <row r="81" spans="1:4" x14ac:dyDescent="0.25">
      <c r="A81" s="10" t="s">
        <v>2354</v>
      </c>
      <c r="B81">
        <v>30.77451356995088</v>
      </c>
      <c r="D81">
        <f t="shared" si="13"/>
        <v>24.594990682893346</v>
      </c>
    </row>
    <row r="82" spans="1:4" x14ac:dyDescent="0.25">
      <c r="A82" s="10"/>
    </row>
    <row r="83" spans="1:4" x14ac:dyDescent="0.25">
      <c r="A83" s="10" t="s">
        <v>2294</v>
      </c>
      <c r="B83" s="8">
        <v>23.928178636629301</v>
      </c>
      <c r="D83">
        <f>B83/23.9281786366293/4*100</f>
        <v>25</v>
      </c>
    </row>
    <row r="84" spans="1:4" x14ac:dyDescent="0.25">
      <c r="A84" s="10" t="s">
        <v>2355</v>
      </c>
      <c r="B84">
        <v>24.006940735726801</v>
      </c>
      <c r="D84">
        <f t="shared" ref="D84:D90" si="14">B84/23.9281786366293/4*100</f>
        <v>25.082290111058569</v>
      </c>
    </row>
    <row r="85" spans="1:4" x14ac:dyDescent="0.25">
      <c r="A85" s="10" t="s">
        <v>2356</v>
      </c>
      <c r="B85">
        <v>23.203309466402899</v>
      </c>
      <c r="D85">
        <f t="shared" si="14"/>
        <v>24.242661569405065</v>
      </c>
    </row>
    <row r="86" spans="1:4" x14ac:dyDescent="0.25">
      <c r="A86" s="10" t="s">
        <v>2357</v>
      </c>
      <c r="B86">
        <v>23.300639167093301</v>
      </c>
      <c r="D86">
        <f t="shared" si="14"/>
        <v>24.344350985645686</v>
      </c>
    </row>
    <row r="87" spans="1:4" x14ac:dyDescent="0.25">
      <c r="A87" s="10" t="s">
        <v>2358</v>
      </c>
      <c r="B87">
        <v>23.218531440446899</v>
      </c>
      <c r="D87">
        <f t="shared" si="14"/>
        <v>24.258565385440502</v>
      </c>
    </row>
    <row r="88" spans="1:4" x14ac:dyDescent="0.25">
      <c r="A88" s="10" t="s">
        <v>2359</v>
      </c>
      <c r="B88">
        <v>23.395854997832998</v>
      </c>
      <c r="D88">
        <f t="shared" si="14"/>
        <v>24.443831844788409</v>
      </c>
    </row>
    <row r="89" spans="1:4" x14ac:dyDescent="0.25">
      <c r="A89" s="10" t="s">
        <v>2360</v>
      </c>
      <c r="B89">
        <v>23.237793671701599</v>
      </c>
      <c r="D89">
        <f t="shared" si="14"/>
        <v>24.278690435018255</v>
      </c>
    </row>
    <row r="90" spans="1:4" x14ac:dyDescent="0.25">
      <c r="A90" s="10" t="s">
        <v>2361</v>
      </c>
      <c r="B90">
        <v>23.2395372009859</v>
      </c>
      <c r="D90">
        <f t="shared" si="14"/>
        <v>24.28051206268033</v>
      </c>
    </row>
    <row r="91" spans="1:4" x14ac:dyDescent="0.25">
      <c r="A91" s="10"/>
    </row>
    <row r="92" spans="1:4" x14ac:dyDescent="0.25">
      <c r="A92" s="10" t="s">
        <v>2299</v>
      </c>
      <c r="B92">
        <v>16.717628008700402</v>
      </c>
      <c r="D92">
        <f>B92/16.7176280087004/4*100</f>
        <v>25</v>
      </c>
    </row>
    <row r="93" spans="1:4" x14ac:dyDescent="0.25">
      <c r="A93" s="10" t="s">
        <v>2362</v>
      </c>
      <c r="B93">
        <v>16.715484300569699</v>
      </c>
      <c r="D93">
        <f t="shared" ref="D93:D99" si="15">B93/16.7176280087004/4*100</f>
        <v>24.996794239993875</v>
      </c>
    </row>
    <row r="94" spans="1:4" x14ac:dyDescent="0.25">
      <c r="A94" s="10" t="s">
        <v>2363</v>
      </c>
      <c r="B94">
        <v>16.924988492005699</v>
      </c>
      <c r="D94">
        <f t="shared" si="15"/>
        <v>25.31009256097423</v>
      </c>
    </row>
    <row r="95" spans="1:4" x14ac:dyDescent="0.25">
      <c r="A95" s="10" t="s">
        <v>2364</v>
      </c>
      <c r="B95">
        <v>16.924500347093701</v>
      </c>
      <c r="D95">
        <f t="shared" si="15"/>
        <v>25.309362575668086</v>
      </c>
    </row>
    <row r="96" spans="1:4" x14ac:dyDescent="0.25">
      <c r="A96" s="10" t="s">
        <v>2365</v>
      </c>
      <c r="B96">
        <v>16.9448068847455</v>
      </c>
      <c r="D96">
        <f t="shared" si="15"/>
        <v>25.33972952970192</v>
      </c>
    </row>
    <row r="97" spans="1:4" x14ac:dyDescent="0.25">
      <c r="A97" s="10" t="s">
        <v>2366</v>
      </c>
      <c r="B97">
        <v>16.9671896607938</v>
      </c>
      <c r="D97">
        <f t="shared" si="15"/>
        <v>25.3732013476486</v>
      </c>
    </row>
    <row r="98" spans="1:4" x14ac:dyDescent="0.25">
      <c r="A98" s="10" t="s">
        <v>2367</v>
      </c>
      <c r="B98">
        <v>16.962794945068001</v>
      </c>
      <c r="D98">
        <f t="shared" si="15"/>
        <v>25.366629369070793</v>
      </c>
    </row>
    <row r="99" spans="1:4" x14ac:dyDescent="0.25">
      <c r="A99" s="10" t="s">
        <v>2368</v>
      </c>
      <c r="B99">
        <v>16.9093534914138</v>
      </c>
      <c r="D99">
        <f t="shared" si="15"/>
        <v>25.28671155174289</v>
      </c>
    </row>
    <row r="100" spans="1:4" x14ac:dyDescent="0.25">
      <c r="A100" s="10"/>
    </row>
    <row r="101" spans="1:4" x14ac:dyDescent="0.25">
      <c r="A101" s="10" t="s">
        <v>2302</v>
      </c>
      <c r="B101">
        <v>27.8766416823605</v>
      </c>
      <c r="D101">
        <f>B101/27.8766416823605/4*100</f>
        <v>25</v>
      </c>
    </row>
    <row r="102" spans="1:4" x14ac:dyDescent="0.25">
      <c r="A102" s="10" t="s">
        <v>2369</v>
      </c>
      <c r="B102">
        <v>28.15972964319969</v>
      </c>
      <c r="D102">
        <f t="shared" ref="D102:D108" si="16">B102/27.8766416823605/4*100</f>
        <v>25.253875595978194</v>
      </c>
    </row>
    <row r="103" spans="1:4" x14ac:dyDescent="0.25">
      <c r="A103" s="10" t="s">
        <v>2370</v>
      </c>
      <c r="B103">
        <v>29.064913044409373</v>
      </c>
      <c r="D103">
        <f t="shared" si="16"/>
        <v>26.065651465112431</v>
      </c>
    </row>
    <row r="104" spans="1:4" x14ac:dyDescent="0.25">
      <c r="A104" s="10" t="s">
        <v>2371</v>
      </c>
      <c r="B104">
        <v>29.157266063898408</v>
      </c>
      <c r="D104">
        <f t="shared" si="16"/>
        <v>26.148474407471621</v>
      </c>
    </row>
    <row r="105" spans="1:4" x14ac:dyDescent="0.25">
      <c r="A105" s="10" t="s">
        <v>2372</v>
      </c>
      <c r="B105">
        <v>29.143224240117704</v>
      </c>
      <c r="D105">
        <f t="shared" si="16"/>
        <v>26.135881585189885</v>
      </c>
    </row>
    <row r="106" spans="1:4" x14ac:dyDescent="0.25">
      <c r="A106" s="10" t="s">
        <v>2373</v>
      </c>
      <c r="B106">
        <v>28.984132824596514</v>
      </c>
      <c r="D106">
        <f t="shared" si="16"/>
        <v>25.993207104047254</v>
      </c>
    </row>
    <row r="107" spans="1:4" x14ac:dyDescent="0.25">
      <c r="A107" s="10" t="s">
        <v>2374</v>
      </c>
      <c r="B107">
        <v>29.048505671666259</v>
      </c>
      <c r="D107">
        <f t="shared" si="16"/>
        <v>26.050937199195769</v>
      </c>
    </row>
    <row r="108" spans="1:4" x14ac:dyDescent="0.25">
      <c r="A108" s="10" t="s">
        <v>2375</v>
      </c>
      <c r="B108">
        <v>29.041913920776302</v>
      </c>
      <c r="D108">
        <f t="shared" si="16"/>
        <v>26.045025663146106</v>
      </c>
    </row>
    <row r="109" spans="1:4" x14ac:dyDescent="0.25">
      <c r="A109" s="10"/>
    </row>
    <row r="110" spans="1:4" x14ac:dyDescent="0.25">
      <c r="A110" s="10" t="s">
        <v>2305</v>
      </c>
      <c r="B110">
        <v>31.477551672309801</v>
      </c>
      <c r="D110">
        <f>B110/31.4775516723098/4*100</f>
        <v>25</v>
      </c>
    </row>
    <row r="111" spans="1:4" x14ac:dyDescent="0.25">
      <c r="A111" s="10" t="s">
        <v>2376</v>
      </c>
      <c r="B111">
        <v>31.117845320503761</v>
      </c>
      <c r="D111">
        <f t="shared" ref="D111:D117" si="17">B111/31.4775516723098/4*100</f>
        <v>24.714315176454409</v>
      </c>
    </row>
    <row r="112" spans="1:4" x14ac:dyDescent="0.25">
      <c r="A112" s="10" t="s">
        <v>2377</v>
      </c>
      <c r="B112">
        <v>30.80678899718205</v>
      </c>
      <c r="D112">
        <f t="shared" si="17"/>
        <v>24.467269022293586</v>
      </c>
    </row>
    <row r="113" spans="1:4" x14ac:dyDescent="0.25">
      <c r="A113" s="10" t="s">
        <v>2378</v>
      </c>
      <c r="B113">
        <v>30.617594421914578</v>
      </c>
      <c r="D113">
        <f t="shared" si="17"/>
        <v>24.317007514317172</v>
      </c>
    </row>
    <row r="114" spans="1:4" x14ac:dyDescent="0.25">
      <c r="A114" s="10" t="s">
        <v>2379</v>
      </c>
      <c r="B114">
        <v>30.69343743468993</v>
      </c>
      <c r="D114">
        <f t="shared" si="17"/>
        <v>24.377243308356125</v>
      </c>
    </row>
    <row r="115" spans="1:4" x14ac:dyDescent="0.25">
      <c r="A115" s="10" t="s">
        <v>2380</v>
      </c>
      <c r="B115">
        <v>30.652822516776741</v>
      </c>
      <c r="D115">
        <f t="shared" si="17"/>
        <v>24.34498625868466</v>
      </c>
    </row>
    <row r="116" spans="1:4" x14ac:dyDescent="0.25">
      <c r="A116" s="10" t="s">
        <v>2381</v>
      </c>
      <c r="B116">
        <v>30.75090571156414</v>
      </c>
      <c r="D116">
        <f t="shared" si="17"/>
        <v>24.422885578657567</v>
      </c>
    </row>
    <row r="117" spans="1:4" x14ac:dyDescent="0.25">
      <c r="A117" s="10" t="s">
        <v>2382</v>
      </c>
      <c r="B117">
        <v>30.809195386824022</v>
      </c>
      <c r="D117">
        <f t="shared" si="17"/>
        <v>24.469180217346988</v>
      </c>
    </row>
    <row r="120" spans="1:4" x14ac:dyDescent="0.25">
      <c r="A120" t="s">
        <v>2186</v>
      </c>
      <c r="B120" t="s">
        <v>2390</v>
      </c>
    </row>
    <row r="121" spans="1:4" x14ac:dyDescent="0.25">
      <c r="A121" t="s">
        <v>2296</v>
      </c>
      <c r="B121">
        <v>25</v>
      </c>
    </row>
    <row r="122" spans="1:4" x14ac:dyDescent="0.25">
      <c r="A122" t="s">
        <v>2306</v>
      </c>
      <c r="B122">
        <v>25.281159790812101</v>
      </c>
    </row>
    <row r="123" spans="1:4" x14ac:dyDescent="0.25">
      <c r="A123" t="s">
        <v>2307</v>
      </c>
      <c r="B123">
        <v>24.753671900543505</v>
      </c>
    </row>
    <row r="124" spans="1:4" x14ac:dyDescent="0.25">
      <c r="A124" t="s">
        <v>2308</v>
      </c>
      <c r="B124">
        <v>24.835349374597328</v>
      </c>
    </row>
    <row r="125" spans="1:4" x14ac:dyDescent="0.25">
      <c r="A125" t="s">
        <v>2309</v>
      </c>
      <c r="B125">
        <v>24.798096863626824</v>
      </c>
    </row>
    <row r="126" spans="1:4" x14ac:dyDescent="0.25">
      <c r="A126" t="s">
        <v>2310</v>
      </c>
      <c r="B126">
        <v>24.843435350093564</v>
      </c>
    </row>
    <row r="127" spans="1:4" x14ac:dyDescent="0.25">
      <c r="A127" t="s">
        <v>2312</v>
      </c>
      <c r="B127">
        <v>24.819394896045328</v>
      </c>
    </row>
    <row r="128" spans="1:4" x14ac:dyDescent="0.25">
      <c r="A128" t="s">
        <v>2311</v>
      </c>
      <c r="B128">
        <v>24.774168956396505</v>
      </c>
    </row>
    <row r="130" spans="1:2" x14ac:dyDescent="0.25">
      <c r="A130" t="s">
        <v>2297</v>
      </c>
      <c r="B130">
        <v>25</v>
      </c>
    </row>
    <row r="131" spans="1:2" x14ac:dyDescent="0.25">
      <c r="A131" t="s">
        <v>2313</v>
      </c>
      <c r="B131">
        <v>24.898533829068668</v>
      </c>
    </row>
    <row r="132" spans="1:2" x14ac:dyDescent="0.25">
      <c r="A132" t="s">
        <v>2314</v>
      </c>
      <c r="B132">
        <v>24.930849091669156</v>
      </c>
    </row>
    <row r="133" spans="1:2" x14ac:dyDescent="0.25">
      <c r="A133" t="s">
        <v>2315</v>
      </c>
      <c r="B133">
        <v>24.899357062528217</v>
      </c>
    </row>
    <row r="134" spans="1:2" x14ac:dyDescent="0.25">
      <c r="A134" t="s">
        <v>2316</v>
      </c>
      <c r="B134">
        <v>24.942823304361383</v>
      </c>
    </row>
    <row r="135" spans="1:2" x14ac:dyDescent="0.25">
      <c r="A135" t="s">
        <v>2317</v>
      </c>
      <c r="B135">
        <v>24.881601643628741</v>
      </c>
    </row>
    <row r="136" spans="1:2" x14ac:dyDescent="0.25">
      <c r="A136" t="s">
        <v>2318</v>
      </c>
      <c r="B136">
        <v>24.968591754772966</v>
      </c>
    </row>
    <row r="137" spans="1:2" x14ac:dyDescent="0.25">
      <c r="A137" t="s">
        <v>2319</v>
      </c>
      <c r="B137">
        <v>24.915963001208297</v>
      </c>
    </row>
    <row r="139" spans="1:2" x14ac:dyDescent="0.25">
      <c r="A139" t="s">
        <v>2300</v>
      </c>
      <c r="B139">
        <v>25</v>
      </c>
    </row>
    <row r="140" spans="1:2" x14ac:dyDescent="0.25">
      <c r="A140" t="s">
        <v>2320</v>
      </c>
      <c r="B140">
        <v>25.574404397521977</v>
      </c>
    </row>
    <row r="141" spans="1:2" x14ac:dyDescent="0.25">
      <c r="A141" t="s">
        <v>2321</v>
      </c>
      <c r="B141">
        <v>27.440571496567983</v>
      </c>
    </row>
    <row r="142" spans="1:2" x14ac:dyDescent="0.25">
      <c r="A142" t="s">
        <v>2322</v>
      </c>
      <c r="B142">
        <v>27.690463825547027</v>
      </c>
    </row>
    <row r="143" spans="1:2" x14ac:dyDescent="0.25">
      <c r="A143" t="s">
        <v>2323</v>
      </c>
      <c r="B143">
        <v>27.706528047162109</v>
      </c>
    </row>
    <row r="144" spans="1:2" x14ac:dyDescent="0.25">
      <c r="A144" t="s">
        <v>2324</v>
      </c>
      <c r="B144">
        <v>27.577955321871357</v>
      </c>
    </row>
    <row r="145" spans="1:2" x14ac:dyDescent="0.25">
      <c r="A145" t="s">
        <v>2325</v>
      </c>
      <c r="B145">
        <v>27.503078796150369</v>
      </c>
    </row>
    <row r="146" spans="1:2" x14ac:dyDescent="0.25">
      <c r="A146" t="s">
        <v>2326</v>
      </c>
      <c r="B146">
        <v>27.374226800875935</v>
      </c>
    </row>
    <row r="148" spans="1:2" x14ac:dyDescent="0.25">
      <c r="A148" t="s">
        <v>2303</v>
      </c>
      <c r="B148">
        <v>25</v>
      </c>
    </row>
    <row r="149" spans="1:2" x14ac:dyDescent="0.25">
      <c r="A149" t="s">
        <v>2327</v>
      </c>
      <c r="B149">
        <v>24.357699496646944</v>
      </c>
    </row>
    <row r="150" spans="1:2" x14ac:dyDescent="0.25">
      <c r="A150" t="s">
        <v>2328</v>
      </c>
      <c r="B150">
        <v>23.187503287658423</v>
      </c>
    </row>
    <row r="151" spans="1:2" x14ac:dyDescent="0.25">
      <c r="A151" t="s">
        <v>2329</v>
      </c>
      <c r="B151">
        <v>22.932614432992676</v>
      </c>
    </row>
    <row r="152" spans="1:2" x14ac:dyDescent="0.25">
      <c r="A152" t="s">
        <v>2330</v>
      </c>
      <c r="B152">
        <v>22.924600606813382</v>
      </c>
    </row>
    <row r="153" spans="1:2" x14ac:dyDescent="0.25">
      <c r="A153" t="s">
        <v>2331</v>
      </c>
      <c r="B153">
        <v>23.029916954506948</v>
      </c>
    </row>
    <row r="154" spans="1:2" x14ac:dyDescent="0.25">
      <c r="A154" t="s">
        <v>2332</v>
      </c>
      <c r="B154">
        <v>23.064379806467759</v>
      </c>
    </row>
    <row r="155" spans="1:2" x14ac:dyDescent="0.25">
      <c r="A155" t="s">
        <v>2333</v>
      </c>
      <c r="B155">
        <v>23.235125584105109</v>
      </c>
    </row>
    <row r="157" spans="1:2" x14ac:dyDescent="0.25">
      <c r="A157" t="s">
        <v>2295</v>
      </c>
      <c r="B157">
        <v>25</v>
      </c>
    </row>
    <row r="158" spans="1:2" x14ac:dyDescent="0.25">
      <c r="A158" t="s">
        <v>2334</v>
      </c>
      <c r="B158">
        <v>25.069834463461348</v>
      </c>
    </row>
    <row r="159" spans="1:2" x14ac:dyDescent="0.25">
      <c r="A159" t="s">
        <v>2335</v>
      </c>
      <c r="B159">
        <v>23.970072857737847</v>
      </c>
    </row>
    <row r="160" spans="1:2" x14ac:dyDescent="0.25">
      <c r="A160" t="s">
        <v>2336</v>
      </c>
      <c r="B160">
        <v>24.063342729965388</v>
      </c>
    </row>
    <row r="161" spans="1:2" x14ac:dyDescent="0.25">
      <c r="A161" t="s">
        <v>2337</v>
      </c>
      <c r="B161">
        <v>23.967167392898563</v>
      </c>
    </row>
    <row r="162" spans="1:2" x14ac:dyDescent="0.25">
      <c r="A162" t="s">
        <v>2338</v>
      </c>
      <c r="B162">
        <v>24.146497226635606</v>
      </c>
    </row>
    <row r="163" spans="1:2" x14ac:dyDescent="0.25">
      <c r="A163" t="s">
        <v>2339</v>
      </c>
      <c r="B163">
        <v>24.012431576284591</v>
      </c>
    </row>
    <row r="164" spans="1:2" x14ac:dyDescent="0.25">
      <c r="A164" t="s">
        <v>2340</v>
      </c>
      <c r="B164">
        <v>24.013830729901962</v>
      </c>
    </row>
    <row r="166" spans="1:2" x14ac:dyDescent="0.25">
      <c r="A166" t="s">
        <v>2298</v>
      </c>
      <c r="B166">
        <v>25</v>
      </c>
    </row>
    <row r="167" spans="1:2" x14ac:dyDescent="0.25">
      <c r="A167" t="s">
        <v>2341</v>
      </c>
      <c r="B167">
        <v>25.008833652568129</v>
      </c>
    </row>
    <row r="168" spans="1:2" x14ac:dyDescent="0.25">
      <c r="A168" t="s">
        <v>2342</v>
      </c>
      <c r="B168">
        <v>25.377913172108919</v>
      </c>
    </row>
    <row r="169" spans="1:2" x14ac:dyDescent="0.25">
      <c r="A169" t="s">
        <v>2343</v>
      </c>
      <c r="B169">
        <v>25.35387933134443</v>
      </c>
    </row>
    <row r="170" spans="1:2" x14ac:dyDescent="0.25">
      <c r="A170" t="s">
        <v>2345</v>
      </c>
      <c r="B170">
        <v>25.401074511244808</v>
      </c>
    </row>
    <row r="171" spans="1:2" x14ac:dyDescent="0.25">
      <c r="A171" t="s">
        <v>2344</v>
      </c>
      <c r="B171">
        <v>25.410105458065186</v>
      </c>
    </row>
    <row r="172" spans="1:2" x14ac:dyDescent="0.25">
      <c r="A172" t="s">
        <v>2346</v>
      </c>
      <c r="B172">
        <v>25.430862570166983</v>
      </c>
    </row>
    <row r="173" spans="1:2" x14ac:dyDescent="0.25">
      <c r="A173" t="s">
        <v>2347</v>
      </c>
      <c r="B173">
        <v>25.348423006265051</v>
      </c>
    </row>
    <row r="175" spans="1:2" x14ac:dyDescent="0.25">
      <c r="A175" t="s">
        <v>2301</v>
      </c>
      <c r="B175">
        <v>25</v>
      </c>
    </row>
    <row r="176" spans="1:2" x14ac:dyDescent="0.25">
      <c r="A176" t="s">
        <v>2383</v>
      </c>
      <c r="B176">
        <v>25.286084047151846</v>
      </c>
    </row>
    <row r="177" spans="1:2" x14ac:dyDescent="0.25">
      <c r="A177" t="s">
        <v>2384</v>
      </c>
      <c r="B177">
        <v>26.109827312373866</v>
      </c>
    </row>
    <row r="178" spans="1:2" x14ac:dyDescent="0.25">
      <c r="A178" t="s">
        <v>2385</v>
      </c>
      <c r="B178">
        <v>26.200262459466568</v>
      </c>
    </row>
    <row r="179" spans="1:2" x14ac:dyDescent="0.25">
      <c r="A179" t="s">
        <v>2386</v>
      </c>
      <c r="B179">
        <v>26.188488091041261</v>
      </c>
    </row>
    <row r="180" spans="1:2" x14ac:dyDescent="0.25">
      <c r="A180" t="s">
        <v>2387</v>
      </c>
      <c r="B180">
        <v>26.045307824729068</v>
      </c>
    </row>
    <row r="181" spans="1:2" x14ac:dyDescent="0.25">
      <c r="A181" t="s">
        <v>2388</v>
      </c>
      <c r="B181">
        <v>26.093305219655715</v>
      </c>
    </row>
    <row r="182" spans="1:2" x14ac:dyDescent="0.25">
      <c r="A182" t="s">
        <v>2389</v>
      </c>
      <c r="B182">
        <v>26.090574880211157</v>
      </c>
    </row>
    <row r="184" spans="1:2" x14ac:dyDescent="0.25">
      <c r="A184" t="s">
        <v>2304</v>
      </c>
      <c r="B184">
        <v>25</v>
      </c>
    </row>
    <row r="185" spans="1:2" x14ac:dyDescent="0.25">
      <c r="A185" t="s">
        <v>2348</v>
      </c>
      <c r="B185">
        <v>24.686272244403757</v>
      </c>
    </row>
    <row r="186" spans="1:2" x14ac:dyDescent="0.25">
      <c r="A186" t="s">
        <v>2349</v>
      </c>
      <c r="B186">
        <v>24.595499045195723</v>
      </c>
    </row>
    <row r="187" spans="1:2" x14ac:dyDescent="0.25">
      <c r="A187" t="s">
        <v>2350</v>
      </c>
      <c r="B187">
        <v>24.456162627956374</v>
      </c>
    </row>
    <row r="188" spans="1:2" x14ac:dyDescent="0.25">
      <c r="A188" t="s">
        <v>2351</v>
      </c>
      <c r="B188">
        <v>24.515044698945182</v>
      </c>
    </row>
    <row r="189" spans="1:2" x14ac:dyDescent="0.25">
      <c r="A189" t="s">
        <v>2352</v>
      </c>
      <c r="B189">
        <v>24.500567492567978</v>
      </c>
    </row>
    <row r="190" spans="1:2" x14ac:dyDescent="0.25">
      <c r="A190" t="s">
        <v>2353</v>
      </c>
      <c r="B190">
        <v>24.549330255455619</v>
      </c>
    </row>
    <row r="191" spans="1:2" x14ac:dyDescent="0.25">
      <c r="A191" t="s">
        <v>2354</v>
      </c>
      <c r="B191">
        <v>24.594990682893346</v>
      </c>
    </row>
    <row r="193" spans="1:2" x14ac:dyDescent="0.25">
      <c r="A193" t="s">
        <v>2294</v>
      </c>
      <c r="B193">
        <v>25</v>
      </c>
    </row>
    <row r="194" spans="1:2" x14ac:dyDescent="0.25">
      <c r="A194" t="s">
        <v>2355</v>
      </c>
      <c r="B194">
        <v>25.082290111058569</v>
      </c>
    </row>
    <row r="195" spans="1:2" x14ac:dyDescent="0.25">
      <c r="A195" t="s">
        <v>2356</v>
      </c>
      <c r="B195">
        <v>24.242661569405065</v>
      </c>
    </row>
    <row r="196" spans="1:2" x14ac:dyDescent="0.25">
      <c r="A196" t="s">
        <v>2357</v>
      </c>
      <c r="B196">
        <v>24.344350985645686</v>
      </c>
    </row>
    <row r="197" spans="1:2" x14ac:dyDescent="0.25">
      <c r="A197" t="s">
        <v>2358</v>
      </c>
      <c r="B197">
        <v>24.258565385440502</v>
      </c>
    </row>
    <row r="198" spans="1:2" x14ac:dyDescent="0.25">
      <c r="A198" t="s">
        <v>2359</v>
      </c>
      <c r="B198">
        <v>24.443831844788409</v>
      </c>
    </row>
    <row r="199" spans="1:2" x14ac:dyDescent="0.25">
      <c r="A199" t="s">
        <v>2360</v>
      </c>
      <c r="B199">
        <v>24.278690435018255</v>
      </c>
    </row>
    <row r="200" spans="1:2" x14ac:dyDescent="0.25">
      <c r="A200" t="s">
        <v>2361</v>
      </c>
      <c r="B200">
        <v>24.28051206268033</v>
      </c>
    </row>
    <row r="202" spans="1:2" x14ac:dyDescent="0.25">
      <c r="A202" t="s">
        <v>2299</v>
      </c>
      <c r="B202">
        <v>25</v>
      </c>
    </row>
    <row r="203" spans="1:2" x14ac:dyDescent="0.25">
      <c r="A203" t="s">
        <v>2362</v>
      </c>
      <c r="B203">
        <v>24.996794239993875</v>
      </c>
    </row>
    <row r="204" spans="1:2" x14ac:dyDescent="0.25">
      <c r="A204" t="s">
        <v>2363</v>
      </c>
      <c r="B204">
        <v>25.31009256097423</v>
      </c>
    </row>
    <row r="205" spans="1:2" x14ac:dyDescent="0.25">
      <c r="A205" t="s">
        <v>2364</v>
      </c>
      <c r="B205">
        <v>25.309362575668086</v>
      </c>
    </row>
    <row r="206" spans="1:2" x14ac:dyDescent="0.25">
      <c r="A206" t="s">
        <v>2365</v>
      </c>
      <c r="B206">
        <v>25.33972952970192</v>
      </c>
    </row>
    <row r="207" spans="1:2" x14ac:dyDescent="0.25">
      <c r="A207" t="s">
        <v>2366</v>
      </c>
      <c r="B207">
        <v>25.3732013476486</v>
      </c>
    </row>
    <row r="208" spans="1:2" x14ac:dyDescent="0.25">
      <c r="A208" t="s">
        <v>2367</v>
      </c>
      <c r="B208">
        <v>25.366629369070793</v>
      </c>
    </row>
    <row r="209" spans="1:2" x14ac:dyDescent="0.25">
      <c r="A209" t="s">
        <v>2368</v>
      </c>
      <c r="B209">
        <v>25.28671155174289</v>
      </c>
    </row>
    <row r="211" spans="1:2" x14ac:dyDescent="0.25">
      <c r="A211" t="s">
        <v>2302</v>
      </c>
      <c r="B211">
        <v>25</v>
      </c>
    </row>
    <row r="212" spans="1:2" x14ac:dyDescent="0.25">
      <c r="A212" t="s">
        <v>2369</v>
      </c>
      <c r="B212">
        <v>25.253875595978194</v>
      </c>
    </row>
    <row r="213" spans="1:2" x14ac:dyDescent="0.25">
      <c r="A213" t="s">
        <v>2370</v>
      </c>
      <c r="B213">
        <v>26.065651465112431</v>
      </c>
    </row>
    <row r="214" spans="1:2" x14ac:dyDescent="0.25">
      <c r="A214" t="s">
        <v>2371</v>
      </c>
      <c r="B214">
        <v>26.148474407471621</v>
      </c>
    </row>
    <row r="215" spans="1:2" x14ac:dyDescent="0.25">
      <c r="A215" t="s">
        <v>2372</v>
      </c>
      <c r="B215">
        <v>26.135881585189885</v>
      </c>
    </row>
    <row r="216" spans="1:2" x14ac:dyDescent="0.25">
      <c r="A216" t="s">
        <v>2373</v>
      </c>
      <c r="B216">
        <v>25.993207104047254</v>
      </c>
    </row>
    <row r="217" spans="1:2" x14ac:dyDescent="0.25">
      <c r="A217" t="s">
        <v>2374</v>
      </c>
      <c r="B217">
        <v>26.050937199195769</v>
      </c>
    </row>
    <row r="218" spans="1:2" x14ac:dyDescent="0.25">
      <c r="A218" t="s">
        <v>2375</v>
      </c>
      <c r="B218">
        <v>26.045025663146106</v>
      </c>
    </row>
    <row r="220" spans="1:2" x14ac:dyDescent="0.25">
      <c r="A220" t="s">
        <v>2305</v>
      </c>
      <c r="B220">
        <v>25</v>
      </c>
    </row>
    <row r="221" spans="1:2" x14ac:dyDescent="0.25">
      <c r="A221" t="s">
        <v>2376</v>
      </c>
      <c r="B221">
        <v>24.714315176454409</v>
      </c>
    </row>
    <row r="222" spans="1:2" x14ac:dyDescent="0.25">
      <c r="A222" t="s">
        <v>2377</v>
      </c>
      <c r="B222">
        <v>24.467269022293586</v>
      </c>
    </row>
    <row r="223" spans="1:2" x14ac:dyDescent="0.25">
      <c r="A223" t="s">
        <v>2378</v>
      </c>
      <c r="B223">
        <v>24.317007514317172</v>
      </c>
    </row>
    <row r="224" spans="1:2" x14ac:dyDescent="0.25">
      <c r="A224" t="s">
        <v>2379</v>
      </c>
      <c r="B224">
        <v>24.377243308356125</v>
      </c>
    </row>
    <row r="225" spans="1:2" x14ac:dyDescent="0.25">
      <c r="A225" t="s">
        <v>2380</v>
      </c>
      <c r="B225">
        <v>24.34498625868466</v>
      </c>
    </row>
    <row r="226" spans="1:2" x14ac:dyDescent="0.25">
      <c r="A226" t="s">
        <v>2381</v>
      </c>
      <c r="B226">
        <v>24.422885578657567</v>
      </c>
    </row>
    <row r="227" spans="1:2" x14ac:dyDescent="0.25">
      <c r="A227" t="s">
        <v>2382</v>
      </c>
      <c r="B227">
        <v>24.469180217346988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Y583"/>
  <sheetViews>
    <sheetView topLeftCell="N1" workbookViewId="0">
      <selection activeCell="S8" sqref="S8:S582"/>
    </sheetView>
  </sheetViews>
  <sheetFormatPr defaultRowHeight="15" x14ac:dyDescent="0.25"/>
  <sheetData>
    <row r="1" spans="1:129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1818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1819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1820</v>
      </c>
      <c r="BM1" s="1" t="s">
        <v>90</v>
      </c>
      <c r="BN1" s="1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1" t="s">
        <v>105</v>
      </c>
      <c r="CC1" s="1" t="s">
        <v>106</v>
      </c>
      <c r="CD1" s="1" t="s">
        <v>107</v>
      </c>
      <c r="CE1" s="1" t="s">
        <v>108</v>
      </c>
      <c r="CF1" s="1" t="s">
        <v>1821</v>
      </c>
      <c r="CG1" s="1" t="s">
        <v>109</v>
      </c>
      <c r="CH1" s="1" t="s">
        <v>1822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1823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1824</v>
      </c>
      <c r="CT1" s="1" t="s">
        <v>119</v>
      </c>
      <c r="CU1" s="1" t="s">
        <v>120</v>
      </c>
      <c r="CV1" s="1" t="s">
        <v>121</v>
      </c>
      <c r="CW1" s="1" t="s">
        <v>1825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</row>
    <row r="2" spans="1:129" x14ac:dyDescent="0.25">
      <c r="A2" s="1">
        <v>0</v>
      </c>
      <c r="B2">
        <v>139353</v>
      </c>
      <c r="C2">
        <v>88592</v>
      </c>
      <c r="D2">
        <v>132151</v>
      </c>
      <c r="E2">
        <v>5</v>
      </c>
      <c r="F2">
        <v>159509</v>
      </c>
      <c r="G2">
        <v>88552</v>
      </c>
      <c r="H2">
        <v>60387</v>
      </c>
      <c r="I2">
        <v>90728</v>
      </c>
      <c r="J2">
        <v>8</v>
      </c>
      <c r="K2">
        <v>103774</v>
      </c>
      <c r="L2">
        <v>122717</v>
      </c>
      <c r="M2">
        <v>93719</v>
      </c>
      <c r="N2">
        <v>153894</v>
      </c>
      <c r="O2">
        <v>16</v>
      </c>
      <c r="P2">
        <v>156667</v>
      </c>
      <c r="R2">
        <v>1</v>
      </c>
      <c r="S2">
        <v>2</v>
      </c>
      <c r="T2">
        <v>24</v>
      </c>
      <c r="U2">
        <v>3</v>
      </c>
      <c r="V2">
        <v>189724</v>
      </c>
      <c r="W2">
        <v>111849</v>
      </c>
      <c r="X2">
        <v>157601</v>
      </c>
      <c r="Y2">
        <v>8</v>
      </c>
      <c r="Z2">
        <v>200138</v>
      </c>
      <c r="AA2">
        <v>90966</v>
      </c>
      <c r="AB2">
        <v>62990</v>
      </c>
      <c r="AC2">
        <v>93936</v>
      </c>
      <c r="AD2">
        <v>6</v>
      </c>
      <c r="AE2">
        <v>108496</v>
      </c>
      <c r="AF2">
        <v>60477</v>
      </c>
      <c r="AG2">
        <v>46387</v>
      </c>
      <c r="AH2">
        <v>69099</v>
      </c>
      <c r="AI2">
        <v>6</v>
      </c>
      <c r="AJ2">
        <v>73686</v>
      </c>
      <c r="AK2">
        <v>1</v>
      </c>
      <c r="AL2">
        <v>84365</v>
      </c>
      <c r="AM2">
        <v>69922</v>
      </c>
      <c r="AN2">
        <v>114572</v>
      </c>
      <c r="AO2">
        <v>6</v>
      </c>
      <c r="AP2">
        <v>113586</v>
      </c>
      <c r="AQ2">
        <v>1</v>
      </c>
      <c r="AS2">
        <v>1</v>
      </c>
      <c r="AT2">
        <v>21</v>
      </c>
      <c r="AU2">
        <v>2</v>
      </c>
      <c r="AV2">
        <v>103596</v>
      </c>
      <c r="AW2">
        <v>78020</v>
      </c>
      <c r="AX2">
        <v>111368</v>
      </c>
      <c r="AY2">
        <v>6</v>
      </c>
      <c r="AZ2">
        <v>132562</v>
      </c>
      <c r="BA2">
        <v>2</v>
      </c>
      <c r="BB2">
        <v>130004</v>
      </c>
      <c r="BC2">
        <v>90752</v>
      </c>
      <c r="BD2">
        <v>136593</v>
      </c>
      <c r="BE2">
        <v>4</v>
      </c>
      <c r="BF2">
        <v>154045</v>
      </c>
      <c r="BG2">
        <v>91631</v>
      </c>
      <c r="BH2">
        <v>73976</v>
      </c>
      <c r="BI2">
        <v>103645</v>
      </c>
      <c r="BJ2">
        <v>4</v>
      </c>
      <c r="BK2">
        <v>108980</v>
      </c>
      <c r="BM2">
        <v>148320</v>
      </c>
      <c r="BN2">
        <v>120984</v>
      </c>
      <c r="BO2">
        <v>197561</v>
      </c>
      <c r="BP2">
        <v>7</v>
      </c>
      <c r="BQ2">
        <v>199779</v>
      </c>
      <c r="BR2">
        <v>5</v>
      </c>
      <c r="BS2">
        <v>1</v>
      </c>
      <c r="BT2">
        <v>6</v>
      </c>
      <c r="BU2">
        <v>43</v>
      </c>
      <c r="BV2">
        <v>1</v>
      </c>
      <c r="BW2">
        <v>165100</v>
      </c>
      <c r="BX2">
        <v>120235</v>
      </c>
      <c r="BY2">
        <v>166757</v>
      </c>
      <c r="BZ2">
        <v>15</v>
      </c>
      <c r="CA2">
        <v>203968</v>
      </c>
      <c r="CB2">
        <v>1</v>
      </c>
      <c r="CE2">
        <v>6</v>
      </c>
      <c r="CJ2">
        <v>1</v>
      </c>
      <c r="CL2">
        <v>2</v>
      </c>
      <c r="CM2">
        <v>2</v>
      </c>
      <c r="CN2">
        <v>1</v>
      </c>
      <c r="CO2">
        <v>7</v>
      </c>
      <c r="CP2">
        <v>1</v>
      </c>
      <c r="CQ2">
        <v>4</v>
      </c>
      <c r="CR2">
        <v>4</v>
      </c>
      <c r="CS2">
        <v>5</v>
      </c>
      <c r="CT2">
        <v>82</v>
      </c>
      <c r="CU2">
        <v>6</v>
      </c>
      <c r="CV2">
        <v>2</v>
      </c>
      <c r="CY2">
        <v>10</v>
      </c>
      <c r="CZ2">
        <v>1</v>
      </c>
      <c r="DA2">
        <v>163040</v>
      </c>
      <c r="DB2">
        <v>109490</v>
      </c>
      <c r="DC2">
        <v>160218</v>
      </c>
      <c r="DD2">
        <v>9</v>
      </c>
      <c r="DE2">
        <v>200648</v>
      </c>
      <c r="DF2">
        <v>113533</v>
      </c>
      <c r="DG2">
        <v>77371</v>
      </c>
      <c r="DH2">
        <v>115858</v>
      </c>
      <c r="DI2">
        <v>3</v>
      </c>
      <c r="DJ2">
        <v>133884</v>
      </c>
      <c r="DK2">
        <v>145266</v>
      </c>
      <c r="DL2">
        <v>114823</v>
      </c>
      <c r="DM2">
        <v>181298</v>
      </c>
      <c r="DN2">
        <v>10</v>
      </c>
      <c r="DO2">
        <v>190236</v>
      </c>
      <c r="DP2">
        <v>3</v>
      </c>
      <c r="DQ2">
        <v>2</v>
      </c>
      <c r="DR2">
        <v>5</v>
      </c>
      <c r="DS2">
        <v>40</v>
      </c>
      <c r="DT2">
        <v>2</v>
      </c>
      <c r="DU2">
        <v>205635</v>
      </c>
      <c r="DV2">
        <v>141304</v>
      </c>
      <c r="DW2">
        <v>199206</v>
      </c>
      <c r="DX2">
        <v>11</v>
      </c>
      <c r="DY2">
        <v>261611</v>
      </c>
    </row>
    <row r="3" spans="1:129" x14ac:dyDescent="0.25">
      <c r="A3" s="1">
        <v>1</v>
      </c>
      <c r="B3">
        <v>136336</v>
      </c>
      <c r="C3">
        <v>88511</v>
      </c>
      <c r="D3">
        <v>135972</v>
      </c>
      <c r="E3">
        <v>3</v>
      </c>
      <c r="F3">
        <v>162542</v>
      </c>
      <c r="G3">
        <v>90242</v>
      </c>
      <c r="H3">
        <v>60514</v>
      </c>
      <c r="I3">
        <v>95935</v>
      </c>
      <c r="J3">
        <v>2</v>
      </c>
      <c r="K3">
        <v>105131</v>
      </c>
      <c r="L3">
        <v>119885</v>
      </c>
      <c r="M3">
        <v>91454</v>
      </c>
      <c r="N3">
        <v>158193</v>
      </c>
      <c r="O3">
        <v>1</v>
      </c>
      <c r="P3">
        <v>153365</v>
      </c>
      <c r="Q3">
        <v>3</v>
      </c>
      <c r="R3">
        <v>7</v>
      </c>
      <c r="S3">
        <v>8</v>
      </c>
      <c r="T3">
        <v>8</v>
      </c>
      <c r="U3">
        <v>4</v>
      </c>
      <c r="V3">
        <v>155370</v>
      </c>
      <c r="W3">
        <v>107945</v>
      </c>
      <c r="X3">
        <v>160536</v>
      </c>
      <c r="Y3">
        <v>5</v>
      </c>
      <c r="Z3">
        <v>198842</v>
      </c>
      <c r="AA3">
        <v>87324</v>
      </c>
      <c r="AB3">
        <v>61427</v>
      </c>
      <c r="AC3">
        <v>96351</v>
      </c>
      <c r="AD3">
        <v>2</v>
      </c>
      <c r="AE3">
        <v>109089</v>
      </c>
      <c r="AF3">
        <v>61112</v>
      </c>
      <c r="AG3">
        <v>47480</v>
      </c>
      <c r="AH3">
        <v>73500</v>
      </c>
      <c r="AI3">
        <v>3</v>
      </c>
      <c r="AJ3">
        <v>76026</v>
      </c>
      <c r="AL3">
        <v>82285</v>
      </c>
      <c r="AM3">
        <v>68599</v>
      </c>
      <c r="AN3">
        <v>117174</v>
      </c>
      <c r="AO3">
        <v>1</v>
      </c>
      <c r="AP3">
        <v>111271</v>
      </c>
      <c r="AQ3">
        <v>2</v>
      </c>
      <c r="AR3">
        <v>4</v>
      </c>
      <c r="AS3">
        <v>5</v>
      </c>
      <c r="AT3">
        <v>6</v>
      </c>
      <c r="AU3">
        <v>5</v>
      </c>
      <c r="AV3">
        <v>100326</v>
      </c>
      <c r="AW3">
        <v>75271</v>
      </c>
      <c r="AX3">
        <v>113913</v>
      </c>
      <c r="AZ3">
        <v>130814</v>
      </c>
      <c r="BB3">
        <v>123147</v>
      </c>
      <c r="BC3">
        <v>86312</v>
      </c>
      <c r="BD3">
        <v>138951</v>
      </c>
      <c r="BE3">
        <v>2</v>
      </c>
      <c r="BF3">
        <v>152258</v>
      </c>
      <c r="BG3">
        <v>95087</v>
      </c>
      <c r="BH3">
        <v>73829</v>
      </c>
      <c r="BI3">
        <v>115621</v>
      </c>
      <c r="BJ3">
        <v>4</v>
      </c>
      <c r="BK3">
        <v>114909</v>
      </c>
      <c r="BL3">
        <v>1</v>
      </c>
      <c r="BM3">
        <v>140847</v>
      </c>
      <c r="BN3">
        <v>116397</v>
      </c>
      <c r="BO3">
        <v>201735</v>
      </c>
      <c r="BP3">
        <v>7</v>
      </c>
      <c r="BQ3">
        <v>188339</v>
      </c>
      <c r="BR3">
        <v>5</v>
      </c>
      <c r="BS3">
        <v>6</v>
      </c>
      <c r="BT3">
        <v>11</v>
      </c>
      <c r="BU3">
        <v>16</v>
      </c>
      <c r="BV3">
        <v>8</v>
      </c>
      <c r="BW3">
        <v>158209</v>
      </c>
      <c r="BX3">
        <v>116705</v>
      </c>
      <c r="BY3">
        <v>181977</v>
      </c>
      <c r="BZ3">
        <v>3</v>
      </c>
      <c r="CA3">
        <v>203375</v>
      </c>
      <c r="CB3">
        <v>2</v>
      </c>
      <c r="CD3">
        <v>3</v>
      </c>
      <c r="CE3">
        <v>5</v>
      </c>
      <c r="CF3">
        <v>3</v>
      </c>
      <c r="CI3">
        <v>1</v>
      </c>
      <c r="CJ3">
        <v>5</v>
      </c>
      <c r="CK3">
        <v>2</v>
      </c>
      <c r="CL3">
        <v>3</v>
      </c>
      <c r="CM3">
        <v>2</v>
      </c>
      <c r="CN3">
        <v>2</v>
      </c>
      <c r="CO3">
        <v>9</v>
      </c>
      <c r="CP3">
        <v>3</v>
      </c>
      <c r="CQ3">
        <v>51</v>
      </c>
      <c r="CR3">
        <v>22</v>
      </c>
      <c r="CS3">
        <v>47</v>
      </c>
      <c r="CT3">
        <v>31</v>
      </c>
      <c r="CU3">
        <v>59</v>
      </c>
      <c r="CV3">
        <v>1</v>
      </c>
      <c r="CW3">
        <v>1</v>
      </c>
      <c r="CX3">
        <v>2</v>
      </c>
      <c r="CY3">
        <v>7</v>
      </c>
      <c r="CZ3">
        <v>3</v>
      </c>
      <c r="DA3">
        <v>163792</v>
      </c>
      <c r="DB3">
        <v>130814</v>
      </c>
      <c r="DC3">
        <v>166238</v>
      </c>
      <c r="DD3">
        <v>4</v>
      </c>
      <c r="DE3">
        <v>203209</v>
      </c>
      <c r="DF3">
        <v>114551</v>
      </c>
      <c r="DG3">
        <v>76975</v>
      </c>
      <c r="DH3">
        <v>123478</v>
      </c>
      <c r="DI3">
        <v>2</v>
      </c>
      <c r="DJ3">
        <v>136402</v>
      </c>
      <c r="DK3">
        <v>141884</v>
      </c>
      <c r="DL3">
        <v>114240</v>
      </c>
      <c r="DM3">
        <v>189943</v>
      </c>
      <c r="DN3">
        <v>2</v>
      </c>
      <c r="DO3">
        <v>188863</v>
      </c>
      <c r="DP3">
        <v>4</v>
      </c>
      <c r="DQ3">
        <v>6</v>
      </c>
      <c r="DR3">
        <v>6</v>
      </c>
      <c r="DS3">
        <v>23</v>
      </c>
      <c r="DT3">
        <v>11</v>
      </c>
      <c r="DU3">
        <v>199473</v>
      </c>
      <c r="DV3">
        <v>135526</v>
      </c>
      <c r="DW3">
        <v>204686</v>
      </c>
      <c r="DX3">
        <v>5</v>
      </c>
      <c r="DY3">
        <v>258590</v>
      </c>
    </row>
    <row r="4" spans="1:129" x14ac:dyDescent="0.25">
      <c r="A4" s="1">
        <v>2</v>
      </c>
      <c r="B4">
        <v>122477</v>
      </c>
      <c r="C4">
        <v>89089</v>
      </c>
      <c r="D4">
        <v>141958</v>
      </c>
      <c r="E4">
        <v>9</v>
      </c>
      <c r="F4">
        <v>157068</v>
      </c>
      <c r="G4">
        <v>82236</v>
      </c>
      <c r="H4">
        <v>66893</v>
      </c>
      <c r="I4">
        <v>113781</v>
      </c>
      <c r="J4">
        <v>16</v>
      </c>
      <c r="K4">
        <v>104138</v>
      </c>
      <c r="L4">
        <v>115475</v>
      </c>
      <c r="M4">
        <v>96239</v>
      </c>
      <c r="N4">
        <v>168656</v>
      </c>
      <c r="O4">
        <v>6</v>
      </c>
      <c r="P4">
        <v>157139</v>
      </c>
      <c r="Q4">
        <v>1</v>
      </c>
      <c r="R4">
        <v>4</v>
      </c>
      <c r="S4">
        <v>3</v>
      </c>
      <c r="T4">
        <v>3</v>
      </c>
      <c r="U4">
        <v>5</v>
      </c>
      <c r="V4">
        <v>150135</v>
      </c>
      <c r="W4">
        <v>109013</v>
      </c>
      <c r="X4">
        <v>170173</v>
      </c>
      <c r="Y4">
        <v>19</v>
      </c>
      <c r="Z4">
        <v>197761</v>
      </c>
      <c r="AA4">
        <v>83595</v>
      </c>
      <c r="AB4">
        <v>63754</v>
      </c>
      <c r="AC4">
        <v>103510</v>
      </c>
      <c r="AD4">
        <v>3</v>
      </c>
      <c r="AE4">
        <v>110130</v>
      </c>
      <c r="AF4">
        <v>58400</v>
      </c>
      <c r="AG4">
        <v>46574</v>
      </c>
      <c r="AH4">
        <v>78326</v>
      </c>
      <c r="AI4">
        <v>3</v>
      </c>
      <c r="AJ4">
        <v>75495</v>
      </c>
      <c r="AL4">
        <v>83501</v>
      </c>
      <c r="AM4">
        <v>72847</v>
      </c>
      <c r="AN4">
        <v>130984</v>
      </c>
      <c r="AO4">
        <v>5</v>
      </c>
      <c r="AP4">
        <v>121198</v>
      </c>
      <c r="AQ4">
        <v>2</v>
      </c>
      <c r="AR4">
        <v>3</v>
      </c>
      <c r="AS4">
        <v>1</v>
      </c>
      <c r="AT4">
        <v>6</v>
      </c>
      <c r="AU4">
        <v>4</v>
      </c>
      <c r="AV4">
        <v>98412</v>
      </c>
      <c r="AW4">
        <v>76100</v>
      </c>
      <c r="AX4">
        <v>123873</v>
      </c>
      <c r="AY4">
        <v>8</v>
      </c>
      <c r="AZ4">
        <v>134077</v>
      </c>
      <c r="BB4">
        <v>111049</v>
      </c>
      <c r="BC4">
        <v>82224</v>
      </c>
      <c r="BD4">
        <v>146220</v>
      </c>
      <c r="BE4">
        <v>4</v>
      </c>
      <c r="BF4">
        <v>145407</v>
      </c>
      <c r="BG4">
        <v>88346</v>
      </c>
      <c r="BH4">
        <v>68749</v>
      </c>
      <c r="BI4">
        <v>122710</v>
      </c>
      <c r="BJ4">
        <v>8</v>
      </c>
      <c r="BK4">
        <v>110879</v>
      </c>
      <c r="BL4">
        <v>1</v>
      </c>
      <c r="BM4">
        <v>133618</v>
      </c>
      <c r="BN4">
        <v>118158</v>
      </c>
      <c r="BO4">
        <v>219151</v>
      </c>
      <c r="BP4">
        <v>6</v>
      </c>
      <c r="BQ4">
        <v>196113</v>
      </c>
      <c r="BR4">
        <v>3</v>
      </c>
      <c r="BT4">
        <v>7</v>
      </c>
      <c r="BU4">
        <v>6</v>
      </c>
      <c r="BV4">
        <v>4</v>
      </c>
      <c r="BW4">
        <v>146077</v>
      </c>
      <c r="BX4">
        <v>111887</v>
      </c>
      <c r="BY4">
        <v>185105</v>
      </c>
      <c r="BZ4">
        <v>8</v>
      </c>
      <c r="CA4">
        <v>198764</v>
      </c>
      <c r="CB4">
        <v>16</v>
      </c>
      <c r="CC4">
        <v>9</v>
      </c>
      <c r="CD4">
        <v>19</v>
      </c>
      <c r="CE4">
        <v>6</v>
      </c>
      <c r="CF4">
        <v>15</v>
      </c>
      <c r="CG4">
        <v>11</v>
      </c>
      <c r="CH4">
        <v>7</v>
      </c>
      <c r="CI4">
        <v>13</v>
      </c>
      <c r="CJ4">
        <v>7</v>
      </c>
      <c r="CK4">
        <v>7</v>
      </c>
      <c r="CL4">
        <v>13</v>
      </c>
      <c r="CM4">
        <v>9</v>
      </c>
      <c r="CN4">
        <v>26</v>
      </c>
      <c r="CO4">
        <v>13</v>
      </c>
      <c r="CP4">
        <v>16</v>
      </c>
      <c r="CQ4">
        <v>9</v>
      </c>
      <c r="CR4">
        <v>9</v>
      </c>
      <c r="CS4">
        <v>12</v>
      </c>
      <c r="CT4">
        <v>36</v>
      </c>
      <c r="CU4">
        <v>18</v>
      </c>
      <c r="CV4">
        <v>13</v>
      </c>
      <c r="CW4">
        <v>13</v>
      </c>
      <c r="CX4">
        <v>26</v>
      </c>
      <c r="CY4">
        <v>14</v>
      </c>
      <c r="CZ4">
        <v>21</v>
      </c>
      <c r="DA4">
        <v>146869</v>
      </c>
      <c r="DB4">
        <v>101751</v>
      </c>
      <c r="DC4">
        <v>171138</v>
      </c>
      <c r="DD4">
        <v>11</v>
      </c>
      <c r="DE4">
        <v>193610</v>
      </c>
      <c r="DF4">
        <v>105135</v>
      </c>
      <c r="DG4">
        <v>73326</v>
      </c>
      <c r="DH4">
        <v>126143</v>
      </c>
      <c r="DI4">
        <v>11</v>
      </c>
      <c r="DJ4">
        <v>130833</v>
      </c>
      <c r="DK4">
        <v>137201</v>
      </c>
      <c r="DL4">
        <v>121270</v>
      </c>
      <c r="DM4">
        <v>200702</v>
      </c>
      <c r="DN4">
        <v>10</v>
      </c>
      <c r="DO4">
        <v>201931</v>
      </c>
      <c r="DP4">
        <v>4</v>
      </c>
      <c r="DQ4">
        <v>2</v>
      </c>
      <c r="DR4">
        <v>5</v>
      </c>
      <c r="DS4">
        <v>7</v>
      </c>
      <c r="DT4">
        <v>2</v>
      </c>
      <c r="DU4">
        <v>188109</v>
      </c>
      <c r="DV4">
        <v>132953</v>
      </c>
      <c r="DW4">
        <v>215288</v>
      </c>
      <c r="DX4">
        <v>8</v>
      </c>
      <c r="DY4">
        <v>255266</v>
      </c>
    </row>
    <row r="5" spans="1:129" x14ac:dyDescent="0.25">
      <c r="B5">
        <f>SUM(B2:B4)</f>
        <v>398166</v>
      </c>
    </row>
    <row r="7" spans="1:129" x14ac:dyDescent="0.25">
      <c r="A7" s="5" t="s">
        <v>2291</v>
      </c>
      <c r="B7" s="5">
        <v>0</v>
      </c>
      <c r="C7" s="5" t="s">
        <v>2292</v>
      </c>
      <c r="F7" s="5" t="s">
        <v>2291</v>
      </c>
      <c r="G7" s="5">
        <v>0</v>
      </c>
      <c r="H7" s="5">
        <v>5</v>
      </c>
      <c r="I7" s="5">
        <v>15</v>
      </c>
      <c r="J7" s="5">
        <v>30</v>
      </c>
      <c r="K7" s="5">
        <v>90</v>
      </c>
      <c r="L7" s="5">
        <v>270</v>
      </c>
      <c r="M7" s="5">
        <v>540</v>
      </c>
      <c r="N7" s="5">
        <v>720</v>
      </c>
      <c r="Q7" s="5" t="s">
        <v>2519</v>
      </c>
      <c r="R7" s="5" t="s">
        <v>2292</v>
      </c>
      <c r="S7" t="s">
        <v>3432</v>
      </c>
    </row>
    <row r="8" spans="1:129" x14ac:dyDescent="0.25">
      <c r="A8" s="1" t="s">
        <v>30</v>
      </c>
      <c r="B8">
        <v>139353</v>
      </c>
      <c r="C8">
        <f>B8/8189134*100</f>
        <v>1.7016817651292555</v>
      </c>
      <c r="F8" t="s">
        <v>30</v>
      </c>
      <c r="G8">
        <v>1.7016817651292555</v>
      </c>
      <c r="H8">
        <v>1.7128997316300274</v>
      </c>
      <c r="I8">
        <v>1.4763669386201479</v>
      </c>
      <c r="J8">
        <v>1.4892250635575586</v>
      </c>
      <c r="K8">
        <v>1.4796298478207965</v>
      </c>
      <c r="L8">
        <v>1.5158098575280057</v>
      </c>
      <c r="M8">
        <v>1.4841005185766138</v>
      </c>
      <c r="N8">
        <v>1.4880989868296886</v>
      </c>
      <c r="Q8" t="s">
        <v>2921</v>
      </c>
      <c r="R8">
        <v>1.7016817651292599</v>
      </c>
      <c r="S8">
        <f>R8/1.70168176512926/64*100</f>
        <v>1.5625</v>
      </c>
      <c r="U8" t="s">
        <v>3435</v>
      </c>
      <c r="V8" t="s">
        <v>3436</v>
      </c>
      <c r="W8" t="s">
        <v>3437</v>
      </c>
      <c r="X8" t="s">
        <v>3438</v>
      </c>
      <c r="Y8" t="s">
        <v>3439</v>
      </c>
      <c r="Z8" t="s">
        <v>3440</v>
      </c>
      <c r="AA8" t="s">
        <v>3441</v>
      </c>
      <c r="AB8" t="s">
        <v>3442</v>
      </c>
      <c r="AC8" t="s">
        <v>3443</v>
      </c>
      <c r="AD8" t="s">
        <v>3444</v>
      </c>
      <c r="AE8" t="s">
        <v>3445</v>
      </c>
      <c r="AF8" t="s">
        <v>3446</v>
      </c>
      <c r="AG8" t="s">
        <v>3447</v>
      </c>
      <c r="AH8" t="s">
        <v>3448</v>
      </c>
      <c r="AI8" t="s">
        <v>3449</v>
      </c>
      <c r="AJ8" t="s">
        <v>3450</v>
      </c>
      <c r="AK8" t="s">
        <v>3451</v>
      </c>
      <c r="AL8" t="s">
        <v>3452</v>
      </c>
      <c r="AM8" t="s">
        <v>3453</v>
      </c>
      <c r="AN8" t="s">
        <v>3454</v>
      </c>
      <c r="AO8" t="s">
        <v>3455</v>
      </c>
      <c r="AP8" t="s">
        <v>3456</v>
      </c>
      <c r="AQ8" t="s">
        <v>3457</v>
      </c>
      <c r="AR8" t="s">
        <v>3458</v>
      </c>
      <c r="AS8" t="s">
        <v>3459</v>
      </c>
      <c r="AT8" t="s">
        <v>3460</v>
      </c>
      <c r="AU8" t="s">
        <v>3461</v>
      </c>
      <c r="AV8" t="s">
        <v>3462</v>
      </c>
      <c r="AW8" t="s">
        <v>3463</v>
      </c>
      <c r="AX8" t="s">
        <v>3464</v>
      </c>
      <c r="AY8" t="s">
        <v>3465</v>
      </c>
      <c r="AZ8" t="s">
        <v>3466</v>
      </c>
      <c r="BA8" t="s">
        <v>3467</v>
      </c>
      <c r="BB8" t="s">
        <v>3468</v>
      </c>
      <c r="BC8" t="s">
        <v>3469</v>
      </c>
      <c r="BD8" t="s">
        <v>3470</v>
      </c>
      <c r="BE8" t="s">
        <v>3471</v>
      </c>
      <c r="BF8" t="s">
        <v>3472</v>
      </c>
      <c r="BG8" t="s">
        <v>3473</v>
      </c>
      <c r="BH8" t="s">
        <v>3474</v>
      </c>
      <c r="BI8" t="s">
        <v>3475</v>
      </c>
      <c r="BJ8" t="s">
        <v>3476</v>
      </c>
      <c r="BK8" t="s">
        <v>3477</v>
      </c>
      <c r="BL8" t="s">
        <v>3478</v>
      </c>
      <c r="BM8" t="s">
        <v>3479</v>
      </c>
      <c r="BN8" t="s">
        <v>3480</v>
      </c>
      <c r="BO8" t="s">
        <v>3481</v>
      </c>
      <c r="BP8" t="s">
        <v>3482</v>
      </c>
      <c r="BQ8" t="s">
        <v>3483</v>
      </c>
      <c r="BR8" t="s">
        <v>3484</v>
      </c>
      <c r="BS8" t="s">
        <v>3485</v>
      </c>
      <c r="BT8" t="s">
        <v>3486</v>
      </c>
      <c r="BU8" t="s">
        <v>3487</v>
      </c>
      <c r="BV8" t="s">
        <v>3488</v>
      </c>
      <c r="BW8" t="s">
        <v>3489</v>
      </c>
      <c r="BX8" t="s">
        <v>3490</v>
      </c>
      <c r="BY8" t="s">
        <v>3491</v>
      </c>
      <c r="BZ8" t="s">
        <v>3492</v>
      </c>
      <c r="CA8" t="s">
        <v>3493</v>
      </c>
      <c r="CB8" t="s">
        <v>3494</v>
      </c>
      <c r="CC8" t="s">
        <v>3495</v>
      </c>
      <c r="CD8" t="s">
        <v>3496</v>
      </c>
      <c r="CE8" t="s">
        <v>3497</v>
      </c>
      <c r="CF8" t="s">
        <v>3498</v>
      </c>
    </row>
    <row r="9" spans="1:129" x14ac:dyDescent="0.25">
      <c r="A9" s="1" t="s">
        <v>31</v>
      </c>
      <c r="B9">
        <v>88592</v>
      </c>
      <c r="C9">
        <f t="shared" ref="C9:C72" si="0">B9/8189134*100</f>
        <v>1.0818237923570428</v>
      </c>
      <c r="F9" t="s">
        <v>31</v>
      </c>
      <c r="G9">
        <v>1.0818237923570428</v>
      </c>
      <c r="H9">
        <v>1.0963442476727978</v>
      </c>
      <c r="I9">
        <v>1.0344503358936394</v>
      </c>
      <c r="J9">
        <v>1.0422291630648843</v>
      </c>
      <c r="K9">
        <v>1.0393143958886726</v>
      </c>
      <c r="L9">
        <v>1.0551954516613518</v>
      </c>
      <c r="M9">
        <v>1.0431864064146728</v>
      </c>
      <c r="N9">
        <v>1.0373710364622157</v>
      </c>
      <c r="Q9" t="s">
        <v>2922</v>
      </c>
      <c r="R9">
        <v>1.7128997316300274</v>
      </c>
      <c r="S9">
        <f t="shared" ref="S9:S15" si="1">R9/1.70168176512926/64*100</f>
        <v>1.5728004410205438</v>
      </c>
      <c r="U9">
        <v>1</v>
      </c>
      <c r="V9">
        <v>2</v>
      </c>
      <c r="W9">
        <v>3</v>
      </c>
      <c r="X9">
        <v>4</v>
      </c>
      <c r="Y9">
        <v>5</v>
      </c>
      <c r="Z9">
        <v>6</v>
      </c>
      <c r="AA9">
        <v>7</v>
      </c>
      <c r="AB9">
        <v>8</v>
      </c>
      <c r="AC9">
        <v>9</v>
      </c>
      <c r="AD9">
        <v>10</v>
      </c>
      <c r="AE9">
        <v>11</v>
      </c>
      <c r="AF9">
        <v>12</v>
      </c>
      <c r="AG9">
        <v>13</v>
      </c>
      <c r="AH9">
        <v>14</v>
      </c>
      <c r="AI9">
        <v>15</v>
      </c>
      <c r="AJ9">
        <v>16</v>
      </c>
      <c r="AK9">
        <v>17</v>
      </c>
      <c r="AL9">
        <v>18</v>
      </c>
      <c r="AM9">
        <v>19</v>
      </c>
      <c r="AN9">
        <v>20</v>
      </c>
      <c r="AO9">
        <v>21</v>
      </c>
      <c r="AP9">
        <v>22</v>
      </c>
      <c r="AQ9">
        <v>23</v>
      </c>
      <c r="AR9">
        <v>24</v>
      </c>
      <c r="AS9">
        <v>25</v>
      </c>
      <c r="AT9">
        <v>26</v>
      </c>
      <c r="AU9">
        <v>27</v>
      </c>
      <c r="AV9">
        <v>28</v>
      </c>
      <c r="AW9">
        <v>29</v>
      </c>
      <c r="AX9">
        <v>30</v>
      </c>
      <c r="AY9">
        <v>31</v>
      </c>
      <c r="AZ9">
        <v>32</v>
      </c>
      <c r="BA9">
        <v>33</v>
      </c>
      <c r="BB9">
        <v>34</v>
      </c>
      <c r="BC9">
        <v>35</v>
      </c>
      <c r="BD9">
        <v>36</v>
      </c>
      <c r="BE9">
        <v>37</v>
      </c>
      <c r="BF9">
        <v>38</v>
      </c>
      <c r="BG9">
        <v>39</v>
      </c>
      <c r="BH9">
        <v>40</v>
      </c>
      <c r="BI9">
        <v>41</v>
      </c>
      <c r="BJ9">
        <v>42</v>
      </c>
      <c r="BK9">
        <v>43</v>
      </c>
      <c r="BL9">
        <v>44</v>
      </c>
      <c r="BM9">
        <v>45</v>
      </c>
      <c r="BN9">
        <v>46</v>
      </c>
      <c r="BO9">
        <v>47</v>
      </c>
      <c r="BP9">
        <v>48</v>
      </c>
      <c r="BQ9">
        <v>49</v>
      </c>
      <c r="BR9">
        <v>50</v>
      </c>
      <c r="BS9">
        <v>51</v>
      </c>
      <c r="BT9">
        <v>52</v>
      </c>
      <c r="BU9">
        <v>53</v>
      </c>
      <c r="BV9">
        <v>54</v>
      </c>
      <c r="BW9">
        <v>55</v>
      </c>
      <c r="BX9">
        <v>56</v>
      </c>
      <c r="BY9">
        <v>57</v>
      </c>
      <c r="BZ9">
        <v>58</v>
      </c>
      <c r="CA9">
        <v>59</v>
      </c>
      <c r="CB9">
        <v>60</v>
      </c>
      <c r="CC9">
        <v>61</v>
      </c>
      <c r="CD9">
        <v>62</v>
      </c>
      <c r="CE9">
        <v>63</v>
      </c>
      <c r="CF9">
        <v>64</v>
      </c>
    </row>
    <row r="10" spans="1:129" x14ac:dyDescent="0.25">
      <c r="A10" s="1" t="s">
        <v>32</v>
      </c>
      <c r="B10">
        <v>132151</v>
      </c>
      <c r="C10">
        <f t="shared" si="0"/>
        <v>1.6137359579169179</v>
      </c>
      <c r="F10" t="s">
        <v>32</v>
      </c>
      <c r="G10">
        <v>1.6137359579169179</v>
      </c>
      <c r="H10">
        <v>1.6273085902139754</v>
      </c>
      <c r="I10">
        <v>1.5061467613060664</v>
      </c>
      <c r="J10">
        <v>1.5262945273675759</v>
      </c>
      <c r="K10">
        <v>1.5145179417033552</v>
      </c>
      <c r="L10">
        <v>1.5449512286291136</v>
      </c>
      <c r="M10">
        <v>1.5138847966434277</v>
      </c>
      <c r="N10">
        <v>1.5121248701754852</v>
      </c>
      <c r="Q10" t="s">
        <v>2923</v>
      </c>
      <c r="R10">
        <v>1.4763669386201479</v>
      </c>
      <c r="S10">
        <f t="shared" si="1"/>
        <v>1.355613833834997</v>
      </c>
    </row>
    <row r="11" spans="1:129" x14ac:dyDescent="0.25">
      <c r="A11" s="1" t="s">
        <v>34</v>
      </c>
      <c r="B11">
        <v>159509</v>
      </c>
      <c r="C11">
        <f t="shared" si="0"/>
        <v>1.9478127968109937</v>
      </c>
      <c r="F11" t="s">
        <v>34</v>
      </c>
      <c r="G11">
        <v>1.9478127968109937</v>
      </c>
      <c r="H11">
        <v>1.9521593073267229</v>
      </c>
      <c r="I11">
        <v>1.7577509984423787</v>
      </c>
      <c r="J11">
        <v>1.7686298958939064</v>
      </c>
      <c r="K11">
        <v>1.7593972029667393</v>
      </c>
      <c r="L11">
        <v>1.7946681347031253</v>
      </c>
      <c r="M11">
        <v>1.7664619607367533</v>
      </c>
      <c r="N11">
        <v>1.7674664871338481</v>
      </c>
      <c r="Q11" t="s">
        <v>2924</v>
      </c>
      <c r="R11">
        <v>1.4892250635575586</v>
      </c>
      <c r="S11">
        <f t="shared" si="1"/>
        <v>1.3674202835639673</v>
      </c>
    </row>
    <row r="12" spans="1:129" x14ac:dyDescent="0.25">
      <c r="A12" s="1" t="s">
        <v>35</v>
      </c>
      <c r="B12">
        <v>88552</v>
      </c>
      <c r="C12">
        <f t="shared" si="0"/>
        <v>1.0813353402203456</v>
      </c>
      <c r="F12" t="s">
        <v>35</v>
      </c>
      <c r="G12">
        <v>1.0813353402203456</v>
      </c>
      <c r="H12">
        <v>1.0997846703494114</v>
      </c>
      <c r="I12">
        <v>1.1132362708836432</v>
      </c>
      <c r="J12">
        <v>1.120135979272523</v>
      </c>
      <c r="K12">
        <v>1.1191043455428888</v>
      </c>
      <c r="L12">
        <v>1.1235236135879398</v>
      </c>
      <c r="M12">
        <v>1.1226395711511274</v>
      </c>
      <c r="N12">
        <v>1.1114825607828385</v>
      </c>
      <c r="Q12" t="s">
        <v>2925</v>
      </c>
      <c r="R12">
        <v>1.4796298478207965</v>
      </c>
      <c r="S12">
        <f t="shared" si="1"/>
        <v>1.3586098673651714</v>
      </c>
    </row>
    <row r="13" spans="1:129" x14ac:dyDescent="0.25">
      <c r="A13" s="1" t="s">
        <v>36</v>
      </c>
      <c r="B13">
        <v>60387</v>
      </c>
      <c r="C13">
        <f t="shared" si="0"/>
        <v>0.73740397946840297</v>
      </c>
      <c r="F13" t="s">
        <v>36</v>
      </c>
      <c r="G13">
        <v>0.73740397946840297</v>
      </c>
      <c r="H13">
        <v>0.74905993426015416</v>
      </c>
      <c r="I13">
        <v>0.76094977819044052</v>
      </c>
      <c r="J13">
        <v>0.76312398011648142</v>
      </c>
      <c r="K13">
        <v>0.76438802813147244</v>
      </c>
      <c r="L13">
        <v>0.77031153163501376</v>
      </c>
      <c r="M13">
        <v>0.76676588422374303</v>
      </c>
      <c r="N13">
        <v>0.75973887099971571</v>
      </c>
      <c r="Q13" t="s">
        <v>2926</v>
      </c>
      <c r="R13">
        <v>1.5158098575280057</v>
      </c>
      <c r="S13">
        <f t="shared" si="1"/>
        <v>1.3918306882765479</v>
      </c>
    </row>
    <row r="14" spans="1:129" x14ac:dyDescent="0.25">
      <c r="A14" s="1" t="s">
        <v>37</v>
      </c>
      <c r="B14">
        <v>90728</v>
      </c>
      <c r="C14">
        <f t="shared" si="0"/>
        <v>1.1079071364566755</v>
      </c>
      <c r="F14" t="s">
        <v>37</v>
      </c>
      <c r="G14">
        <v>1.1079071364566755</v>
      </c>
      <c r="H14">
        <v>1.1318140419236191</v>
      </c>
      <c r="I14">
        <v>1.191385377011664</v>
      </c>
      <c r="J14">
        <v>1.1986846120746111</v>
      </c>
      <c r="K14">
        <v>1.1993939161400313</v>
      </c>
      <c r="L14">
        <v>1.1944234673233034</v>
      </c>
      <c r="M14">
        <v>1.1975510773040614</v>
      </c>
      <c r="N14">
        <v>1.1878943850237962</v>
      </c>
      <c r="Q14" t="s">
        <v>2927</v>
      </c>
      <c r="R14">
        <v>1.4841005185766138</v>
      </c>
      <c r="S14">
        <f t="shared" si="1"/>
        <v>1.3627148787715986</v>
      </c>
    </row>
    <row r="15" spans="1:129" x14ac:dyDescent="0.25">
      <c r="A15" s="1" t="s">
        <v>39</v>
      </c>
      <c r="B15">
        <v>103774</v>
      </c>
      <c r="C15">
        <f t="shared" si="0"/>
        <v>1.2672158008404795</v>
      </c>
      <c r="F15" t="s">
        <v>39</v>
      </c>
      <c r="G15">
        <v>1.2672158008404795</v>
      </c>
      <c r="H15">
        <v>1.2603112783346722</v>
      </c>
      <c r="I15">
        <v>1.2717201107958214</v>
      </c>
      <c r="J15">
        <v>1.268660842791844</v>
      </c>
      <c r="K15">
        <v>1.2729623723826229</v>
      </c>
      <c r="L15">
        <v>1.27091722002958</v>
      </c>
      <c r="M15">
        <v>1.2770252099933486</v>
      </c>
      <c r="N15">
        <v>1.2685904286613658</v>
      </c>
      <c r="Q15" t="s">
        <v>2928</v>
      </c>
      <c r="R15">
        <v>1.4880989868296886</v>
      </c>
      <c r="S15">
        <f t="shared" si="1"/>
        <v>1.3663863094547348</v>
      </c>
    </row>
    <row r="16" spans="1:129" x14ac:dyDescent="0.25">
      <c r="A16" s="1" t="s">
        <v>40</v>
      </c>
      <c r="B16">
        <v>122717</v>
      </c>
      <c r="C16">
        <f t="shared" si="0"/>
        <v>1.4985345214768742</v>
      </c>
      <c r="F16" t="s">
        <v>40</v>
      </c>
      <c r="G16">
        <v>1.4985345214768742</v>
      </c>
      <c r="H16">
        <v>1.5168239786238094</v>
      </c>
      <c r="I16">
        <v>1.4989517577335598</v>
      </c>
      <c r="J16">
        <v>1.5128001816199237</v>
      </c>
      <c r="K16">
        <v>1.5080480930268971</v>
      </c>
      <c r="L16">
        <v>1.5148149694559976</v>
      </c>
      <c r="M16">
        <v>1.5060791267356468</v>
      </c>
      <c r="N16">
        <v>1.5002974749284259</v>
      </c>
    </row>
    <row r="17" spans="1:19" x14ac:dyDescent="0.25">
      <c r="A17" s="1" t="s">
        <v>41</v>
      </c>
      <c r="B17">
        <v>93719</v>
      </c>
      <c r="C17">
        <f t="shared" si="0"/>
        <v>1.1444311449782112</v>
      </c>
      <c r="F17" t="s">
        <v>41</v>
      </c>
      <c r="G17">
        <v>1.1444311449782112</v>
      </c>
      <c r="H17">
        <v>1.1632142752488908</v>
      </c>
      <c r="I17">
        <v>1.2182290698734699</v>
      </c>
      <c r="J17">
        <v>1.2274489286592916</v>
      </c>
      <c r="K17">
        <v>1.2275395526374675</v>
      </c>
      <c r="L17">
        <v>1.2307543126051488</v>
      </c>
      <c r="M17">
        <v>1.2266629830167131</v>
      </c>
      <c r="N17">
        <v>1.2144965091283548</v>
      </c>
      <c r="Q17" t="s">
        <v>2929</v>
      </c>
      <c r="R17">
        <v>1.08182379235704</v>
      </c>
      <c r="S17">
        <f>R17/1.08182379235704/64*100</f>
        <v>1.5625</v>
      </c>
    </row>
    <row r="18" spans="1:19" x14ac:dyDescent="0.25">
      <c r="A18" s="1" t="s">
        <v>42</v>
      </c>
      <c r="B18">
        <v>153894</v>
      </c>
      <c r="C18">
        <f t="shared" si="0"/>
        <v>1.8792463281221188</v>
      </c>
      <c r="F18" t="s">
        <v>42</v>
      </c>
      <c r="G18">
        <v>1.8792463281221188</v>
      </c>
      <c r="H18">
        <v>1.9042031026037767</v>
      </c>
      <c r="I18">
        <v>1.9793558167334677</v>
      </c>
      <c r="J18">
        <v>1.9984326312352456</v>
      </c>
      <c r="K18">
        <v>1.9955190307314901</v>
      </c>
      <c r="L18">
        <v>1.9944931470312903</v>
      </c>
      <c r="M18">
        <v>1.9827827386556318</v>
      </c>
      <c r="N18">
        <v>1.9762823378131258</v>
      </c>
      <c r="Q18" t="s">
        <v>2930</v>
      </c>
      <c r="R18">
        <v>1.0963442476727978</v>
      </c>
      <c r="S18">
        <f t="shared" ref="S18:S24" si="2">R18/1.08182379235704/64*100</f>
        <v>1.5834721875144189</v>
      </c>
    </row>
    <row r="19" spans="1:19" x14ac:dyDescent="0.25">
      <c r="A19" s="1" t="s">
        <v>44</v>
      </c>
      <c r="B19">
        <v>156667</v>
      </c>
      <c r="C19">
        <f t="shared" si="0"/>
        <v>1.913108272498655</v>
      </c>
      <c r="F19" t="s">
        <v>44</v>
      </c>
      <c r="G19">
        <v>1.913108272498655</v>
      </c>
      <c r="H19">
        <v>1.9307686068629006</v>
      </c>
      <c r="I19">
        <v>1.9850963186861101</v>
      </c>
      <c r="J19">
        <v>1.9975721515739175</v>
      </c>
      <c r="K19">
        <v>2.000382331288558</v>
      </c>
      <c r="L19">
        <v>1.9944877837532742</v>
      </c>
      <c r="M19">
        <v>1.9900935648765654</v>
      </c>
      <c r="N19">
        <v>1.9825766434896581</v>
      </c>
      <c r="Q19" t="s">
        <v>2931</v>
      </c>
      <c r="R19">
        <v>1.0344503358936394</v>
      </c>
      <c r="S19">
        <f t="shared" si="2"/>
        <v>1.494077557965527</v>
      </c>
    </row>
    <row r="20" spans="1:19" x14ac:dyDescent="0.25">
      <c r="A20" s="1" t="s">
        <v>50</v>
      </c>
      <c r="B20">
        <v>189724</v>
      </c>
      <c r="C20">
        <f t="shared" si="0"/>
        <v>2.3167773295686702</v>
      </c>
      <c r="F20" t="s">
        <v>50</v>
      </c>
      <c r="G20">
        <v>2.3167773295686702</v>
      </c>
      <c r="H20">
        <v>2.3287580623924904</v>
      </c>
      <c r="I20">
        <v>2.3206663766877855</v>
      </c>
      <c r="J20">
        <v>2.3176665362719411</v>
      </c>
      <c r="K20">
        <v>2.3312080363883148</v>
      </c>
      <c r="L20">
        <v>2.3269064368373318</v>
      </c>
      <c r="M20">
        <v>2.3310786074293479</v>
      </c>
      <c r="N20">
        <v>2.324224704666884</v>
      </c>
      <c r="Q20" t="s">
        <v>2932</v>
      </c>
      <c r="R20">
        <v>1.0422291630648843</v>
      </c>
      <c r="S20">
        <f t="shared" si="2"/>
        <v>1.5053126754966257</v>
      </c>
    </row>
    <row r="21" spans="1:19" x14ac:dyDescent="0.25">
      <c r="A21" s="1" t="s">
        <v>51</v>
      </c>
      <c r="B21">
        <v>111849</v>
      </c>
      <c r="C21">
        <f t="shared" si="0"/>
        <v>1.3658220759362345</v>
      </c>
      <c r="F21" t="s">
        <v>51</v>
      </c>
      <c r="G21">
        <v>1.3658220759362345</v>
      </c>
      <c r="H21">
        <v>1.371844453673065</v>
      </c>
      <c r="I21">
        <v>1.4023436568028247</v>
      </c>
      <c r="J21">
        <v>1.3976558549860554</v>
      </c>
      <c r="K21">
        <v>1.4064319841999484</v>
      </c>
      <c r="L21">
        <v>1.4015639908655868</v>
      </c>
      <c r="M21">
        <v>1.408220293002818</v>
      </c>
      <c r="N21">
        <v>1.4022278630714478</v>
      </c>
      <c r="Q21" t="s">
        <v>2933</v>
      </c>
      <c r="R21">
        <v>1.0393143958886726</v>
      </c>
      <c r="S21">
        <f t="shared" si="2"/>
        <v>1.5011028182675588</v>
      </c>
    </row>
    <row r="22" spans="1:19" x14ac:dyDescent="0.25">
      <c r="A22" s="1" t="s">
        <v>52</v>
      </c>
      <c r="B22">
        <v>157601</v>
      </c>
      <c r="C22">
        <f t="shared" si="0"/>
        <v>1.9245136298905354</v>
      </c>
      <c r="F22" t="s">
        <v>52</v>
      </c>
      <c r="G22">
        <v>1.9245136298905354</v>
      </c>
      <c r="H22">
        <v>1.953655636135003</v>
      </c>
      <c r="I22">
        <v>2.0698139334615626</v>
      </c>
      <c r="J22">
        <v>2.0813950185354408</v>
      </c>
      <c r="K22">
        <v>2.0825888940861326</v>
      </c>
      <c r="L22">
        <v>2.0756851312797719</v>
      </c>
      <c r="M22">
        <v>2.0778290709818603</v>
      </c>
      <c r="N22">
        <v>2.065715715067439</v>
      </c>
      <c r="Q22" t="s">
        <v>2934</v>
      </c>
      <c r="R22">
        <v>1.0551954516613518</v>
      </c>
      <c r="S22">
        <f t="shared" si="2"/>
        <v>1.5240401485611983</v>
      </c>
    </row>
    <row r="23" spans="1:19" x14ac:dyDescent="0.25">
      <c r="A23" s="1" t="s">
        <v>54</v>
      </c>
      <c r="B23">
        <v>200138</v>
      </c>
      <c r="C23">
        <f t="shared" si="0"/>
        <v>2.4439458433577959</v>
      </c>
      <c r="F23" t="s">
        <v>54</v>
      </c>
      <c r="G23">
        <v>2.4439458433577959</v>
      </c>
      <c r="H23">
        <v>2.4085395938521517</v>
      </c>
      <c r="I23">
        <v>2.3122183832651295</v>
      </c>
      <c r="J23">
        <v>2.2874647124883358</v>
      </c>
      <c r="K23">
        <v>2.293233934312652</v>
      </c>
      <c r="L23">
        <v>2.2948769405244915</v>
      </c>
      <c r="M23">
        <v>2.3100966759616206</v>
      </c>
      <c r="N23">
        <v>2.3131478209243395</v>
      </c>
      <c r="Q23" t="s">
        <v>2935</v>
      </c>
      <c r="R23">
        <v>1.0431864064146728</v>
      </c>
      <c r="S23">
        <f t="shared" si="2"/>
        <v>1.5066952414418482</v>
      </c>
    </row>
    <row r="24" spans="1:19" x14ac:dyDescent="0.25">
      <c r="F24" t="s">
        <v>55</v>
      </c>
      <c r="G24">
        <v>1.110813426670024</v>
      </c>
      <c r="H24">
        <v>1.1221105763184087</v>
      </c>
      <c r="I24">
        <v>1.0106073599616239</v>
      </c>
      <c r="J24">
        <v>1.0171638966949015</v>
      </c>
      <c r="K24">
        <v>1.0090587097779067</v>
      </c>
      <c r="L24">
        <v>1.0201839727714956</v>
      </c>
      <c r="M24">
        <v>1.0128597573012579</v>
      </c>
      <c r="N24">
        <v>1.0175770389057432</v>
      </c>
      <c r="Q24" t="s">
        <v>2936</v>
      </c>
      <c r="R24">
        <v>1.0373710364622157</v>
      </c>
      <c r="S24">
        <f t="shared" si="2"/>
        <v>1.4982959849132811</v>
      </c>
    </row>
    <row r="25" spans="1:19" x14ac:dyDescent="0.25">
      <c r="A25" s="1" t="s">
        <v>55</v>
      </c>
      <c r="B25">
        <v>90966</v>
      </c>
      <c r="C25">
        <f t="shared" si="0"/>
        <v>1.110813426670024</v>
      </c>
      <c r="F25" t="s">
        <v>56</v>
      </c>
      <c r="G25">
        <v>0.7691900022639756</v>
      </c>
      <c r="H25">
        <v>0.77752985700254396</v>
      </c>
      <c r="I25">
        <v>0.7922641905072636</v>
      </c>
      <c r="J25">
        <v>0.79205634331737418</v>
      </c>
      <c r="K25">
        <v>0.7921815046244769</v>
      </c>
      <c r="L25">
        <v>0.78959519774231735</v>
      </c>
      <c r="M25">
        <v>0.79591693011501541</v>
      </c>
      <c r="N25">
        <v>0.79165523504432478</v>
      </c>
    </row>
    <row r="26" spans="1:19" x14ac:dyDescent="0.25">
      <c r="A26" s="1" t="s">
        <v>56</v>
      </c>
      <c r="B26">
        <v>62990</v>
      </c>
      <c r="C26">
        <f t="shared" si="0"/>
        <v>0.7691900022639756</v>
      </c>
      <c r="F26" t="s">
        <v>57</v>
      </c>
      <c r="G26">
        <v>1.147080997819794</v>
      </c>
      <c r="H26">
        <v>1.156605489678987</v>
      </c>
      <c r="I26">
        <v>1.1604094011285924</v>
      </c>
      <c r="J26">
        <v>1.1651157819926794</v>
      </c>
      <c r="K26">
        <v>1.1621794319251673</v>
      </c>
      <c r="L26">
        <v>1.1540996615583858</v>
      </c>
      <c r="M26">
        <v>1.1603357567534072</v>
      </c>
      <c r="N26">
        <v>1.1614004963343103</v>
      </c>
      <c r="Q26" t="s">
        <v>2937</v>
      </c>
      <c r="R26">
        <v>1.6137359579169199</v>
      </c>
      <c r="S26">
        <f>R26/1.61373595791692/64*100</f>
        <v>1.5625</v>
      </c>
    </row>
    <row r="27" spans="1:19" x14ac:dyDescent="0.25">
      <c r="A27" s="1" t="s">
        <v>57</v>
      </c>
      <c r="B27">
        <v>93936</v>
      </c>
      <c r="C27">
        <f t="shared" si="0"/>
        <v>1.147080997819794</v>
      </c>
      <c r="F27" t="s">
        <v>59</v>
      </c>
      <c r="G27">
        <v>1.3248775755775886</v>
      </c>
      <c r="H27">
        <v>1.3238599093893557</v>
      </c>
      <c r="I27">
        <v>1.3184398395589123</v>
      </c>
      <c r="J27">
        <v>1.3123651109552079</v>
      </c>
      <c r="K27">
        <v>1.3144095676149392</v>
      </c>
      <c r="L27">
        <v>1.3115655041144789</v>
      </c>
      <c r="M27">
        <v>1.3200989765654052</v>
      </c>
      <c r="N27">
        <v>1.3178934443272052</v>
      </c>
      <c r="Q27" t="s">
        <v>2938</v>
      </c>
      <c r="R27">
        <v>1.6273085902139754</v>
      </c>
      <c r="S27">
        <f t="shared" ref="S27:S33" si="3">R27/1.61373595791692/64*100</f>
        <v>1.5756417025567953</v>
      </c>
    </row>
    <row r="28" spans="1:19" x14ac:dyDescent="0.25">
      <c r="A28" s="1" t="s">
        <v>59</v>
      </c>
      <c r="B28">
        <v>108496</v>
      </c>
      <c r="C28">
        <f t="shared" si="0"/>
        <v>1.3248775755775886</v>
      </c>
      <c r="F28" t="s">
        <v>60</v>
      </c>
      <c r="G28">
        <v>0.73850299677597164</v>
      </c>
      <c r="H28">
        <v>0.74687778808141236</v>
      </c>
      <c r="I28">
        <v>0.72783984433577475</v>
      </c>
      <c r="J28">
        <v>0.7269311932320055</v>
      </c>
      <c r="K28">
        <v>0.7279030875070559</v>
      </c>
      <c r="L28">
        <v>0.73379297162260104</v>
      </c>
      <c r="M28">
        <v>0.72955335940013311</v>
      </c>
      <c r="N28">
        <v>0.72976598682575178</v>
      </c>
      <c r="Q28" t="s">
        <v>2939</v>
      </c>
      <c r="R28">
        <v>1.5061467613060664</v>
      </c>
      <c r="S28">
        <f t="shared" si="3"/>
        <v>1.4583267497977428</v>
      </c>
    </row>
    <row r="29" spans="1:19" x14ac:dyDescent="0.25">
      <c r="A29" s="1" t="s">
        <v>60</v>
      </c>
      <c r="B29">
        <v>60477</v>
      </c>
      <c r="C29">
        <f t="shared" si="0"/>
        <v>0.73850299677597164</v>
      </c>
      <c r="F29" t="s">
        <v>61</v>
      </c>
      <c r="G29">
        <v>0.56644573162436962</v>
      </c>
      <c r="H29">
        <v>0.57232309751852573</v>
      </c>
      <c r="I29">
        <v>0.56808751366808474</v>
      </c>
      <c r="J29">
        <v>0.56684755703851408</v>
      </c>
      <c r="K29">
        <v>0.56978518579277893</v>
      </c>
      <c r="L29">
        <v>0.57064205436931914</v>
      </c>
      <c r="M29">
        <v>0.56882002230375117</v>
      </c>
      <c r="N29">
        <v>0.56995461237073941</v>
      </c>
      <c r="Q29" t="s">
        <v>2940</v>
      </c>
      <c r="R29">
        <v>1.5262945273675759</v>
      </c>
      <c r="S29">
        <f t="shared" si="3"/>
        <v>1.4778348262687817</v>
      </c>
    </row>
    <row r="30" spans="1:19" x14ac:dyDescent="0.25">
      <c r="A30" s="1" t="s">
        <v>61</v>
      </c>
      <c r="B30">
        <v>46387</v>
      </c>
      <c r="C30">
        <f t="shared" si="0"/>
        <v>0.56644573162436962</v>
      </c>
      <c r="F30" t="s">
        <v>62</v>
      </c>
      <c r="G30">
        <v>0.84378885484106125</v>
      </c>
      <c r="H30">
        <v>0.84785731099170836</v>
      </c>
      <c r="I30">
        <v>0.86101458101705131</v>
      </c>
      <c r="J30">
        <v>0.86146364512911711</v>
      </c>
      <c r="K30">
        <v>0.8621623914555312</v>
      </c>
      <c r="L30">
        <v>0.85688020209475169</v>
      </c>
      <c r="M30">
        <v>0.86141522330967624</v>
      </c>
      <c r="N30">
        <v>0.86182032961537536</v>
      </c>
      <c r="Q30" t="s">
        <v>2941</v>
      </c>
      <c r="R30">
        <v>1.5145179417033552</v>
      </c>
      <c r="S30">
        <f t="shared" si="3"/>
        <v>1.46643214604091</v>
      </c>
    </row>
    <row r="31" spans="1:19" x14ac:dyDescent="0.25">
      <c r="A31" s="1" t="s">
        <v>62</v>
      </c>
      <c r="B31">
        <v>69099</v>
      </c>
      <c r="C31">
        <f t="shared" si="0"/>
        <v>0.84378885484106125</v>
      </c>
      <c r="F31" t="s">
        <v>64</v>
      </c>
      <c r="G31">
        <v>0.89980210361681712</v>
      </c>
      <c r="H31">
        <v>0.89054802532491162</v>
      </c>
      <c r="I31">
        <v>0.87354060429220337</v>
      </c>
      <c r="J31">
        <v>0.86737362190892164</v>
      </c>
      <c r="K31">
        <v>0.87038139850110807</v>
      </c>
      <c r="L31">
        <v>0.87338837182866347</v>
      </c>
      <c r="M31">
        <v>0.87409943690982039</v>
      </c>
      <c r="N31">
        <v>0.87376547547883265</v>
      </c>
      <c r="Q31" t="s">
        <v>2942</v>
      </c>
      <c r="R31">
        <v>1.5449512286291136</v>
      </c>
      <c r="S31">
        <f t="shared" si="3"/>
        <v>1.4958991791005685</v>
      </c>
    </row>
    <row r="32" spans="1:19" x14ac:dyDescent="0.25">
      <c r="A32" s="1" t="s">
        <v>64</v>
      </c>
      <c r="B32">
        <v>73686</v>
      </c>
      <c r="C32">
        <f t="shared" si="0"/>
        <v>0.89980210361681712</v>
      </c>
      <c r="F32" t="s">
        <v>65</v>
      </c>
      <c r="G32">
        <v>1.0302066128115623</v>
      </c>
      <c r="H32">
        <v>1.0477022255793895</v>
      </c>
      <c r="I32">
        <v>1.0312700668100647</v>
      </c>
      <c r="J32">
        <v>1.0338369555444016</v>
      </c>
      <c r="K32">
        <v>1.0311856116541485</v>
      </c>
      <c r="L32">
        <v>1.0206693494319632</v>
      </c>
      <c r="M32">
        <v>1.029016263890465</v>
      </c>
      <c r="N32">
        <v>1.0346282796802651</v>
      </c>
      <c r="Q32" t="s">
        <v>2943</v>
      </c>
      <c r="R32">
        <v>1.5138847966434277</v>
      </c>
      <c r="S32">
        <f t="shared" si="3"/>
        <v>1.4658191032743513</v>
      </c>
    </row>
    <row r="33" spans="1:19" x14ac:dyDescent="0.25">
      <c r="A33" s="1" t="s">
        <v>65</v>
      </c>
      <c r="B33">
        <v>84365</v>
      </c>
      <c r="C33">
        <f t="shared" si="0"/>
        <v>1.0302066128115623</v>
      </c>
      <c r="F33" t="s">
        <v>66</v>
      </c>
      <c r="G33">
        <v>0.85383875755360694</v>
      </c>
      <c r="H33">
        <v>0.86735492879657028</v>
      </c>
      <c r="I33">
        <v>0.91286640119730023</v>
      </c>
      <c r="J33">
        <v>0.91502799788228861</v>
      </c>
      <c r="K33">
        <v>0.91561698165988537</v>
      </c>
      <c r="L33">
        <v>0.90828722188017919</v>
      </c>
      <c r="M33">
        <v>0.9150638274269266</v>
      </c>
      <c r="N33">
        <v>0.91171685596386587</v>
      </c>
      <c r="Q33" t="s">
        <v>2944</v>
      </c>
      <c r="R33">
        <v>1.5121248701754852</v>
      </c>
      <c r="S33">
        <f t="shared" si="3"/>
        <v>1.4641150542986379</v>
      </c>
    </row>
    <row r="34" spans="1:19" x14ac:dyDescent="0.25">
      <c r="A34" s="1" t="s">
        <v>66</v>
      </c>
      <c r="B34">
        <v>69922</v>
      </c>
      <c r="C34">
        <f t="shared" si="0"/>
        <v>0.85383875755360694</v>
      </c>
      <c r="F34" t="s">
        <v>67</v>
      </c>
      <c r="G34">
        <v>1.3990734551418991</v>
      </c>
      <c r="H34">
        <v>1.4213763379744278</v>
      </c>
      <c r="I34">
        <v>1.4706018935673477</v>
      </c>
      <c r="J34">
        <v>1.4738538598191975</v>
      </c>
      <c r="K34">
        <v>1.4713914380201545</v>
      </c>
      <c r="L34">
        <v>1.4488305600224956</v>
      </c>
      <c r="M34">
        <v>1.4643556963260036</v>
      </c>
      <c r="N34">
        <v>1.4699630131041093</v>
      </c>
    </row>
    <row r="35" spans="1:19" x14ac:dyDescent="0.25">
      <c r="A35" s="1" t="s">
        <v>67</v>
      </c>
      <c r="B35">
        <v>114572</v>
      </c>
      <c r="C35">
        <f t="shared" si="0"/>
        <v>1.3990734551418991</v>
      </c>
      <c r="F35" t="s">
        <v>69</v>
      </c>
      <c r="G35">
        <v>1.3870331099723121</v>
      </c>
      <c r="H35">
        <v>1.3952359271267467</v>
      </c>
      <c r="I35">
        <v>1.4478401057843786</v>
      </c>
      <c r="J35">
        <v>1.4464784586408022</v>
      </c>
      <c r="K35">
        <v>1.4505014617793131</v>
      </c>
      <c r="L35">
        <v>1.4324377007659324</v>
      </c>
      <c r="M35">
        <v>1.4469117574328807</v>
      </c>
      <c r="N35">
        <v>1.446361745617444</v>
      </c>
      <c r="Q35" t="s">
        <v>2945</v>
      </c>
      <c r="R35">
        <v>1.94781279681099</v>
      </c>
      <c r="S35">
        <f>R35/1.94781279681099/64*100</f>
        <v>1.5625</v>
      </c>
    </row>
    <row r="36" spans="1:19" x14ac:dyDescent="0.25">
      <c r="A36" s="1" t="s">
        <v>69</v>
      </c>
      <c r="B36">
        <v>113586</v>
      </c>
      <c r="C36">
        <f t="shared" si="0"/>
        <v>1.3870331099723121</v>
      </c>
      <c r="F36" t="s">
        <v>75</v>
      </c>
      <c r="G36">
        <v>1.2650421888321768</v>
      </c>
      <c r="H36">
        <v>1.2576190200621986</v>
      </c>
      <c r="I36">
        <v>1.2149105843837447</v>
      </c>
      <c r="J36">
        <v>1.2121627605580501</v>
      </c>
      <c r="K36">
        <v>1.2127575636911199</v>
      </c>
      <c r="L36">
        <v>1.216461176691934</v>
      </c>
      <c r="M36">
        <v>1.2164026647640067</v>
      </c>
      <c r="N36">
        <v>1.2157049396966384</v>
      </c>
      <c r="Q36" t="s">
        <v>2946</v>
      </c>
      <c r="R36">
        <v>1.9521593073267229</v>
      </c>
      <c r="S36">
        <f t="shared" ref="S36:S42" si="4">R36/1.94781279681099/64*100</f>
        <v>1.5659866916841043</v>
      </c>
    </row>
    <row r="37" spans="1:19" x14ac:dyDescent="0.25">
      <c r="A37" s="1" t="s">
        <v>75</v>
      </c>
      <c r="B37">
        <v>103596</v>
      </c>
      <c r="C37">
        <f t="shared" si="0"/>
        <v>1.2650421888321768</v>
      </c>
      <c r="F37" t="s">
        <v>76</v>
      </c>
      <c r="G37">
        <v>0.95272589262796281</v>
      </c>
      <c r="H37">
        <v>0.93940542808011784</v>
      </c>
      <c r="I37">
        <v>0.9323691236277678</v>
      </c>
      <c r="J37">
        <v>0.92476660299049684</v>
      </c>
      <c r="K37">
        <v>0.92876622876750459</v>
      </c>
      <c r="L37">
        <v>0.92742339784203687</v>
      </c>
      <c r="M37">
        <v>0.93214571966780835</v>
      </c>
      <c r="N37">
        <v>0.93195093158162279</v>
      </c>
      <c r="Q37" t="s">
        <v>2947</v>
      </c>
      <c r="R37">
        <v>1.7577509984423787</v>
      </c>
      <c r="S37">
        <f t="shared" si="4"/>
        <v>1.4100358820739012</v>
      </c>
    </row>
    <row r="38" spans="1:19" x14ac:dyDescent="0.25">
      <c r="A38" s="1" t="s">
        <v>76</v>
      </c>
      <c r="B38">
        <v>78020</v>
      </c>
      <c r="C38">
        <f t="shared" si="0"/>
        <v>0.95272589262796281</v>
      </c>
      <c r="F38" t="s">
        <v>77</v>
      </c>
      <c r="G38">
        <v>1.3599484389924503</v>
      </c>
      <c r="H38">
        <v>1.3613644841029517</v>
      </c>
      <c r="I38">
        <v>1.3928403100733937</v>
      </c>
      <c r="J38">
        <v>1.3896948996252501</v>
      </c>
      <c r="K38">
        <v>1.3946331688448603</v>
      </c>
      <c r="L38">
        <v>1.3767668749576134</v>
      </c>
      <c r="M38">
        <v>1.3891366601981929</v>
      </c>
      <c r="N38">
        <v>1.391975233643687</v>
      </c>
      <c r="Q38" t="s">
        <v>2948</v>
      </c>
      <c r="R38">
        <v>1.7686298958939064</v>
      </c>
      <c r="S38">
        <f t="shared" si="4"/>
        <v>1.4187627357509291</v>
      </c>
    </row>
    <row r="39" spans="1:19" x14ac:dyDescent="0.25">
      <c r="A39" s="1" t="s">
        <v>77</v>
      </c>
      <c r="B39">
        <v>111368</v>
      </c>
      <c r="C39">
        <f t="shared" si="0"/>
        <v>1.3599484389924503</v>
      </c>
      <c r="F39" t="s">
        <v>79</v>
      </c>
      <c r="G39">
        <v>1.6187548036214818</v>
      </c>
      <c r="H39">
        <v>1.5672060497480587</v>
      </c>
      <c r="I39">
        <v>1.4943712401988904</v>
      </c>
      <c r="J39">
        <v>1.470746009748283</v>
      </c>
      <c r="K39">
        <v>1.4762062316895594</v>
      </c>
      <c r="L39">
        <v>1.4821043368350981</v>
      </c>
      <c r="M39">
        <v>1.4887148660632872</v>
      </c>
      <c r="N39">
        <v>1.4944694141168218</v>
      </c>
      <c r="Q39" t="s">
        <v>2949</v>
      </c>
      <c r="R39">
        <v>1.7593972029667393</v>
      </c>
      <c r="S39">
        <f t="shared" si="4"/>
        <v>1.4113564374032042</v>
      </c>
    </row>
    <row r="40" spans="1:19" x14ac:dyDescent="0.25">
      <c r="A40" s="1" t="s">
        <v>79</v>
      </c>
      <c r="B40">
        <v>132562</v>
      </c>
      <c r="C40">
        <f t="shared" si="0"/>
        <v>1.6187548036214818</v>
      </c>
      <c r="F40" t="s">
        <v>80</v>
      </c>
      <c r="G40">
        <v>1.5875182894796935</v>
      </c>
      <c r="H40">
        <v>1.6239928616047186</v>
      </c>
      <c r="I40">
        <v>1.5480883359911144</v>
      </c>
      <c r="J40">
        <v>1.5710576916788801</v>
      </c>
      <c r="K40">
        <v>1.5579704116716497</v>
      </c>
      <c r="L40">
        <v>1.5723790324040408</v>
      </c>
      <c r="M40">
        <v>1.5550994047310021</v>
      </c>
      <c r="N40">
        <v>1.5533970559229673</v>
      </c>
      <c r="Q40" t="s">
        <v>2950</v>
      </c>
      <c r="R40">
        <v>1.7946681347031253</v>
      </c>
      <c r="S40">
        <f t="shared" si="4"/>
        <v>1.4396501373564707</v>
      </c>
    </row>
    <row r="41" spans="1:19" x14ac:dyDescent="0.25">
      <c r="F41" t="s">
        <v>81</v>
      </c>
      <c r="G41">
        <v>1.1082002077386939</v>
      </c>
      <c r="H41">
        <v>1.1404632758684503</v>
      </c>
      <c r="I41">
        <v>1.2168947002701667</v>
      </c>
      <c r="J41">
        <v>1.2277870465497429</v>
      </c>
      <c r="K41">
        <v>1.227952831320354</v>
      </c>
      <c r="L41">
        <v>1.2200277565727173</v>
      </c>
      <c r="M41">
        <v>1.2235275751364925</v>
      </c>
      <c r="N41">
        <v>1.2137733538276498</v>
      </c>
      <c r="Q41" t="s">
        <v>2951</v>
      </c>
      <c r="R41">
        <v>1.7664619607367533</v>
      </c>
      <c r="S41">
        <f t="shared" si="4"/>
        <v>1.4170236575969106</v>
      </c>
    </row>
    <row r="42" spans="1:19" x14ac:dyDescent="0.25">
      <c r="A42" s="1" t="s">
        <v>80</v>
      </c>
      <c r="B42">
        <v>130004</v>
      </c>
      <c r="C42">
        <f t="shared" si="0"/>
        <v>1.5875182894796935</v>
      </c>
      <c r="F42" t="s">
        <v>82</v>
      </c>
      <c r="G42">
        <v>1.6679785676971461</v>
      </c>
      <c r="H42">
        <v>1.6999202128006281</v>
      </c>
      <c r="I42">
        <v>1.7953290682678344</v>
      </c>
      <c r="J42">
        <v>1.8222853582582774</v>
      </c>
      <c r="K42">
        <v>1.81500258857006</v>
      </c>
      <c r="L42">
        <v>1.7979236444589684</v>
      </c>
      <c r="M42">
        <v>1.7965314029620896</v>
      </c>
      <c r="N42">
        <v>1.7917076519096242</v>
      </c>
      <c r="Q42" t="s">
        <v>2952</v>
      </c>
      <c r="R42">
        <v>1.7674664871338481</v>
      </c>
      <c r="S42">
        <f t="shared" si="4"/>
        <v>1.4178294704029619</v>
      </c>
    </row>
    <row r="43" spans="1:19" x14ac:dyDescent="0.25">
      <c r="A43" s="1" t="s">
        <v>81</v>
      </c>
      <c r="B43">
        <v>90752</v>
      </c>
      <c r="C43">
        <f t="shared" si="0"/>
        <v>1.1082002077386939</v>
      </c>
      <c r="F43" t="s">
        <v>84</v>
      </c>
      <c r="G43">
        <v>1.8810902349381511</v>
      </c>
      <c r="H43">
        <v>1.9094742609056723</v>
      </c>
      <c r="I43">
        <v>1.9665197753510621</v>
      </c>
      <c r="J43">
        <v>1.9795061280020794</v>
      </c>
      <c r="K43">
        <v>1.9743923408788544</v>
      </c>
      <c r="L43">
        <v>1.9565640449006125</v>
      </c>
      <c r="M43">
        <v>1.9678060288791335</v>
      </c>
      <c r="N43">
        <v>1.9645417687781577</v>
      </c>
    </row>
    <row r="44" spans="1:19" x14ac:dyDescent="0.25">
      <c r="A44" s="1" t="s">
        <v>82</v>
      </c>
      <c r="B44">
        <v>136593</v>
      </c>
      <c r="C44">
        <f t="shared" si="0"/>
        <v>1.6679785676971461</v>
      </c>
      <c r="F44" t="s">
        <v>85</v>
      </c>
      <c r="G44">
        <v>1.1189339434426155</v>
      </c>
      <c r="H44">
        <v>1.162182715237122</v>
      </c>
      <c r="I44">
        <v>1.2625616592107096</v>
      </c>
      <c r="J44">
        <v>1.2762654583399582</v>
      </c>
      <c r="K44">
        <v>1.2764364356770292</v>
      </c>
      <c r="L44">
        <v>1.276436033108266</v>
      </c>
      <c r="M44">
        <v>1.2728078557469706</v>
      </c>
      <c r="N44">
        <v>1.257605128731575</v>
      </c>
      <c r="Q44" t="s">
        <v>2953</v>
      </c>
      <c r="R44">
        <v>1.08133534022035</v>
      </c>
      <c r="S44">
        <f>R44/1.08133534022035/64*100</f>
        <v>1.5625</v>
      </c>
    </row>
    <row r="45" spans="1:19" x14ac:dyDescent="0.25">
      <c r="A45" s="1" t="s">
        <v>84</v>
      </c>
      <c r="B45">
        <v>154045</v>
      </c>
      <c r="C45">
        <f t="shared" si="0"/>
        <v>1.8810902349381511</v>
      </c>
      <c r="F45" t="s">
        <v>86</v>
      </c>
      <c r="G45">
        <v>0.90334338160787209</v>
      </c>
      <c r="H45">
        <v>0.93476907593931047</v>
      </c>
      <c r="I45">
        <v>1.0142668653693279</v>
      </c>
      <c r="J45">
        <v>1.0217841663117273</v>
      </c>
      <c r="K45">
        <v>1.0270712574425938</v>
      </c>
      <c r="L45">
        <v>1.0268532089846598</v>
      </c>
      <c r="M45">
        <v>1.0230222251074126</v>
      </c>
      <c r="N45">
        <v>1.0111530886111568</v>
      </c>
      <c r="Q45" t="s">
        <v>2954</v>
      </c>
      <c r="R45">
        <v>1.0997846703494114</v>
      </c>
      <c r="S45">
        <f t="shared" ref="S45:S51" si="5">R45/1.08133534022035/64*100</f>
        <v>1.5891587775821552</v>
      </c>
    </row>
    <row r="46" spans="1:19" x14ac:dyDescent="0.25">
      <c r="A46" s="1" t="s">
        <v>85</v>
      </c>
      <c r="B46">
        <v>91631</v>
      </c>
      <c r="C46">
        <f t="shared" si="0"/>
        <v>1.1189339434426155</v>
      </c>
      <c r="F46" t="s">
        <v>87</v>
      </c>
      <c r="G46">
        <v>1.2656405426996311</v>
      </c>
      <c r="H46">
        <v>1.3191385385662597</v>
      </c>
      <c r="I46">
        <v>1.4825789264442384</v>
      </c>
      <c r="J46">
        <v>1.502067469420628</v>
      </c>
      <c r="K46">
        <v>1.4975618740519632</v>
      </c>
      <c r="L46">
        <v>1.4965074199476454</v>
      </c>
      <c r="M46">
        <v>1.4917691978592222</v>
      </c>
      <c r="N46">
        <v>1.473449144989581</v>
      </c>
      <c r="Q46" t="s">
        <v>2955</v>
      </c>
      <c r="R46">
        <v>1.1132362708836432</v>
      </c>
      <c r="S46">
        <f t="shared" si="5"/>
        <v>1.6085959725511592</v>
      </c>
    </row>
    <row r="47" spans="1:19" x14ac:dyDescent="0.25">
      <c r="A47" s="1" t="s">
        <v>86</v>
      </c>
      <c r="B47">
        <v>73976</v>
      </c>
      <c r="C47">
        <f t="shared" si="0"/>
        <v>0.90334338160787209</v>
      </c>
      <c r="F47" t="s">
        <v>89</v>
      </c>
      <c r="G47">
        <v>1.3307878464316252</v>
      </c>
      <c r="H47">
        <v>1.3479258643891938</v>
      </c>
      <c r="I47">
        <v>1.4552107862843289</v>
      </c>
      <c r="J47">
        <v>1.4610296758783681</v>
      </c>
      <c r="K47">
        <v>1.4666862699168675</v>
      </c>
      <c r="L47">
        <v>1.4530005086801034</v>
      </c>
      <c r="M47">
        <v>1.4612817944407583</v>
      </c>
      <c r="N47">
        <v>1.4483159300895798</v>
      </c>
      <c r="Q47" t="s">
        <v>2956</v>
      </c>
      <c r="R47">
        <v>1.120135979272523</v>
      </c>
      <c r="S47">
        <f t="shared" si="5"/>
        <v>1.618565862516494</v>
      </c>
    </row>
    <row r="48" spans="1:19" x14ac:dyDescent="0.25">
      <c r="A48" s="1" t="s">
        <v>87</v>
      </c>
      <c r="B48">
        <v>103645</v>
      </c>
      <c r="C48">
        <f t="shared" si="0"/>
        <v>1.2656405426996311</v>
      </c>
      <c r="F48" t="s">
        <v>90</v>
      </c>
      <c r="G48">
        <v>1.8111805228733588</v>
      </c>
      <c r="H48">
        <v>1.8668118861332319</v>
      </c>
      <c r="I48">
        <v>1.9547222946279557</v>
      </c>
      <c r="J48">
        <v>1.9782366674193668</v>
      </c>
      <c r="K48">
        <v>1.968239727247711</v>
      </c>
      <c r="L48">
        <v>1.9681728601667114</v>
      </c>
      <c r="M48">
        <v>1.9579259295044567</v>
      </c>
      <c r="N48">
        <v>1.9516094207772248</v>
      </c>
      <c r="Q48" t="s">
        <v>2957</v>
      </c>
      <c r="R48">
        <v>1.1191043455428888</v>
      </c>
      <c r="S48">
        <f t="shared" si="5"/>
        <v>1.6170751799848151</v>
      </c>
    </row>
    <row r="49" spans="1:19" x14ac:dyDescent="0.25">
      <c r="A49" s="1" t="s">
        <v>89</v>
      </c>
      <c r="B49">
        <v>108980</v>
      </c>
      <c r="C49">
        <f t="shared" si="0"/>
        <v>1.3307878464316252</v>
      </c>
      <c r="F49" t="s">
        <v>91</v>
      </c>
      <c r="G49">
        <v>1.4773723326544661</v>
      </c>
      <c r="H49">
        <v>1.5299451952570231</v>
      </c>
      <c r="I49">
        <v>1.7016351375452814</v>
      </c>
      <c r="J49">
        <v>1.7130591070363201</v>
      </c>
      <c r="K49">
        <v>1.7172728515826512</v>
      </c>
      <c r="L49">
        <v>1.7053454209820609</v>
      </c>
      <c r="M49">
        <v>1.7072568491188889</v>
      </c>
      <c r="N49">
        <v>1.6937355708662283</v>
      </c>
      <c r="Q49" t="s">
        <v>2958</v>
      </c>
      <c r="R49">
        <v>1.1235236135879398</v>
      </c>
      <c r="S49">
        <f t="shared" si="5"/>
        <v>1.6234609014752317</v>
      </c>
    </row>
    <row r="50" spans="1:19" x14ac:dyDescent="0.25">
      <c r="A50" s="1" t="s">
        <v>90</v>
      </c>
      <c r="B50">
        <v>148320</v>
      </c>
      <c r="C50">
        <f t="shared" si="0"/>
        <v>1.8111805228733588</v>
      </c>
      <c r="F50" t="s">
        <v>92</v>
      </c>
      <c r="G50">
        <v>2.4124773144510763</v>
      </c>
      <c r="H50">
        <v>2.4740153150387112</v>
      </c>
      <c r="I50">
        <v>2.7767779335001603</v>
      </c>
      <c r="J50">
        <v>2.8089477817816286</v>
      </c>
      <c r="K50">
        <v>2.8060797950913843</v>
      </c>
      <c r="L50">
        <v>2.7784139966324513</v>
      </c>
      <c r="M50">
        <v>2.7736072519593922</v>
      </c>
      <c r="N50">
        <v>2.7652400132817938</v>
      </c>
      <c r="Q50" t="s">
        <v>2959</v>
      </c>
      <c r="R50">
        <v>1.1226395711511274</v>
      </c>
      <c r="S50">
        <f t="shared" si="5"/>
        <v>1.6221834843261376</v>
      </c>
    </row>
    <row r="51" spans="1:19" x14ac:dyDescent="0.25">
      <c r="A51" s="1" t="s">
        <v>91</v>
      </c>
      <c r="B51">
        <v>120984</v>
      </c>
      <c r="C51">
        <f t="shared" si="0"/>
        <v>1.4773723326544661</v>
      </c>
      <c r="F51" t="s">
        <v>94</v>
      </c>
      <c r="G51">
        <v>2.4395619854309381</v>
      </c>
      <c r="H51">
        <v>2.4923396750279894</v>
      </c>
      <c r="I51">
        <v>2.7159859661519907</v>
      </c>
      <c r="J51">
        <v>2.7297451844369314</v>
      </c>
      <c r="K51">
        <v>2.7343914658146011</v>
      </c>
      <c r="L51">
        <v>2.7092062571112039</v>
      </c>
      <c r="M51">
        <v>2.7158824778115025</v>
      </c>
      <c r="N51">
        <v>2.7071877699975544</v>
      </c>
      <c r="Q51" t="s">
        <v>2960</v>
      </c>
      <c r="R51">
        <v>1.1114825607828385</v>
      </c>
      <c r="S51">
        <f t="shared" si="5"/>
        <v>1.6060619094066504</v>
      </c>
    </row>
    <row r="52" spans="1:19" x14ac:dyDescent="0.25">
      <c r="A52" s="1" t="s">
        <v>92</v>
      </c>
      <c r="B52">
        <v>197561</v>
      </c>
      <c r="C52">
        <f t="shared" si="0"/>
        <v>2.4124773144510763</v>
      </c>
      <c r="F52" t="s">
        <v>100</v>
      </c>
      <c r="G52">
        <v>2.0160861942178498</v>
      </c>
      <c r="H52">
        <v>2.0563412006032245</v>
      </c>
      <c r="I52">
        <v>2.1676918168899233</v>
      </c>
      <c r="J52">
        <v>2.1895178311328709</v>
      </c>
      <c r="K52">
        <v>2.188867484955225</v>
      </c>
      <c r="L52">
        <v>2.1878768624619802</v>
      </c>
      <c r="M52">
        <v>2.1776574944174225</v>
      </c>
      <c r="N52">
        <v>2.1616646264290926</v>
      </c>
    </row>
    <row r="53" spans="1:19" x14ac:dyDescent="0.25">
      <c r="A53" s="1" t="s">
        <v>94</v>
      </c>
      <c r="B53">
        <v>199779</v>
      </c>
      <c r="C53">
        <f t="shared" si="0"/>
        <v>2.4395619854309381</v>
      </c>
      <c r="F53" t="s">
        <v>101</v>
      </c>
      <c r="G53">
        <v>1.4682260663948106</v>
      </c>
      <c r="H53">
        <v>1.4916981240514393</v>
      </c>
      <c r="I53">
        <v>1.6151581700111657</v>
      </c>
      <c r="J53">
        <v>1.6244762690541326</v>
      </c>
      <c r="K53">
        <v>1.6285459929454495</v>
      </c>
      <c r="L53">
        <v>1.6236948764631929</v>
      </c>
      <c r="M53">
        <v>1.6215272771679039</v>
      </c>
      <c r="N53">
        <v>1.608403245383019</v>
      </c>
      <c r="Q53" t="s">
        <v>2961</v>
      </c>
      <c r="R53">
        <v>0.73740397946840297</v>
      </c>
      <c r="S53">
        <f>R53/0.737403979468403/64*100</f>
        <v>1.5625</v>
      </c>
    </row>
    <row r="54" spans="1:19" x14ac:dyDescent="0.25">
      <c r="A54" s="1" t="s">
        <v>100</v>
      </c>
      <c r="B54">
        <v>165100</v>
      </c>
      <c r="C54">
        <f t="shared" si="0"/>
        <v>2.0160861942178498</v>
      </c>
      <c r="F54" t="s">
        <v>102</v>
      </c>
      <c r="G54">
        <v>2.036320323980533</v>
      </c>
      <c r="H54">
        <v>2.0604787764746049</v>
      </c>
      <c r="I54">
        <v>2.3328229617184606</v>
      </c>
      <c r="J54">
        <v>2.3552664604849416</v>
      </c>
      <c r="K54">
        <v>2.3699475771512963</v>
      </c>
      <c r="L54">
        <v>2.3396549486818765</v>
      </c>
      <c r="M54">
        <v>2.3336422891290027</v>
      </c>
      <c r="N54">
        <v>2.3223192856015391</v>
      </c>
      <c r="Q54" t="s">
        <v>2962</v>
      </c>
      <c r="R54">
        <v>0.74905993426015416</v>
      </c>
      <c r="S54">
        <f t="shared" ref="S54:S60" si="6">R54/0.737403979468403/64*100</f>
        <v>1.5871980350922985</v>
      </c>
    </row>
    <row r="55" spans="1:19" x14ac:dyDescent="0.25">
      <c r="A55" s="1" t="s">
        <v>101</v>
      </c>
      <c r="B55">
        <v>120235</v>
      </c>
      <c r="C55">
        <f t="shared" si="0"/>
        <v>1.4682260663948106</v>
      </c>
      <c r="F55" t="s">
        <v>104</v>
      </c>
      <c r="G55">
        <v>2.4907151354465564</v>
      </c>
      <c r="H55">
        <v>2.4648786406487582</v>
      </c>
      <c r="I55">
        <v>2.5426987616184613</v>
      </c>
      <c r="J55">
        <v>2.5375079541221401</v>
      </c>
      <c r="K55">
        <v>2.5439932004985151</v>
      </c>
      <c r="L55">
        <v>2.5236743806962538</v>
      </c>
      <c r="M55">
        <v>2.5360655079104957</v>
      </c>
      <c r="N55">
        <v>2.5368668556790044</v>
      </c>
      <c r="Q55" t="s">
        <v>2963</v>
      </c>
      <c r="R55">
        <v>0.76094977819044052</v>
      </c>
      <c r="S55">
        <f t="shared" si="6"/>
        <v>1.6123916625452792</v>
      </c>
    </row>
    <row r="56" spans="1:19" x14ac:dyDescent="0.25">
      <c r="A56" s="1" t="s">
        <v>102</v>
      </c>
      <c r="B56">
        <v>166757</v>
      </c>
      <c r="C56">
        <f t="shared" si="0"/>
        <v>2.036320323980533</v>
      </c>
      <c r="F56" t="s">
        <v>125</v>
      </c>
      <c r="G56">
        <v>1.9909309091779424</v>
      </c>
      <c r="H56">
        <v>1.9518249005097208</v>
      </c>
      <c r="I56">
        <v>1.6293363314495557</v>
      </c>
      <c r="J56">
        <v>1.6243952827330665</v>
      </c>
      <c r="K56">
        <v>1.6079965350560006</v>
      </c>
      <c r="L56">
        <v>1.6640696333692646</v>
      </c>
      <c r="M56">
        <v>1.6298557480329754</v>
      </c>
      <c r="N56">
        <v>1.6429969492004692</v>
      </c>
      <c r="Q56" t="s">
        <v>2964</v>
      </c>
      <c r="R56">
        <v>0.76312398011648142</v>
      </c>
      <c r="S56">
        <f t="shared" si="6"/>
        <v>1.6169986223719512</v>
      </c>
    </row>
    <row r="57" spans="1:19" x14ac:dyDescent="0.25">
      <c r="A57" s="1" t="s">
        <v>104</v>
      </c>
      <c r="B57">
        <v>203968</v>
      </c>
      <c r="C57">
        <f t="shared" si="0"/>
        <v>2.4907151354465564</v>
      </c>
      <c r="F57" t="s">
        <v>126</v>
      </c>
      <c r="G57">
        <v>1.3370156111745148</v>
      </c>
      <c r="H57">
        <v>1.321927151345327</v>
      </c>
      <c r="I57">
        <v>1.2693536392437867</v>
      </c>
      <c r="J57">
        <v>1.2568307659421016</v>
      </c>
      <c r="K57">
        <v>1.2569618904181872</v>
      </c>
      <c r="L57">
        <v>1.2653313659756913</v>
      </c>
      <c r="M57">
        <v>1.2704748215284738</v>
      </c>
      <c r="N57">
        <v>1.2694943727872474</v>
      </c>
      <c r="Q57" t="s">
        <v>2965</v>
      </c>
      <c r="R57">
        <v>0.76438802813147244</v>
      </c>
      <c r="S57">
        <f t="shared" si="6"/>
        <v>1.6196770389230082</v>
      </c>
    </row>
    <row r="58" spans="1:19" x14ac:dyDescent="0.25">
      <c r="F58" t="s">
        <v>127</v>
      </c>
      <c r="G58">
        <v>1.956470610933952</v>
      </c>
      <c r="H58">
        <v>1.924709608771797</v>
      </c>
      <c r="I58">
        <v>1.8198734601675106</v>
      </c>
      <c r="J58">
        <v>1.8148771345387487</v>
      </c>
      <c r="K58">
        <v>1.8055136712054725</v>
      </c>
      <c r="L58">
        <v>1.8124474013268803</v>
      </c>
      <c r="M58">
        <v>1.8130415690224049</v>
      </c>
      <c r="N58">
        <v>1.8235538413444607</v>
      </c>
      <c r="Q58" t="s">
        <v>2966</v>
      </c>
      <c r="R58">
        <v>0.77031153163501376</v>
      </c>
      <c r="S58">
        <f t="shared" si="6"/>
        <v>1.6322284686440081</v>
      </c>
    </row>
    <row r="59" spans="1:19" x14ac:dyDescent="0.25">
      <c r="A59" s="1" t="s">
        <v>125</v>
      </c>
      <c r="B59">
        <v>163040</v>
      </c>
      <c r="C59">
        <f t="shared" si="0"/>
        <v>1.9909309091779424</v>
      </c>
      <c r="F59" t="s">
        <v>129</v>
      </c>
      <c r="G59">
        <v>2.4501736081006857</v>
      </c>
      <c r="H59">
        <v>2.3969373776758287</v>
      </c>
      <c r="I59">
        <v>2.2794546362968968</v>
      </c>
      <c r="J59">
        <v>2.2523773888864134</v>
      </c>
      <c r="K59">
        <v>2.2506885431436507</v>
      </c>
      <c r="L59">
        <v>2.2662236277228591</v>
      </c>
      <c r="M59">
        <v>2.2741492176255718</v>
      </c>
      <c r="N59">
        <v>2.2819165513751347</v>
      </c>
      <c r="Q59" t="s">
        <v>2967</v>
      </c>
      <c r="R59">
        <v>0.76676588422374303</v>
      </c>
      <c r="S59">
        <f t="shared" si="6"/>
        <v>1.6247155256244921</v>
      </c>
    </row>
    <row r="60" spans="1:19" x14ac:dyDescent="0.25">
      <c r="A60" s="1" t="s">
        <v>126</v>
      </c>
      <c r="B60">
        <v>109490</v>
      </c>
      <c r="C60">
        <f t="shared" si="0"/>
        <v>1.3370156111745148</v>
      </c>
      <c r="F60" t="s">
        <v>130</v>
      </c>
      <c r="G60">
        <v>1.3863859108911882</v>
      </c>
      <c r="H60">
        <v>1.353684463136211</v>
      </c>
      <c r="I60">
        <v>1.2586967668069504</v>
      </c>
      <c r="J60">
        <v>1.2441280614828714</v>
      </c>
      <c r="K60">
        <v>1.2413562545193262</v>
      </c>
      <c r="L60">
        <v>1.2546289446943331</v>
      </c>
      <c r="M60">
        <v>1.2547628355393157</v>
      </c>
      <c r="N60">
        <v>1.2616110284894286</v>
      </c>
      <c r="Q60" t="s">
        <v>2968</v>
      </c>
      <c r="R60">
        <v>0.75973887099971571</v>
      </c>
      <c r="S60">
        <f t="shared" si="6"/>
        <v>1.6098258471466815</v>
      </c>
    </row>
    <row r="61" spans="1:19" x14ac:dyDescent="0.25">
      <c r="A61" s="1" t="s">
        <v>127</v>
      </c>
      <c r="B61">
        <v>160218</v>
      </c>
      <c r="C61">
        <f t="shared" si="0"/>
        <v>1.956470610933952</v>
      </c>
      <c r="F61" t="s">
        <v>131</v>
      </c>
      <c r="G61">
        <v>0.94480075671005015</v>
      </c>
      <c r="H61">
        <v>0.92521297605006725</v>
      </c>
      <c r="I61">
        <v>0.87555443024723711</v>
      </c>
      <c r="J61">
        <v>0.86439737460973953</v>
      </c>
      <c r="K61">
        <v>0.86409393572226201</v>
      </c>
      <c r="L61">
        <v>0.87888036851726836</v>
      </c>
      <c r="M61">
        <v>0.87344383891792399</v>
      </c>
      <c r="N61">
        <v>0.87722900876115728</v>
      </c>
    </row>
    <row r="62" spans="1:19" x14ac:dyDescent="0.25">
      <c r="A62" s="1" t="s">
        <v>129</v>
      </c>
      <c r="B62">
        <v>200648</v>
      </c>
      <c r="C62">
        <f t="shared" si="0"/>
        <v>2.4501736081006857</v>
      </c>
      <c r="F62" t="s">
        <v>132</v>
      </c>
      <c r="G62">
        <v>1.4147771913367153</v>
      </c>
      <c r="H62">
        <v>1.3879923353957542</v>
      </c>
      <c r="I62">
        <v>1.3486007261683302</v>
      </c>
      <c r="J62">
        <v>1.3370335443519665</v>
      </c>
      <c r="K62">
        <v>1.3340897820774715</v>
      </c>
      <c r="L62">
        <v>1.330913529557977</v>
      </c>
      <c r="M62">
        <v>1.3392511046826163</v>
      </c>
      <c r="N62">
        <v>1.3511752397619616</v>
      </c>
      <c r="Q62" t="s">
        <v>2969</v>
      </c>
      <c r="R62">
        <v>1.1079071364566799</v>
      </c>
      <c r="S62">
        <f>R62/1.10790713645668/64*100</f>
        <v>1.5625</v>
      </c>
    </row>
    <row r="63" spans="1:19" x14ac:dyDescent="0.25">
      <c r="A63" s="1" t="s">
        <v>130</v>
      </c>
      <c r="B63">
        <v>113533</v>
      </c>
      <c r="C63">
        <f t="shared" si="0"/>
        <v>1.3863859108911882</v>
      </c>
      <c r="F63" t="s">
        <v>134</v>
      </c>
      <c r="G63">
        <v>1.6348981467393255</v>
      </c>
      <c r="H63">
        <v>1.5731743612447211</v>
      </c>
      <c r="I63">
        <v>1.4994413279945975</v>
      </c>
      <c r="J63">
        <v>1.4714566647156389</v>
      </c>
      <c r="K63">
        <v>1.4795211923924321</v>
      </c>
      <c r="L63">
        <v>1.4852820790597057</v>
      </c>
      <c r="M63">
        <v>1.4891328272564153</v>
      </c>
      <c r="N63">
        <v>1.5006649995796066</v>
      </c>
      <c r="Q63" t="s">
        <v>2970</v>
      </c>
      <c r="R63">
        <v>1.1318140419236191</v>
      </c>
      <c r="S63">
        <f t="shared" ref="S63:S69" si="7">R63/1.10790713645668/64*100</f>
        <v>1.5962163093935473</v>
      </c>
    </row>
    <row r="64" spans="1:19" x14ac:dyDescent="0.25">
      <c r="A64" s="1" t="s">
        <v>131</v>
      </c>
      <c r="B64">
        <v>77371</v>
      </c>
      <c r="C64">
        <f t="shared" si="0"/>
        <v>0.94480075671005015</v>
      </c>
      <c r="F64" t="s">
        <v>135</v>
      </c>
      <c r="G64">
        <v>1.7738872022365249</v>
      </c>
      <c r="H64">
        <v>1.7515945678956646</v>
      </c>
      <c r="I64">
        <v>1.6606365346031295</v>
      </c>
      <c r="J64">
        <v>1.6581807512238502</v>
      </c>
      <c r="K64">
        <v>1.6484997862543995</v>
      </c>
      <c r="L64">
        <v>1.6434022415337775</v>
      </c>
      <c r="M64">
        <v>1.6505301495258264</v>
      </c>
      <c r="N64">
        <v>1.6663413062513577</v>
      </c>
      <c r="Q64" t="s">
        <v>2971</v>
      </c>
      <c r="R64">
        <v>1.191385377011664</v>
      </c>
      <c r="S64">
        <f t="shared" si="7"/>
        <v>1.6802307615188041</v>
      </c>
    </row>
    <row r="65" spans="1:19" x14ac:dyDescent="0.25">
      <c r="A65" s="1" t="s">
        <v>132</v>
      </c>
      <c r="B65">
        <v>115858</v>
      </c>
      <c r="C65">
        <f t="shared" si="0"/>
        <v>1.4147771913367153</v>
      </c>
      <c r="F65" t="s">
        <v>136</v>
      </c>
      <c r="G65">
        <v>1.402138492299674</v>
      </c>
      <c r="H65">
        <v>1.4045313030569713</v>
      </c>
      <c r="I65">
        <v>1.4191879739635942</v>
      </c>
      <c r="J65">
        <v>1.4134988040446268</v>
      </c>
      <c r="K65">
        <v>1.4149090478878914</v>
      </c>
      <c r="L65">
        <v>1.4077639402523319</v>
      </c>
      <c r="M65">
        <v>1.4164900535999585</v>
      </c>
      <c r="N65">
        <v>1.4180135820697353</v>
      </c>
      <c r="Q65" t="s">
        <v>2972</v>
      </c>
      <c r="R65">
        <v>1.1986846120746111</v>
      </c>
      <c r="S65">
        <f t="shared" si="7"/>
        <v>1.6905249950430423</v>
      </c>
    </row>
    <row r="66" spans="1:19" x14ac:dyDescent="0.25">
      <c r="A66" s="1" t="s">
        <v>134</v>
      </c>
      <c r="B66">
        <v>133884</v>
      </c>
      <c r="C66">
        <f t="shared" si="0"/>
        <v>1.6348981467393255</v>
      </c>
      <c r="F66" t="s">
        <v>137</v>
      </c>
      <c r="G66">
        <v>2.2138848869733967</v>
      </c>
      <c r="H66">
        <v>2.1991952584967529</v>
      </c>
      <c r="I66">
        <v>2.2360353086339413</v>
      </c>
      <c r="J66">
        <v>2.2284924981459699</v>
      </c>
      <c r="K66">
        <v>2.2259762241549845</v>
      </c>
      <c r="L66">
        <v>2.1952647779293168</v>
      </c>
      <c r="M66">
        <v>2.216523691787756</v>
      </c>
      <c r="N66">
        <v>2.2381014280735285</v>
      </c>
      <c r="Q66" t="s">
        <v>3433</v>
      </c>
      <c r="R66">
        <v>1.1993939161400313</v>
      </c>
      <c r="S66">
        <f t="shared" si="7"/>
        <v>1.691525338452476</v>
      </c>
    </row>
    <row r="67" spans="1:19" x14ac:dyDescent="0.25">
      <c r="A67" s="1" t="s">
        <v>135</v>
      </c>
      <c r="B67">
        <v>145266</v>
      </c>
      <c r="C67">
        <f t="shared" si="0"/>
        <v>1.7738872022365249</v>
      </c>
      <c r="F67" t="s">
        <v>139</v>
      </c>
      <c r="G67">
        <v>2.3230295169183948</v>
      </c>
      <c r="H67">
        <v>2.2769420094936392</v>
      </c>
      <c r="I67">
        <v>2.3057028360443534</v>
      </c>
      <c r="J67">
        <v>2.2916638532356171</v>
      </c>
      <c r="K67">
        <v>2.2975355251105847</v>
      </c>
      <c r="L67">
        <v>2.2785993917452769</v>
      </c>
      <c r="M67">
        <v>2.2920893980690642</v>
      </c>
      <c r="N67">
        <v>2.3057116910887987</v>
      </c>
      <c r="Q67" t="s">
        <v>2973</v>
      </c>
      <c r="R67">
        <v>1.1944234673233034</v>
      </c>
      <c r="S67">
        <f t="shared" si="7"/>
        <v>1.6845154311952886</v>
      </c>
    </row>
    <row r="68" spans="1:19" x14ac:dyDescent="0.25">
      <c r="A68" s="1" t="s">
        <v>136</v>
      </c>
      <c r="B68">
        <v>114823</v>
      </c>
      <c r="C68">
        <f t="shared" si="0"/>
        <v>1.402138492299674</v>
      </c>
      <c r="F68" t="s">
        <v>145</v>
      </c>
      <c r="G68">
        <v>2.5110713782434138</v>
      </c>
      <c r="H68">
        <v>2.4260591103157645</v>
      </c>
      <c r="I68">
        <v>2.176969108749482</v>
      </c>
      <c r="J68">
        <v>2.1435580939278136</v>
      </c>
      <c r="K68">
        <v>2.1390315085705125</v>
      </c>
      <c r="L68">
        <v>2.1745678880647406</v>
      </c>
      <c r="M68">
        <v>2.1642981127360716</v>
      </c>
      <c r="N68">
        <v>2.1863161342620123</v>
      </c>
      <c r="Q68" t="s">
        <v>2974</v>
      </c>
      <c r="R68">
        <v>1.1975510773040614</v>
      </c>
      <c r="S68">
        <f t="shared" si="7"/>
        <v>1.6889263519612328</v>
      </c>
    </row>
    <row r="69" spans="1:19" x14ac:dyDescent="0.25">
      <c r="A69" s="1" t="s">
        <v>137</v>
      </c>
      <c r="B69">
        <v>181298</v>
      </c>
      <c r="C69">
        <f t="shared" si="0"/>
        <v>2.2138848869733967</v>
      </c>
      <c r="F69" t="s">
        <v>146</v>
      </c>
      <c r="G69">
        <v>1.7255060180966633</v>
      </c>
      <c r="H69">
        <v>1.6539591131553886</v>
      </c>
      <c r="I69">
        <v>1.5422457864115007</v>
      </c>
      <c r="J69">
        <v>1.5076595748902477</v>
      </c>
      <c r="K69">
        <v>1.5145800305195636</v>
      </c>
      <c r="L69">
        <v>1.530341659312942</v>
      </c>
      <c r="M69">
        <v>1.5283233289638916</v>
      </c>
      <c r="N69">
        <v>1.5458027358653974</v>
      </c>
      <c r="Q69" t="s">
        <v>2975</v>
      </c>
      <c r="R69">
        <v>1.1878943850237962</v>
      </c>
      <c r="S69">
        <f t="shared" si="7"/>
        <v>1.6753073570189574</v>
      </c>
    </row>
    <row r="70" spans="1:19" x14ac:dyDescent="0.25">
      <c r="A70" s="1" t="s">
        <v>139</v>
      </c>
      <c r="B70">
        <v>190236</v>
      </c>
      <c r="C70">
        <f t="shared" si="0"/>
        <v>2.3230295169183948</v>
      </c>
      <c r="F70" t="s">
        <v>147</v>
      </c>
      <c r="G70">
        <v>2.4325649085727501</v>
      </c>
      <c r="H70">
        <v>2.3484937325077606</v>
      </c>
      <c r="I70">
        <v>2.2507676274390467</v>
      </c>
      <c r="J70">
        <v>2.2197520494449026</v>
      </c>
      <c r="K70">
        <v>2.219496674100994</v>
      </c>
      <c r="L70">
        <v>2.2134355638482561</v>
      </c>
      <c r="M70">
        <v>2.2276548790147723</v>
      </c>
      <c r="N70">
        <v>2.2562944930070583</v>
      </c>
    </row>
    <row r="71" spans="1:19" x14ac:dyDescent="0.25">
      <c r="A71" s="1" t="s">
        <v>145</v>
      </c>
      <c r="B71">
        <v>205635</v>
      </c>
      <c r="C71">
        <f t="shared" si="0"/>
        <v>2.5110713782434138</v>
      </c>
      <c r="F71" t="s">
        <v>149</v>
      </c>
      <c r="G71">
        <v>3.194611298337529</v>
      </c>
      <c r="H71">
        <v>3.026920145522511</v>
      </c>
      <c r="I71">
        <v>2.7712454020277999</v>
      </c>
      <c r="J71">
        <v>2.6998531333314046</v>
      </c>
      <c r="K71">
        <v>2.7165574234965133</v>
      </c>
      <c r="L71">
        <v>2.7366045628570417</v>
      </c>
      <c r="M71">
        <v>2.7352624576828273</v>
      </c>
      <c r="N71">
        <v>2.7814669997415313</v>
      </c>
      <c r="Q71" t="s">
        <v>2976</v>
      </c>
      <c r="R71">
        <v>1.2672158008404799</v>
      </c>
      <c r="S71">
        <f>R71/1.26721580084048/64*100</f>
        <v>1.5625</v>
      </c>
    </row>
    <row r="72" spans="1:19" x14ac:dyDescent="0.25">
      <c r="A72" s="1" t="s">
        <v>146</v>
      </c>
      <c r="B72">
        <v>141304</v>
      </c>
      <c r="C72">
        <f t="shared" si="0"/>
        <v>1.7255060180966633</v>
      </c>
      <c r="Q72" t="s">
        <v>2977</v>
      </c>
      <c r="R72">
        <v>1.2603112783346722</v>
      </c>
      <c r="S72">
        <f t="shared" ref="S72:S78" si="8">R72/1.26721580084048/64*100</f>
        <v>1.5539865988822352</v>
      </c>
    </row>
    <row r="73" spans="1:19" x14ac:dyDescent="0.25">
      <c r="A73" s="1" t="s">
        <v>147</v>
      </c>
      <c r="B73">
        <v>199206</v>
      </c>
      <c r="C73">
        <f t="shared" ref="C73:C74" si="9">B73/8189134*100</f>
        <v>2.4325649085727501</v>
      </c>
      <c r="Q73" t="s">
        <v>2978</v>
      </c>
      <c r="R73">
        <v>1.2717201107958214</v>
      </c>
      <c r="S73">
        <f t="shared" si="8"/>
        <v>1.5680538956352605</v>
      </c>
    </row>
    <row r="74" spans="1:19" x14ac:dyDescent="0.25">
      <c r="A74" s="1" t="s">
        <v>149</v>
      </c>
      <c r="B74">
        <v>261611</v>
      </c>
      <c r="C74">
        <f t="shared" si="9"/>
        <v>3.194611298337529</v>
      </c>
      <c r="Q74" t="s">
        <v>2979</v>
      </c>
      <c r="R74">
        <v>1.268660842791844</v>
      </c>
      <c r="S74">
        <f t="shared" si="8"/>
        <v>1.5642817628595769</v>
      </c>
    </row>
    <row r="75" spans="1:19" x14ac:dyDescent="0.25">
      <c r="B75">
        <f>SUM(B8:B74)</f>
        <v>8189134</v>
      </c>
      <c r="C75">
        <f>SUM(C8:C74)</f>
        <v>100.00000000000001</v>
      </c>
      <c r="Q75" t="s">
        <v>2980</v>
      </c>
      <c r="R75">
        <v>1.2729623723826229</v>
      </c>
      <c r="S75">
        <f t="shared" si="8"/>
        <v>1.5695856266380541</v>
      </c>
    </row>
    <row r="76" spans="1:19" x14ac:dyDescent="0.25">
      <c r="Q76" t="s">
        <v>2981</v>
      </c>
      <c r="R76">
        <v>1.27091722002958</v>
      </c>
      <c r="S76">
        <f t="shared" si="8"/>
        <v>1.5670639168002269</v>
      </c>
    </row>
    <row r="77" spans="1:19" x14ac:dyDescent="0.25">
      <c r="Q77" t="s">
        <v>2982</v>
      </c>
      <c r="R77">
        <v>1.2770252099933486</v>
      </c>
      <c r="S77">
        <f t="shared" si="8"/>
        <v>1.5745951788883878</v>
      </c>
    </row>
    <row r="78" spans="1:19" x14ac:dyDescent="0.25">
      <c r="Q78" t="s">
        <v>2983</v>
      </c>
      <c r="R78">
        <v>1.2685904286613658</v>
      </c>
      <c r="S78">
        <f t="shared" si="8"/>
        <v>1.5641949409632594</v>
      </c>
    </row>
    <row r="80" spans="1:19" x14ac:dyDescent="0.25">
      <c r="Q80" t="s">
        <v>2984</v>
      </c>
      <c r="R80">
        <v>1.4985345214768699</v>
      </c>
      <c r="S80">
        <f>R80/1.49853452147687/64*100</f>
        <v>1.5625</v>
      </c>
    </row>
    <row r="81" spans="17:19" x14ac:dyDescent="0.25">
      <c r="Q81" t="s">
        <v>2985</v>
      </c>
      <c r="R81">
        <v>1.5168239786238094</v>
      </c>
      <c r="S81">
        <f t="shared" ref="S81:S87" si="10">R81/1.49853452147687/64*100</f>
        <v>1.5815701491240446</v>
      </c>
    </row>
    <row r="82" spans="17:19" x14ac:dyDescent="0.25">
      <c r="Q82" t="s">
        <v>2986</v>
      </c>
      <c r="R82">
        <v>1.4989517577335598</v>
      </c>
      <c r="S82">
        <f t="shared" si="10"/>
        <v>1.5629350461345632</v>
      </c>
    </row>
    <row r="83" spans="17:19" x14ac:dyDescent="0.25">
      <c r="Q83" t="s">
        <v>2987</v>
      </c>
      <c r="R83">
        <v>1.5128001816199237</v>
      </c>
      <c r="S83">
        <f t="shared" si="10"/>
        <v>1.5773745949152733</v>
      </c>
    </row>
    <row r="84" spans="17:19" x14ac:dyDescent="0.25">
      <c r="Q84" t="s">
        <v>2988</v>
      </c>
      <c r="R84">
        <v>1.5080480930268971</v>
      </c>
      <c r="S84">
        <f t="shared" si="10"/>
        <v>1.5724196617320951</v>
      </c>
    </row>
    <row r="85" spans="17:19" x14ac:dyDescent="0.25">
      <c r="Q85" t="s">
        <v>2989</v>
      </c>
      <c r="R85">
        <v>1.5148149694559976</v>
      </c>
      <c r="S85">
        <f t="shared" si="10"/>
        <v>1.5794753846860441</v>
      </c>
    </row>
    <row r="86" spans="17:19" x14ac:dyDescent="0.25">
      <c r="Q86" t="s">
        <v>2990</v>
      </c>
      <c r="R86">
        <v>1.5060791267356468</v>
      </c>
      <c r="S86">
        <f t="shared" si="10"/>
        <v>1.5703666494150705</v>
      </c>
    </row>
    <row r="87" spans="17:19" x14ac:dyDescent="0.25">
      <c r="Q87" t="s">
        <v>2991</v>
      </c>
      <c r="R87">
        <v>1.5002974749284259</v>
      </c>
      <c r="S87">
        <f t="shared" si="10"/>
        <v>1.5643382057460655</v>
      </c>
    </row>
    <row r="89" spans="17:19" x14ac:dyDescent="0.25">
      <c r="Q89" t="s">
        <v>2992</v>
      </c>
      <c r="R89">
        <v>1.1444311449782101</v>
      </c>
      <c r="S89">
        <f>R89/1.14443114497821/64*100</f>
        <v>1.5625</v>
      </c>
    </row>
    <row r="90" spans="17:19" x14ac:dyDescent="0.25">
      <c r="Q90" t="s">
        <v>2993</v>
      </c>
      <c r="R90">
        <v>1.1632142752488908</v>
      </c>
      <c r="S90">
        <f t="shared" ref="S90:S96" si="11">R90/1.14443114497821/64*100</f>
        <v>1.5881447416489152</v>
      </c>
    </row>
    <row r="91" spans="17:19" x14ac:dyDescent="0.25">
      <c r="Q91" t="s">
        <v>2994</v>
      </c>
      <c r="R91">
        <v>1.2182290698734699</v>
      </c>
      <c r="S91">
        <f t="shared" si="11"/>
        <v>1.6632568329076181</v>
      </c>
    </row>
    <row r="92" spans="17:19" x14ac:dyDescent="0.25">
      <c r="Q92" t="s">
        <v>2995</v>
      </c>
      <c r="R92">
        <v>1.2274489286592916</v>
      </c>
      <c r="S92">
        <f t="shared" si="11"/>
        <v>1.6758447718291165</v>
      </c>
    </row>
    <row r="93" spans="17:19" x14ac:dyDescent="0.25">
      <c r="Q93" t="s">
        <v>2996</v>
      </c>
      <c r="R93">
        <v>1.2275395526374675</v>
      </c>
      <c r="S93">
        <f t="shared" si="11"/>
        <v>1.6759685013925083</v>
      </c>
    </row>
    <row r="94" spans="17:19" x14ac:dyDescent="0.25">
      <c r="Q94" t="s">
        <v>2997</v>
      </c>
      <c r="R94">
        <v>1.2307543126051488</v>
      </c>
      <c r="S94">
        <f t="shared" si="11"/>
        <v>1.6803576360919119</v>
      </c>
    </row>
    <row r="95" spans="17:19" x14ac:dyDescent="0.25">
      <c r="Q95" t="s">
        <v>2998</v>
      </c>
      <c r="R95">
        <v>1.2266629830167131</v>
      </c>
      <c r="S95">
        <f t="shared" si="11"/>
        <v>1.6747717146409078</v>
      </c>
    </row>
    <row r="96" spans="17:19" x14ac:dyDescent="0.25">
      <c r="Q96" t="s">
        <v>2999</v>
      </c>
      <c r="R96">
        <v>1.2144965091283548</v>
      </c>
      <c r="S96">
        <f t="shared" si="11"/>
        <v>1.6581607411157842</v>
      </c>
    </row>
    <row r="98" spans="17:19" x14ac:dyDescent="0.25">
      <c r="Q98" t="s">
        <v>3000</v>
      </c>
      <c r="R98">
        <v>1.8792463281221199</v>
      </c>
      <c r="S98">
        <f>R98/1.87924632812212/64*100</f>
        <v>1.5625</v>
      </c>
    </row>
    <row r="99" spans="17:19" x14ac:dyDescent="0.25">
      <c r="Q99" t="s">
        <v>3001</v>
      </c>
      <c r="R99">
        <v>1.9042031026037767</v>
      </c>
      <c r="S99">
        <f t="shared" ref="S99:S105" si="12">R99/1.87924632812212/64*100</f>
        <v>1.5832503186485165</v>
      </c>
    </row>
    <row r="100" spans="17:19" x14ac:dyDescent="0.25">
      <c r="Q100" t="s">
        <v>3002</v>
      </c>
      <c r="R100">
        <v>1.9793558167334677</v>
      </c>
      <c r="S100">
        <f t="shared" si="12"/>
        <v>1.6457360684251214</v>
      </c>
    </row>
    <row r="101" spans="17:19" x14ac:dyDescent="0.25">
      <c r="Q101" t="s">
        <v>3003</v>
      </c>
      <c r="R101">
        <v>1.9984326312352456</v>
      </c>
      <c r="S101">
        <f t="shared" si="12"/>
        <v>1.6615974923443657</v>
      </c>
    </row>
    <row r="102" spans="17:19" x14ac:dyDescent="0.25">
      <c r="Q102" t="s">
        <v>3004</v>
      </c>
      <c r="R102">
        <v>1.9955190307314901</v>
      </c>
      <c r="S102">
        <f t="shared" si="12"/>
        <v>1.6591749782125076</v>
      </c>
    </row>
    <row r="103" spans="17:19" x14ac:dyDescent="0.25">
      <c r="Q103" t="s">
        <v>3005</v>
      </c>
      <c r="R103">
        <v>1.9944931470312903</v>
      </c>
      <c r="S103">
        <f t="shared" si="12"/>
        <v>1.6583220068603359</v>
      </c>
    </row>
    <row r="104" spans="17:19" x14ac:dyDescent="0.25">
      <c r="Q104" t="s">
        <v>3006</v>
      </c>
      <c r="R104">
        <v>1.9827827386556318</v>
      </c>
      <c r="S104">
        <f t="shared" si="12"/>
        <v>1.6485853838252649</v>
      </c>
    </row>
    <row r="105" spans="17:19" x14ac:dyDescent="0.25">
      <c r="Q105" t="s">
        <v>3007</v>
      </c>
      <c r="R105">
        <v>1.9762823378131258</v>
      </c>
      <c r="S105">
        <f t="shared" si="12"/>
        <v>1.6431806233293031</v>
      </c>
    </row>
    <row r="107" spans="17:19" x14ac:dyDescent="0.25">
      <c r="Q107" t="s">
        <v>3008</v>
      </c>
      <c r="R107">
        <v>1.9131082724986599</v>
      </c>
      <c r="S107">
        <f>R107/1.91310827249866/64*100</f>
        <v>1.5625</v>
      </c>
    </row>
    <row r="108" spans="17:19" x14ac:dyDescent="0.25">
      <c r="Q108" t="s">
        <v>3009</v>
      </c>
      <c r="R108">
        <v>1.9307686068629006</v>
      </c>
      <c r="S108">
        <f t="shared" ref="S108:S114" si="13">R108/1.91310827249866/64*100</f>
        <v>1.5769237902479434</v>
      </c>
    </row>
    <row r="109" spans="17:19" x14ac:dyDescent="0.25">
      <c r="Q109" t="s">
        <v>3010</v>
      </c>
      <c r="R109">
        <v>1.9850963186861101</v>
      </c>
      <c r="S109">
        <f t="shared" si="13"/>
        <v>1.6212950633975265</v>
      </c>
    </row>
    <row r="110" spans="17:19" x14ac:dyDescent="0.25">
      <c r="Q110" t="s">
        <v>3011</v>
      </c>
      <c r="R110">
        <v>1.9975721515739175</v>
      </c>
      <c r="S110">
        <f t="shared" si="13"/>
        <v>1.6314844965662718</v>
      </c>
    </row>
    <row r="111" spans="17:19" x14ac:dyDescent="0.25">
      <c r="Q111" t="s">
        <v>3012</v>
      </c>
      <c r="R111">
        <v>2.000382331288558</v>
      </c>
      <c r="S111">
        <f t="shared" si="13"/>
        <v>1.633779665045362</v>
      </c>
    </row>
    <row r="112" spans="17:19" x14ac:dyDescent="0.25">
      <c r="Q112" t="s">
        <v>3013</v>
      </c>
      <c r="R112">
        <v>1.9944877837532742</v>
      </c>
      <c r="S112">
        <f t="shared" si="13"/>
        <v>1.6289653894205687</v>
      </c>
    </row>
    <row r="113" spans="17:19" x14ac:dyDescent="0.25">
      <c r="Q113" t="s">
        <v>3014</v>
      </c>
      <c r="R113">
        <v>1.9900935648765654</v>
      </c>
      <c r="S113">
        <f t="shared" si="13"/>
        <v>1.6253764827739574</v>
      </c>
    </row>
    <row r="114" spans="17:19" x14ac:dyDescent="0.25">
      <c r="Q114" t="s">
        <v>3015</v>
      </c>
      <c r="R114">
        <v>1.9825766434896581</v>
      </c>
      <c r="S114">
        <f t="shared" si="13"/>
        <v>1.6192371597487623</v>
      </c>
    </row>
    <row r="116" spans="17:19" x14ac:dyDescent="0.25">
      <c r="Q116" t="s">
        <v>3016</v>
      </c>
      <c r="R116">
        <v>2.3167773295686702</v>
      </c>
      <c r="S116">
        <f>R116/2.31677732956867/64*100</f>
        <v>1.5625</v>
      </c>
    </row>
    <row r="117" spans="17:19" x14ac:dyDescent="0.25">
      <c r="Q117" t="s">
        <v>3017</v>
      </c>
      <c r="R117">
        <v>2.3287580623924904</v>
      </c>
      <c r="S117">
        <f t="shared" ref="S117:S123" si="14">R117/2.31677732956867/64*100</f>
        <v>1.5705801442582763</v>
      </c>
    </row>
    <row r="118" spans="17:19" x14ac:dyDescent="0.25">
      <c r="Q118" t="s">
        <v>3018</v>
      </c>
      <c r="R118">
        <v>2.3206663766877855</v>
      </c>
      <c r="S118">
        <f t="shared" si="14"/>
        <v>1.5651228831083861</v>
      </c>
    </row>
    <row r="119" spans="17:19" x14ac:dyDescent="0.25">
      <c r="Q119" t="s">
        <v>3019</v>
      </c>
      <c r="R119">
        <v>2.3176665362719411</v>
      </c>
      <c r="S119">
        <f t="shared" si="14"/>
        <v>1.5630997060900622</v>
      </c>
    </row>
    <row r="120" spans="17:19" x14ac:dyDescent="0.25">
      <c r="Q120" t="s">
        <v>3020</v>
      </c>
      <c r="R120">
        <v>2.3312080363883148</v>
      </c>
      <c r="S120">
        <f t="shared" si="14"/>
        <v>1.5722324758482045</v>
      </c>
    </row>
    <row r="121" spans="17:19" x14ac:dyDescent="0.25">
      <c r="Q121" t="s">
        <v>3021</v>
      </c>
      <c r="R121">
        <v>2.3269064368373318</v>
      </c>
      <c r="S121">
        <f t="shared" si="14"/>
        <v>1.56933135573941</v>
      </c>
    </row>
    <row r="122" spans="17:19" x14ac:dyDescent="0.25">
      <c r="Q122" t="s">
        <v>3022</v>
      </c>
      <c r="R122">
        <v>2.3310786074293479</v>
      </c>
      <c r="S122">
        <f t="shared" si="14"/>
        <v>1.5721451853063795</v>
      </c>
    </row>
    <row r="123" spans="17:19" x14ac:dyDescent="0.25">
      <c r="Q123" t="s">
        <v>3023</v>
      </c>
      <c r="R123">
        <v>2.324224704666884</v>
      </c>
      <c r="S123">
        <f t="shared" si="14"/>
        <v>1.5675227198973523</v>
      </c>
    </row>
    <row r="125" spans="17:19" x14ac:dyDescent="0.25">
      <c r="Q125" t="s">
        <v>3024</v>
      </c>
      <c r="R125">
        <v>1.3658220759362301</v>
      </c>
      <c r="S125">
        <f>R125/1.36582207593623/64*100</f>
        <v>1.5625</v>
      </c>
    </row>
    <row r="126" spans="17:19" x14ac:dyDescent="0.25">
      <c r="Q126" t="s">
        <v>3025</v>
      </c>
      <c r="R126">
        <v>1.371844453673065</v>
      </c>
      <c r="S126">
        <f t="shared" ref="S126:S132" si="15">R126/1.36582207593623/64*100</f>
        <v>1.5693895981252568</v>
      </c>
    </row>
    <row r="127" spans="17:19" x14ac:dyDescent="0.25">
      <c r="Q127" t="s">
        <v>3026</v>
      </c>
      <c r="R127">
        <v>1.4023436568028247</v>
      </c>
      <c r="S127">
        <f t="shared" si="15"/>
        <v>1.6042806763482995</v>
      </c>
    </row>
    <row r="128" spans="17:19" x14ac:dyDescent="0.25">
      <c r="Q128" t="s">
        <v>3027</v>
      </c>
      <c r="R128">
        <v>1.3976558549860554</v>
      </c>
      <c r="S128">
        <f t="shared" si="15"/>
        <v>1.5989178326311329</v>
      </c>
    </row>
    <row r="129" spans="17:19" x14ac:dyDescent="0.25">
      <c r="Q129" t="s">
        <v>3028</v>
      </c>
      <c r="R129">
        <v>1.4064319841999484</v>
      </c>
      <c r="S129">
        <f t="shared" si="15"/>
        <v>1.6089577215290394</v>
      </c>
    </row>
    <row r="130" spans="17:19" x14ac:dyDescent="0.25">
      <c r="Q130" t="s">
        <v>3029</v>
      </c>
      <c r="R130">
        <v>1.4015639908655868</v>
      </c>
      <c r="S130">
        <f t="shared" si="15"/>
        <v>1.6033887387757579</v>
      </c>
    </row>
    <row r="131" spans="17:19" x14ac:dyDescent="0.25">
      <c r="Q131" t="s">
        <v>3030</v>
      </c>
      <c r="R131">
        <v>1.408220293002818</v>
      </c>
      <c r="S131">
        <f t="shared" si="15"/>
        <v>1.6110035462039471</v>
      </c>
    </row>
    <row r="132" spans="17:19" x14ac:dyDescent="0.25">
      <c r="Q132" t="s">
        <v>3031</v>
      </c>
      <c r="R132">
        <v>1.4022278630714478</v>
      </c>
      <c r="S132">
        <f t="shared" si="15"/>
        <v>1.604148208358168</v>
      </c>
    </row>
    <row r="134" spans="17:19" x14ac:dyDescent="0.25">
      <c r="Q134" t="s">
        <v>3032</v>
      </c>
      <c r="R134">
        <v>1.9245136298905401</v>
      </c>
      <c r="S134">
        <f>R134/1.92451362989054/64*100</f>
        <v>1.5625</v>
      </c>
    </row>
    <row r="135" spans="17:19" x14ac:dyDescent="0.25">
      <c r="Q135" t="s">
        <v>3033</v>
      </c>
      <c r="R135">
        <v>1.953655636135003</v>
      </c>
      <c r="S135">
        <f t="shared" ref="S135:S141" si="16">R135/1.92451362989054/64*100</f>
        <v>1.5861602038300777</v>
      </c>
    </row>
    <row r="136" spans="17:19" x14ac:dyDescent="0.25">
      <c r="Q136" t="s">
        <v>3034</v>
      </c>
      <c r="R136">
        <v>2.0698139334615626</v>
      </c>
      <c r="S136">
        <f t="shared" si="16"/>
        <v>1.6804683639562663</v>
      </c>
    </row>
    <row r="137" spans="17:19" x14ac:dyDescent="0.25">
      <c r="Q137" t="s">
        <v>3035</v>
      </c>
      <c r="R137">
        <v>2.0813950185354408</v>
      </c>
      <c r="S137">
        <f t="shared" si="16"/>
        <v>1.6898709710081914</v>
      </c>
    </row>
    <row r="138" spans="17:19" x14ac:dyDescent="0.25">
      <c r="Q138" t="s">
        <v>3036</v>
      </c>
      <c r="R138">
        <v>2.0825888940861326</v>
      </c>
      <c r="S138">
        <f t="shared" si="16"/>
        <v>1.6908402707413723</v>
      </c>
    </row>
    <row r="139" spans="17:19" x14ac:dyDescent="0.25">
      <c r="Q139" t="s">
        <v>3037</v>
      </c>
      <c r="R139">
        <v>2.0756851312797719</v>
      </c>
      <c r="S139">
        <f t="shared" si="16"/>
        <v>1.6852351509763583</v>
      </c>
    </row>
    <row r="140" spans="17:19" x14ac:dyDescent="0.25">
      <c r="Q140" t="s">
        <v>3038</v>
      </c>
      <c r="R140">
        <v>2.0778290709818603</v>
      </c>
      <c r="S140">
        <f t="shared" si="16"/>
        <v>1.6869758015659326</v>
      </c>
    </row>
    <row r="141" spans="17:19" x14ac:dyDescent="0.25">
      <c r="Q141" t="s">
        <v>3039</v>
      </c>
      <c r="R141">
        <v>2.065715715067439</v>
      </c>
      <c r="S141">
        <f t="shared" si="16"/>
        <v>1.6771410473078607</v>
      </c>
    </row>
    <row r="143" spans="17:19" x14ac:dyDescent="0.25">
      <c r="Q143" t="s">
        <v>3040</v>
      </c>
      <c r="R143">
        <v>2.4439458433577999</v>
      </c>
      <c r="S143">
        <f>R143/2.4439458433578/64*100</f>
        <v>1.5625</v>
      </c>
    </row>
    <row r="144" spans="17:19" x14ac:dyDescent="0.25">
      <c r="Q144" t="s">
        <v>3041</v>
      </c>
      <c r="R144">
        <v>2.4085395938521517</v>
      </c>
      <c r="S144">
        <f t="shared" ref="S144:S150" si="17">R144/2.4439458433578/64*100</f>
        <v>1.5398635471494055</v>
      </c>
    </row>
    <row r="145" spans="17:19" x14ac:dyDescent="0.25">
      <c r="Q145" t="s">
        <v>3042</v>
      </c>
      <c r="R145">
        <v>2.3122183832651295</v>
      </c>
      <c r="S145">
        <f t="shared" si="17"/>
        <v>1.4782820305412292</v>
      </c>
    </row>
    <row r="146" spans="17:19" x14ac:dyDescent="0.25">
      <c r="Q146" t="s">
        <v>3043</v>
      </c>
      <c r="R146">
        <v>2.2874647124883358</v>
      </c>
      <c r="S146">
        <f t="shared" si="17"/>
        <v>1.4624561436076626</v>
      </c>
    </row>
    <row r="147" spans="17:19" x14ac:dyDescent="0.25">
      <c r="Q147" t="s">
        <v>3044</v>
      </c>
      <c r="R147">
        <v>2.293233934312652</v>
      </c>
      <c r="S147">
        <f t="shared" si="17"/>
        <v>1.4661446087694394</v>
      </c>
    </row>
    <row r="148" spans="17:19" x14ac:dyDescent="0.25">
      <c r="Q148" t="s">
        <v>3045</v>
      </c>
      <c r="R148">
        <v>2.2948769405244915</v>
      </c>
      <c r="S148">
        <f t="shared" si="17"/>
        <v>1.4671950400680609</v>
      </c>
    </row>
    <row r="149" spans="17:19" x14ac:dyDescent="0.25">
      <c r="Q149" t="s">
        <v>3046</v>
      </c>
      <c r="R149">
        <v>2.3100966759616206</v>
      </c>
      <c r="S149">
        <f t="shared" si="17"/>
        <v>1.4769255489028399</v>
      </c>
    </row>
    <row r="150" spans="17:19" x14ac:dyDescent="0.25">
      <c r="Q150" t="s">
        <v>3047</v>
      </c>
      <c r="R150">
        <v>2.3131478209243395</v>
      </c>
      <c r="S150">
        <f t="shared" si="17"/>
        <v>1.478876252523055</v>
      </c>
    </row>
    <row r="152" spans="17:19" x14ac:dyDescent="0.25">
      <c r="Q152" t="s">
        <v>3048</v>
      </c>
      <c r="R152">
        <v>1.11081342667002</v>
      </c>
      <c r="S152">
        <f>R152/1.11081342667002/64*100</f>
        <v>1.5625</v>
      </c>
    </row>
    <row r="153" spans="17:19" x14ac:dyDescent="0.25">
      <c r="Q153" t="s">
        <v>3049</v>
      </c>
      <c r="R153">
        <v>1.1221105763184087</v>
      </c>
      <c r="S153">
        <f t="shared" ref="S153:S159" si="18">R153/1.11081342667002/64*100</f>
        <v>1.5783908741124273</v>
      </c>
    </row>
    <row r="154" spans="17:19" x14ac:dyDescent="0.25">
      <c r="Q154" t="s">
        <v>3050</v>
      </c>
      <c r="R154">
        <v>1.0106073599616239</v>
      </c>
      <c r="S154">
        <f t="shared" si="18"/>
        <v>1.421547455249764</v>
      </c>
    </row>
    <row r="155" spans="17:19" x14ac:dyDescent="0.25">
      <c r="Q155" t="s">
        <v>3051</v>
      </c>
      <c r="R155">
        <v>1.0171638966949015</v>
      </c>
      <c r="S155">
        <f t="shared" si="18"/>
        <v>1.4307700559131871</v>
      </c>
    </row>
    <row r="156" spans="17:19" x14ac:dyDescent="0.25">
      <c r="Q156" t="s">
        <v>3052</v>
      </c>
      <c r="R156">
        <v>1.0090587097779067</v>
      </c>
      <c r="S156">
        <f t="shared" si="18"/>
        <v>1.4193690823079532</v>
      </c>
    </row>
    <row r="157" spans="17:19" x14ac:dyDescent="0.25">
      <c r="Q157" t="s">
        <v>3053</v>
      </c>
      <c r="R157">
        <v>1.0201839727714956</v>
      </c>
      <c r="S157">
        <f t="shared" si="18"/>
        <v>1.4350181760352354</v>
      </c>
    </row>
    <row r="158" spans="17:19" x14ac:dyDescent="0.25">
      <c r="Q158" t="s">
        <v>3054</v>
      </c>
      <c r="R158">
        <v>1.0128597573012579</v>
      </c>
      <c r="S158">
        <f t="shared" si="18"/>
        <v>1.4247157378422137</v>
      </c>
    </row>
    <row r="159" spans="17:19" x14ac:dyDescent="0.25">
      <c r="Q159" t="s">
        <v>3055</v>
      </c>
      <c r="R159">
        <v>1.0175770389057432</v>
      </c>
      <c r="S159">
        <f t="shared" si="18"/>
        <v>1.4313511928430633</v>
      </c>
    </row>
    <row r="161" spans="17:19" x14ac:dyDescent="0.25">
      <c r="Q161" t="s">
        <v>3056</v>
      </c>
      <c r="R161">
        <v>0.76919000226397605</v>
      </c>
      <c r="S161">
        <f>R161/0.769190002263976/64*100</f>
        <v>1.5625</v>
      </c>
    </row>
    <row r="162" spans="17:19" x14ac:dyDescent="0.25">
      <c r="Q162" t="s">
        <v>3057</v>
      </c>
      <c r="R162">
        <v>0.77752985700254396</v>
      </c>
      <c r="S162">
        <f t="shared" ref="S162:S168" si="19">R162/0.769190002263976/64*100</f>
        <v>1.5794412277729271</v>
      </c>
    </row>
    <row r="163" spans="17:19" x14ac:dyDescent="0.25">
      <c r="Q163" t="s">
        <v>3058</v>
      </c>
      <c r="R163">
        <v>0.7922641905072636</v>
      </c>
      <c r="S163">
        <f t="shared" si="19"/>
        <v>1.6093719289434598</v>
      </c>
    </row>
    <row r="164" spans="17:19" x14ac:dyDescent="0.25">
      <c r="Q164" t="s">
        <v>3059</v>
      </c>
      <c r="R164">
        <v>0.79205634331737418</v>
      </c>
      <c r="S164">
        <f t="shared" si="19"/>
        <v>1.6089497169630047</v>
      </c>
    </row>
    <row r="165" spans="17:19" x14ac:dyDescent="0.25">
      <c r="Q165" t="s">
        <v>3060</v>
      </c>
      <c r="R165">
        <v>0.7921815046244769</v>
      </c>
      <c r="S165">
        <f t="shared" si="19"/>
        <v>1.6092039643424199</v>
      </c>
    </row>
    <row r="166" spans="17:19" x14ac:dyDescent="0.25">
      <c r="Q166" t="s">
        <v>3061</v>
      </c>
      <c r="R166">
        <v>0.78959519774231735</v>
      </c>
      <c r="S166">
        <f t="shared" si="19"/>
        <v>1.6039502500566387</v>
      </c>
    </row>
    <row r="167" spans="17:19" x14ac:dyDescent="0.25">
      <c r="Q167" t="s">
        <v>3062</v>
      </c>
      <c r="R167">
        <v>0.79591693011501541</v>
      </c>
      <c r="S167">
        <f t="shared" si="19"/>
        <v>1.6167919495109575</v>
      </c>
    </row>
    <row r="168" spans="17:19" x14ac:dyDescent="0.25">
      <c r="Q168" t="s">
        <v>3063</v>
      </c>
      <c r="R168">
        <v>0.79165523504432478</v>
      </c>
      <c r="S168">
        <f t="shared" si="19"/>
        <v>1.6081349226016699</v>
      </c>
    </row>
    <row r="170" spans="17:19" x14ac:dyDescent="0.25">
      <c r="Q170" t="s">
        <v>3064</v>
      </c>
      <c r="R170">
        <v>1.14708099781979</v>
      </c>
      <c r="S170">
        <f>R170/1.14708099781979/64*100</f>
        <v>1.5625</v>
      </c>
    </row>
    <row r="171" spans="17:19" x14ac:dyDescent="0.25">
      <c r="Q171" t="s">
        <v>3065</v>
      </c>
      <c r="R171">
        <v>1.156605489678987</v>
      </c>
      <c r="S171">
        <f t="shared" ref="S171:S177" si="20">R171/1.14708099781979/64*100</f>
        <v>1.5754738166339439</v>
      </c>
    </row>
    <row r="172" spans="17:19" x14ac:dyDescent="0.25">
      <c r="Q172" t="s">
        <v>3066</v>
      </c>
      <c r="R172">
        <v>1.1604094011285924</v>
      </c>
      <c r="S172">
        <f t="shared" si="20"/>
        <v>1.5806553266156325</v>
      </c>
    </row>
    <row r="173" spans="17:19" x14ac:dyDescent="0.25">
      <c r="Q173" t="s">
        <v>3067</v>
      </c>
      <c r="R173">
        <v>1.1651157819926794</v>
      </c>
      <c r="S173">
        <f t="shared" si="20"/>
        <v>1.5870661381573743</v>
      </c>
    </row>
    <row r="174" spans="17:19" x14ac:dyDescent="0.25">
      <c r="Q174" t="s">
        <v>3068</v>
      </c>
      <c r="R174">
        <v>1.1621794319251673</v>
      </c>
      <c r="S174">
        <f t="shared" si="20"/>
        <v>1.5830663796492932</v>
      </c>
    </row>
    <row r="175" spans="17:19" x14ac:dyDescent="0.25">
      <c r="Q175" t="s">
        <v>3069</v>
      </c>
      <c r="R175">
        <v>1.1540996615583858</v>
      </c>
      <c r="S175">
        <f t="shared" si="20"/>
        <v>1.5720604949540615</v>
      </c>
    </row>
    <row r="176" spans="17:19" x14ac:dyDescent="0.25">
      <c r="Q176" t="s">
        <v>3070</v>
      </c>
      <c r="R176">
        <v>1.1603357567534072</v>
      </c>
      <c r="S176">
        <f t="shared" si="20"/>
        <v>1.5805550116976399</v>
      </c>
    </row>
    <row r="177" spans="17:19" x14ac:dyDescent="0.25">
      <c r="Q177" t="s">
        <v>3071</v>
      </c>
      <c r="R177">
        <v>1.1614004963343103</v>
      </c>
      <c r="S177">
        <f t="shared" si="20"/>
        <v>1.5820053500768156</v>
      </c>
    </row>
    <row r="179" spans="17:19" x14ac:dyDescent="0.25">
      <c r="Q179" t="s">
        <v>3072</v>
      </c>
      <c r="R179">
        <v>1.3248775755775899</v>
      </c>
      <c r="S179">
        <f>R179/1.32487757557759/64*100</f>
        <v>1.5625</v>
      </c>
    </row>
    <row r="180" spans="17:19" x14ac:dyDescent="0.25">
      <c r="Q180" t="s">
        <v>3073</v>
      </c>
      <c r="R180">
        <v>1.3238599093893557</v>
      </c>
      <c r="S180">
        <f t="shared" ref="S180:S186" si="21">R180/1.32487757557759/64*100</f>
        <v>1.5612998110554308</v>
      </c>
    </row>
    <row r="181" spans="17:19" x14ac:dyDescent="0.25">
      <c r="Q181" t="s">
        <v>3074</v>
      </c>
      <c r="R181">
        <v>1.3184398395589123</v>
      </c>
      <c r="S181">
        <f t="shared" si="21"/>
        <v>1.5549076286635024</v>
      </c>
    </row>
    <row r="182" spans="17:19" x14ac:dyDescent="0.25">
      <c r="Q182" t="s">
        <v>3075</v>
      </c>
      <c r="R182">
        <v>1.3123651109552079</v>
      </c>
      <c r="S182">
        <f t="shared" si="21"/>
        <v>1.5477433716647755</v>
      </c>
    </row>
    <row r="183" spans="17:19" x14ac:dyDescent="0.25">
      <c r="Q183" t="s">
        <v>3076</v>
      </c>
      <c r="R183">
        <v>1.3144095676149392</v>
      </c>
      <c r="S183">
        <f t="shared" si="21"/>
        <v>1.5501545103161618</v>
      </c>
    </row>
    <row r="184" spans="17:19" x14ac:dyDescent="0.25">
      <c r="Q184" t="s">
        <v>3077</v>
      </c>
      <c r="R184">
        <v>1.3115655041144789</v>
      </c>
      <c r="S184">
        <f t="shared" si="21"/>
        <v>1.5468003519385232</v>
      </c>
    </row>
    <row r="185" spans="17:19" x14ac:dyDescent="0.25">
      <c r="Q185" t="s">
        <v>3078</v>
      </c>
      <c r="R185">
        <v>1.3200989765654052</v>
      </c>
      <c r="S185">
        <f t="shared" si="21"/>
        <v>1.5568643389440844</v>
      </c>
    </row>
    <row r="186" spans="17:19" x14ac:dyDescent="0.25">
      <c r="Q186" t="s">
        <v>3079</v>
      </c>
      <c r="R186">
        <v>1.3178934443272052</v>
      </c>
      <c r="S186">
        <f t="shared" si="21"/>
        <v>1.5542632351245973</v>
      </c>
    </row>
    <row r="188" spans="17:19" x14ac:dyDescent="0.25">
      <c r="Q188" t="s">
        <v>3080</v>
      </c>
      <c r="R188">
        <v>0.73850299677597198</v>
      </c>
      <c r="S188">
        <f>R188/0.738502996775972/64*100</f>
        <v>1.5625</v>
      </c>
    </row>
    <row r="189" spans="17:19" x14ac:dyDescent="0.25">
      <c r="Q189" t="s">
        <v>3081</v>
      </c>
      <c r="R189">
        <v>0.74687778808141236</v>
      </c>
      <c r="S189">
        <f t="shared" ref="S189:S195" si="22">R189/0.738502996775972/64*100</f>
        <v>1.5802191040143065</v>
      </c>
    </row>
    <row r="190" spans="17:19" x14ac:dyDescent="0.25">
      <c r="Q190" t="s">
        <v>3082</v>
      </c>
      <c r="R190">
        <v>0.72783984433577475</v>
      </c>
      <c r="S190">
        <f t="shared" si="22"/>
        <v>1.5399392578492646</v>
      </c>
    </row>
    <row r="191" spans="17:19" x14ac:dyDescent="0.25">
      <c r="Q191" t="s">
        <v>3083</v>
      </c>
      <c r="R191">
        <v>0.7269311932320055</v>
      </c>
      <c r="S191">
        <f t="shared" si="22"/>
        <v>1.5380167641615778</v>
      </c>
    </row>
    <row r="192" spans="17:19" x14ac:dyDescent="0.25">
      <c r="Q192" t="s">
        <v>3084</v>
      </c>
      <c r="R192">
        <v>0.7279030875070559</v>
      </c>
      <c r="S192">
        <f t="shared" si="22"/>
        <v>1.5400730656409163</v>
      </c>
    </row>
    <row r="193" spans="17:19" x14ac:dyDescent="0.25">
      <c r="Q193" t="s">
        <v>3085</v>
      </c>
      <c r="R193">
        <v>0.73379297162260104</v>
      </c>
      <c r="S193">
        <f t="shared" si="22"/>
        <v>1.5525346859332048</v>
      </c>
    </row>
    <row r="194" spans="17:19" x14ac:dyDescent="0.25">
      <c r="Q194" t="s">
        <v>3086</v>
      </c>
      <c r="R194">
        <v>0.72955335940013311</v>
      </c>
      <c r="S194">
        <f t="shared" si="22"/>
        <v>1.5435646558500151</v>
      </c>
    </row>
    <row r="195" spans="17:19" x14ac:dyDescent="0.25">
      <c r="Q195" t="s">
        <v>3087</v>
      </c>
      <c r="R195">
        <v>0.72976598682575178</v>
      </c>
      <c r="S195">
        <f t="shared" si="22"/>
        <v>1.5440145258627023</v>
      </c>
    </row>
    <row r="197" spans="17:19" x14ac:dyDescent="0.25">
      <c r="Q197" t="s">
        <v>3088</v>
      </c>
      <c r="R197">
        <v>0.56644573162436995</v>
      </c>
      <c r="S197">
        <f>R197/0.56644573162437/64*100</f>
        <v>1.5625</v>
      </c>
    </row>
    <row r="198" spans="17:19" x14ac:dyDescent="0.25">
      <c r="Q198" t="s">
        <v>3089</v>
      </c>
      <c r="R198">
        <v>0.57232309751852573</v>
      </c>
      <c r="S198">
        <f t="shared" ref="S198:S204" si="23">R198/0.56644573162437/64*100</f>
        <v>1.5787122930704829</v>
      </c>
    </row>
    <row r="199" spans="17:19" x14ac:dyDescent="0.25">
      <c r="Q199" t="s">
        <v>3090</v>
      </c>
      <c r="R199">
        <v>0.56808751366808474</v>
      </c>
      <c r="S199">
        <f t="shared" si="23"/>
        <v>1.5670287382357848</v>
      </c>
    </row>
    <row r="200" spans="17:19" x14ac:dyDescent="0.25">
      <c r="Q200" t="s">
        <v>3091</v>
      </c>
      <c r="R200">
        <v>0.56684755703851408</v>
      </c>
      <c r="S200">
        <f t="shared" si="23"/>
        <v>1.563608406639061</v>
      </c>
    </row>
    <row r="201" spans="17:19" x14ac:dyDescent="0.25">
      <c r="Q201" t="s">
        <v>3092</v>
      </c>
      <c r="R201">
        <v>0.56978518579277893</v>
      </c>
      <c r="S201">
        <f t="shared" si="23"/>
        <v>1.5717116452588953</v>
      </c>
    </row>
    <row r="202" spans="17:19" x14ac:dyDescent="0.25">
      <c r="Q202" t="s">
        <v>3093</v>
      </c>
      <c r="R202">
        <v>0.57064205436931914</v>
      </c>
      <c r="S202">
        <f t="shared" si="23"/>
        <v>1.5740752558858211</v>
      </c>
    </row>
    <row r="203" spans="17:19" x14ac:dyDescent="0.25">
      <c r="Q203" t="s">
        <v>3094</v>
      </c>
      <c r="R203">
        <v>0.56882002230375117</v>
      </c>
      <c r="S203">
        <f t="shared" si="23"/>
        <v>1.5690493108684829</v>
      </c>
    </row>
    <row r="204" spans="17:19" x14ac:dyDescent="0.25">
      <c r="Q204" t="s">
        <v>3095</v>
      </c>
      <c r="R204">
        <v>0.56995461237073941</v>
      </c>
      <c r="S204">
        <f t="shared" si="23"/>
        <v>1.5721789963452988</v>
      </c>
    </row>
    <row r="206" spans="17:19" x14ac:dyDescent="0.25">
      <c r="Q206" t="s">
        <v>3096</v>
      </c>
      <c r="R206">
        <v>0.84378885484106103</v>
      </c>
      <c r="S206">
        <f>R206/0.843788854841061/64*100</f>
        <v>1.5625</v>
      </c>
    </row>
    <row r="207" spans="17:19" x14ac:dyDescent="0.25">
      <c r="Q207" t="s">
        <v>3097</v>
      </c>
      <c r="R207">
        <v>0.84785731099170836</v>
      </c>
      <c r="S207">
        <f t="shared" ref="S207:S213" si="24">R207/0.843788854841061/64*100</f>
        <v>1.57003383112246</v>
      </c>
    </row>
    <row r="208" spans="17:19" x14ac:dyDescent="0.25">
      <c r="Q208" t="s">
        <v>3098</v>
      </c>
      <c r="R208">
        <v>0.86101458101705131</v>
      </c>
      <c r="S208">
        <f t="shared" si="24"/>
        <v>1.5943980240086895</v>
      </c>
    </row>
    <row r="209" spans="17:19" x14ac:dyDescent="0.25">
      <c r="Q209" t="s">
        <v>3099</v>
      </c>
      <c r="R209">
        <v>0.86146364512911711</v>
      </c>
      <c r="S209">
        <f t="shared" si="24"/>
        <v>1.5952295859226413</v>
      </c>
    </row>
    <row r="210" spans="17:19" x14ac:dyDescent="0.25">
      <c r="Q210" t="s">
        <v>3100</v>
      </c>
      <c r="R210">
        <v>0.8621623914555312</v>
      </c>
      <c r="S210">
        <f t="shared" si="24"/>
        <v>1.5965235010161603</v>
      </c>
    </row>
    <row r="211" spans="17:19" x14ac:dyDescent="0.25">
      <c r="Q211" t="s">
        <v>3101</v>
      </c>
      <c r="R211">
        <v>0.85688020209475169</v>
      </c>
      <c r="S211">
        <f t="shared" si="24"/>
        <v>1.5867421193009767</v>
      </c>
    </row>
    <row r="212" spans="17:19" x14ac:dyDescent="0.25">
      <c r="Q212" t="s">
        <v>3102</v>
      </c>
      <c r="R212">
        <v>0.86141522330967624</v>
      </c>
      <c r="S212">
        <f t="shared" si="24"/>
        <v>1.5951399200157712</v>
      </c>
    </row>
    <row r="213" spans="17:19" x14ac:dyDescent="0.25">
      <c r="Q213" t="s">
        <v>3103</v>
      </c>
      <c r="R213">
        <v>0.86182032961537536</v>
      </c>
      <c r="S213">
        <f t="shared" si="24"/>
        <v>1.5958900823330655</v>
      </c>
    </row>
    <row r="215" spans="17:19" x14ac:dyDescent="0.25">
      <c r="Q215" t="s">
        <v>3104</v>
      </c>
      <c r="R215">
        <v>0.89980210361681701</v>
      </c>
      <c r="S215">
        <f>R215/0.899802103616817/64*100</f>
        <v>1.5625</v>
      </c>
    </row>
    <row r="216" spans="17:19" x14ac:dyDescent="0.25">
      <c r="Q216" t="s">
        <v>3105</v>
      </c>
      <c r="R216">
        <v>0.89054802532491162</v>
      </c>
      <c r="S216">
        <f t="shared" ref="S216:S222" si="25">R216/0.899802103616817/64*100</f>
        <v>1.5464303583832697</v>
      </c>
    </row>
    <row r="217" spans="17:19" x14ac:dyDescent="0.25">
      <c r="Q217" t="s">
        <v>3106</v>
      </c>
      <c r="R217">
        <v>0.87354060429220337</v>
      </c>
      <c r="S217">
        <f t="shared" si="25"/>
        <v>1.5168970918385594</v>
      </c>
    </row>
    <row r="218" spans="17:19" x14ac:dyDescent="0.25">
      <c r="Q218" t="s">
        <v>3107</v>
      </c>
      <c r="R218">
        <v>0.86737362190892164</v>
      </c>
      <c r="S218">
        <f t="shared" si="25"/>
        <v>1.5061881704711324</v>
      </c>
    </row>
    <row r="219" spans="17:19" x14ac:dyDescent="0.25">
      <c r="Q219" t="s">
        <v>3108</v>
      </c>
      <c r="R219">
        <v>0.87038139850110807</v>
      </c>
      <c r="S219">
        <f t="shared" si="25"/>
        <v>1.5114111532874661</v>
      </c>
    </row>
    <row r="220" spans="17:19" x14ac:dyDescent="0.25">
      <c r="Q220" t="s">
        <v>3109</v>
      </c>
      <c r="R220">
        <v>0.87338837182866347</v>
      </c>
      <c r="S220">
        <f t="shared" si="25"/>
        <v>1.516632741240439</v>
      </c>
    </row>
    <row r="221" spans="17:19" x14ac:dyDescent="0.25">
      <c r="Q221" t="s">
        <v>3110</v>
      </c>
      <c r="R221">
        <v>0.87409943690982039</v>
      </c>
      <c r="S221">
        <f t="shared" si="25"/>
        <v>1.5178675007334894</v>
      </c>
    </row>
    <row r="222" spans="17:19" x14ac:dyDescent="0.25">
      <c r="Q222" t="s">
        <v>3111</v>
      </c>
      <c r="R222">
        <v>0.87376547547883265</v>
      </c>
      <c r="S222">
        <f t="shared" si="25"/>
        <v>1.5172875790664686</v>
      </c>
    </row>
    <row r="224" spans="17:19" x14ac:dyDescent="0.25">
      <c r="Q224" t="s">
        <v>3112</v>
      </c>
      <c r="R224">
        <v>1.0302066128115599</v>
      </c>
      <c r="S224">
        <f>R224/1.03020661281156/64*100</f>
        <v>1.5625</v>
      </c>
    </row>
    <row r="225" spans="17:19" x14ac:dyDescent="0.25">
      <c r="Q225" t="s">
        <v>3113</v>
      </c>
      <c r="R225">
        <v>1.0477022255793895</v>
      </c>
      <c r="S225">
        <f t="shared" ref="S225:S231" si="26">R225/1.03020661281156/64*100</f>
        <v>1.5890353518505651</v>
      </c>
    </row>
    <row r="226" spans="17:19" x14ac:dyDescent="0.25">
      <c r="Q226" t="s">
        <v>3114</v>
      </c>
      <c r="R226">
        <v>1.0312700668100647</v>
      </c>
      <c r="S226">
        <f t="shared" si="26"/>
        <v>1.5641129258461357</v>
      </c>
    </row>
    <row r="227" spans="17:19" x14ac:dyDescent="0.25">
      <c r="Q227" t="s">
        <v>3115</v>
      </c>
      <c r="R227">
        <v>1.0338369555444016</v>
      </c>
      <c r="S227">
        <f t="shared" si="26"/>
        <v>1.5680060901857196</v>
      </c>
    </row>
    <row r="228" spans="17:19" x14ac:dyDescent="0.25">
      <c r="Q228" t="s">
        <v>3116</v>
      </c>
      <c r="R228">
        <v>1.0311856116541485</v>
      </c>
      <c r="S228">
        <f t="shared" si="26"/>
        <v>1.5639848338891653</v>
      </c>
    </row>
    <row r="229" spans="17:19" x14ac:dyDescent="0.25">
      <c r="Q229" t="s">
        <v>3117</v>
      </c>
      <c r="R229">
        <v>1.0206693494319632</v>
      </c>
      <c r="S229">
        <f t="shared" si="26"/>
        <v>1.5480349656609653</v>
      </c>
    </row>
    <row r="230" spans="17:19" x14ac:dyDescent="0.25">
      <c r="Q230" t="s">
        <v>3118</v>
      </c>
      <c r="R230">
        <v>1.029016263890465</v>
      </c>
      <c r="S230">
        <f t="shared" si="26"/>
        <v>1.5606946143947427</v>
      </c>
    </row>
    <row r="231" spans="17:19" x14ac:dyDescent="0.25">
      <c r="Q231" t="s">
        <v>3119</v>
      </c>
      <c r="R231">
        <v>1.0346282796802651</v>
      </c>
      <c r="S231">
        <f t="shared" si="26"/>
        <v>1.5692062804649416</v>
      </c>
    </row>
    <row r="233" spans="17:19" x14ac:dyDescent="0.25">
      <c r="Q233" t="s">
        <v>3120</v>
      </c>
      <c r="R233">
        <v>0.85383875755360705</v>
      </c>
      <c r="S233">
        <f>R233/0.853838757553607/64*100</f>
        <v>1.5625</v>
      </c>
    </row>
    <row r="234" spans="17:19" x14ac:dyDescent="0.25">
      <c r="Q234" t="s">
        <v>3121</v>
      </c>
      <c r="R234">
        <v>0.86735492879657028</v>
      </c>
      <c r="S234">
        <f t="shared" ref="S234:S240" si="27">R234/0.853838757553607/64*100</f>
        <v>1.5872341987937391</v>
      </c>
    </row>
    <row r="235" spans="17:19" x14ac:dyDescent="0.25">
      <c r="Q235" t="s">
        <v>3122</v>
      </c>
      <c r="R235">
        <v>0.91286640119730023</v>
      </c>
      <c r="S235">
        <f t="shared" si="27"/>
        <v>1.6705188646595606</v>
      </c>
    </row>
    <row r="236" spans="17:19" x14ac:dyDescent="0.25">
      <c r="Q236" t="s">
        <v>3123</v>
      </c>
      <c r="R236">
        <v>0.91502799788228861</v>
      </c>
      <c r="S236">
        <f t="shared" si="27"/>
        <v>1.6744745234890703</v>
      </c>
    </row>
    <row r="237" spans="17:19" x14ac:dyDescent="0.25">
      <c r="Q237" t="s">
        <v>3124</v>
      </c>
      <c r="R237">
        <v>0.91561698165988537</v>
      </c>
      <c r="S237">
        <f t="shared" si="27"/>
        <v>1.6755523466077251</v>
      </c>
    </row>
    <row r="238" spans="17:19" x14ac:dyDescent="0.25">
      <c r="Q238" t="s">
        <v>3125</v>
      </c>
      <c r="R238">
        <v>0.90828722188017919</v>
      </c>
      <c r="S238">
        <f t="shared" si="27"/>
        <v>1.6621391001903278</v>
      </c>
    </row>
    <row r="239" spans="17:19" x14ac:dyDescent="0.25">
      <c r="Q239" t="s">
        <v>3126</v>
      </c>
      <c r="R239">
        <v>0.9150638274269266</v>
      </c>
      <c r="S239">
        <f t="shared" si="27"/>
        <v>1.6745400905097771</v>
      </c>
    </row>
    <row r="240" spans="17:19" x14ac:dyDescent="0.25">
      <c r="Q240" t="s">
        <v>3127</v>
      </c>
      <c r="R240">
        <v>0.91171685596386587</v>
      </c>
      <c r="S240">
        <f t="shared" si="27"/>
        <v>1.66841523044133</v>
      </c>
    </row>
    <row r="242" spans="17:19" x14ac:dyDescent="0.25">
      <c r="Q242" t="s">
        <v>3128</v>
      </c>
      <c r="R242">
        <v>1.3990734551419</v>
      </c>
      <c r="S242">
        <f>R242/1.3990734551419/64*100</f>
        <v>1.5625</v>
      </c>
    </row>
    <row r="243" spans="17:19" x14ac:dyDescent="0.25">
      <c r="Q243" t="s">
        <v>3129</v>
      </c>
      <c r="R243">
        <v>1.4213763379744278</v>
      </c>
      <c r="S243">
        <f t="shared" ref="S243:S249" si="28">R243/1.3990734551419/64*100</f>
        <v>1.5874080949236438</v>
      </c>
    </row>
    <row r="244" spans="17:19" x14ac:dyDescent="0.25">
      <c r="Q244" t="s">
        <v>3130</v>
      </c>
      <c r="R244">
        <v>1.4706018935673477</v>
      </c>
      <c r="S244">
        <f t="shared" si="28"/>
        <v>1.6423837149179037</v>
      </c>
    </row>
    <row r="245" spans="17:19" x14ac:dyDescent="0.25">
      <c r="Q245" t="s">
        <v>3131</v>
      </c>
      <c r="R245">
        <v>1.4738538598191975</v>
      </c>
      <c r="S245">
        <f t="shared" si="28"/>
        <v>1.6460155451480041</v>
      </c>
    </row>
    <row r="246" spans="17:19" x14ac:dyDescent="0.25">
      <c r="Q246" t="s">
        <v>3132</v>
      </c>
      <c r="R246">
        <v>1.4713914380201545</v>
      </c>
      <c r="S246">
        <f t="shared" si="28"/>
        <v>1.6432654864953549</v>
      </c>
    </row>
    <row r="247" spans="17:19" x14ac:dyDescent="0.25">
      <c r="Q247" t="s">
        <v>3133</v>
      </c>
      <c r="R247">
        <v>1.4488305600224956</v>
      </c>
      <c r="S247">
        <f t="shared" si="28"/>
        <v>1.6180692598485085</v>
      </c>
    </row>
    <row r="248" spans="17:19" x14ac:dyDescent="0.25">
      <c r="Q248" t="s">
        <v>3134</v>
      </c>
      <c r="R248">
        <v>1.4643556963260036</v>
      </c>
      <c r="S248">
        <f t="shared" si="28"/>
        <v>1.6354078959187432</v>
      </c>
    </row>
    <row r="249" spans="17:19" x14ac:dyDescent="0.25">
      <c r="Q249" t="s">
        <v>3135</v>
      </c>
      <c r="R249">
        <v>1.4699630131041093</v>
      </c>
      <c r="S249">
        <f t="shared" si="28"/>
        <v>1.6416702064740538</v>
      </c>
    </row>
    <row r="251" spans="17:19" x14ac:dyDescent="0.25">
      <c r="Q251" t="s">
        <v>3136</v>
      </c>
      <c r="R251">
        <v>1.3870331099723101</v>
      </c>
      <c r="S251">
        <f>R251/1.38703310997231/64*100</f>
        <v>1.5625</v>
      </c>
    </row>
    <row r="252" spans="17:19" x14ac:dyDescent="0.25">
      <c r="Q252" t="s">
        <v>3137</v>
      </c>
      <c r="R252">
        <v>1.3952359271267467</v>
      </c>
      <c r="S252">
        <f t="shared" ref="S252:S258" si="29">R252/1.38703310997231/64*100</f>
        <v>1.571740516114329</v>
      </c>
    </row>
    <row r="253" spans="17:19" x14ac:dyDescent="0.25">
      <c r="Q253" t="s">
        <v>3138</v>
      </c>
      <c r="R253">
        <v>1.4478401057843786</v>
      </c>
      <c r="S253">
        <f t="shared" si="29"/>
        <v>1.6309993964983676</v>
      </c>
    </row>
    <row r="254" spans="17:19" x14ac:dyDescent="0.25">
      <c r="Q254" t="s">
        <v>3139</v>
      </c>
      <c r="R254">
        <v>1.4464784586408022</v>
      </c>
      <c r="S254">
        <f t="shared" si="29"/>
        <v>1.6294654939213189</v>
      </c>
    </row>
    <row r="255" spans="17:19" x14ac:dyDescent="0.25">
      <c r="Q255" t="s">
        <v>3140</v>
      </c>
      <c r="R255">
        <v>1.4505014617793131</v>
      </c>
      <c r="S255">
        <f t="shared" si="29"/>
        <v>1.6339974278446907</v>
      </c>
    </row>
    <row r="256" spans="17:19" x14ac:dyDescent="0.25">
      <c r="Q256" t="s">
        <v>3141</v>
      </c>
      <c r="R256">
        <v>1.4324377007659324</v>
      </c>
      <c r="S256">
        <f t="shared" si="29"/>
        <v>1.6136485072742432</v>
      </c>
    </row>
    <row r="257" spans="17:19" x14ac:dyDescent="0.25">
      <c r="Q257" t="s">
        <v>3142</v>
      </c>
      <c r="R257">
        <v>1.4469117574328807</v>
      </c>
      <c r="S257">
        <f t="shared" si="29"/>
        <v>1.6299536072603267</v>
      </c>
    </row>
    <row r="258" spans="17:19" x14ac:dyDescent="0.25">
      <c r="Q258" t="s">
        <v>3143</v>
      </c>
      <c r="R258">
        <v>1.446361745617444</v>
      </c>
      <c r="S258">
        <f t="shared" si="29"/>
        <v>1.6293340160945202</v>
      </c>
    </row>
    <row r="260" spans="17:19" x14ac:dyDescent="0.25">
      <c r="Q260" t="s">
        <v>3144</v>
      </c>
      <c r="R260">
        <v>1.2650421888321799</v>
      </c>
      <c r="S260">
        <f>R260/1.26504218883218/64*100</f>
        <v>1.5625</v>
      </c>
    </row>
    <row r="261" spans="17:19" x14ac:dyDescent="0.25">
      <c r="Q261" t="s">
        <v>3145</v>
      </c>
      <c r="R261">
        <v>1.2576190200621986</v>
      </c>
      <c r="S261">
        <f t="shared" ref="S261:S267" si="30">R261/1.26504218883218/64*100</f>
        <v>1.5533313720241986</v>
      </c>
    </row>
    <row r="262" spans="17:19" x14ac:dyDescent="0.25">
      <c r="Q262" t="s">
        <v>3146</v>
      </c>
      <c r="R262">
        <v>1.2149105843837447</v>
      </c>
      <c r="S262">
        <f t="shared" si="30"/>
        <v>1.5005806168820419</v>
      </c>
    </row>
    <row r="263" spans="17:19" x14ac:dyDescent="0.25">
      <c r="Q263" t="s">
        <v>3147</v>
      </c>
      <c r="R263">
        <v>1.2121627605580501</v>
      </c>
      <c r="S263">
        <f t="shared" si="30"/>
        <v>1.4971866789046759</v>
      </c>
    </row>
    <row r="264" spans="17:19" x14ac:dyDescent="0.25">
      <c r="Q264" t="s">
        <v>3148</v>
      </c>
      <c r="R264">
        <v>1.2127575636911199</v>
      </c>
      <c r="S264">
        <f t="shared" si="30"/>
        <v>1.4979213420673958</v>
      </c>
    </row>
    <row r="265" spans="17:19" x14ac:dyDescent="0.25">
      <c r="Q265" t="s">
        <v>3149</v>
      </c>
      <c r="R265">
        <v>1.216461176691934</v>
      </c>
      <c r="S265">
        <f t="shared" si="30"/>
        <v>1.5024958103063675</v>
      </c>
    </row>
    <row r="266" spans="17:19" x14ac:dyDescent="0.25">
      <c r="Q266" t="s">
        <v>3150</v>
      </c>
      <c r="R266">
        <v>1.2164026647640067</v>
      </c>
      <c r="S266">
        <f t="shared" si="30"/>
        <v>1.5024235400783914</v>
      </c>
    </row>
    <row r="267" spans="17:19" x14ac:dyDescent="0.25">
      <c r="Q267" t="s">
        <v>3151</v>
      </c>
      <c r="R267">
        <v>1.2157049396966384</v>
      </c>
      <c r="S267">
        <f t="shared" si="30"/>
        <v>1.5015617542601891</v>
      </c>
    </row>
    <row r="269" spans="17:19" x14ac:dyDescent="0.25">
      <c r="Q269" t="s">
        <v>3152</v>
      </c>
      <c r="R269">
        <v>0.95272589262796303</v>
      </c>
      <c r="S269">
        <f>R269/0.952725892627963/64*100</f>
        <v>1.5625</v>
      </c>
    </row>
    <row r="270" spans="17:19" x14ac:dyDescent="0.25">
      <c r="Q270" t="s">
        <v>3153</v>
      </c>
      <c r="R270">
        <v>0.93940542808011784</v>
      </c>
      <c r="S270">
        <f t="shared" ref="S270:S276" si="31">R270/0.952725892627963/64*100</f>
        <v>1.5406540251849379</v>
      </c>
    </row>
    <row r="271" spans="17:19" x14ac:dyDescent="0.25">
      <c r="Q271" t="s">
        <v>3154</v>
      </c>
      <c r="R271">
        <v>0.9323691236277678</v>
      </c>
      <c r="S271">
        <f t="shared" si="31"/>
        <v>1.5291142677459215</v>
      </c>
    </row>
    <row r="272" spans="17:19" x14ac:dyDescent="0.25">
      <c r="Q272" t="s">
        <v>3155</v>
      </c>
      <c r="R272">
        <v>0.92476660299049684</v>
      </c>
      <c r="S272">
        <f t="shared" si="31"/>
        <v>1.51664589820999</v>
      </c>
    </row>
    <row r="273" spans="17:19" x14ac:dyDescent="0.25">
      <c r="Q273" t="s">
        <v>3156</v>
      </c>
      <c r="R273">
        <v>0.92876622876750459</v>
      </c>
      <c r="S273">
        <f t="shared" si="31"/>
        <v>1.5232054084793458</v>
      </c>
    </row>
    <row r="274" spans="17:19" x14ac:dyDescent="0.25">
      <c r="Q274" t="s">
        <v>3157</v>
      </c>
      <c r="R274">
        <v>0.92742339784203687</v>
      </c>
      <c r="S274">
        <f t="shared" si="31"/>
        <v>1.5210031241315827</v>
      </c>
    </row>
    <row r="275" spans="17:19" x14ac:dyDescent="0.25">
      <c r="Q275" t="s">
        <v>3158</v>
      </c>
      <c r="R275">
        <v>0.93214571966780835</v>
      </c>
      <c r="S275">
        <f t="shared" si="31"/>
        <v>1.5287478783256929</v>
      </c>
    </row>
    <row r="276" spans="17:19" x14ac:dyDescent="0.25">
      <c r="Q276" t="s">
        <v>3159</v>
      </c>
      <c r="R276">
        <v>0.93195093158162279</v>
      </c>
      <c r="S276">
        <f t="shared" si="31"/>
        <v>1.5284284198255935</v>
      </c>
    </row>
    <row r="278" spans="17:19" x14ac:dyDescent="0.25">
      <c r="Q278" t="s">
        <v>3160</v>
      </c>
      <c r="R278">
        <v>1.3599484389924501</v>
      </c>
      <c r="S278">
        <f>R278/1.35994843899245/64*100</f>
        <v>1.5625</v>
      </c>
    </row>
    <row r="279" spans="17:19" x14ac:dyDescent="0.25">
      <c r="Q279" t="s">
        <v>3161</v>
      </c>
      <c r="R279">
        <v>1.3613644841029517</v>
      </c>
      <c r="S279">
        <f t="shared" ref="S279:S285" si="32">R279/1.35994843899245/64*100</f>
        <v>1.5641269517444336</v>
      </c>
    </row>
    <row r="280" spans="17:19" x14ac:dyDescent="0.25">
      <c r="Q280" t="s">
        <v>3162</v>
      </c>
      <c r="R280">
        <v>1.3928403100733937</v>
      </c>
      <c r="S280">
        <f t="shared" si="32"/>
        <v>1.6002908066882673</v>
      </c>
    </row>
    <row r="281" spans="17:19" x14ac:dyDescent="0.25">
      <c r="Q281" t="s">
        <v>3163</v>
      </c>
      <c r="R281">
        <v>1.3896948996252501</v>
      </c>
      <c r="S281">
        <f t="shared" si="32"/>
        <v>1.5966769168639841</v>
      </c>
    </row>
    <row r="282" spans="17:19" x14ac:dyDescent="0.25">
      <c r="Q282" t="s">
        <v>3164</v>
      </c>
      <c r="R282">
        <v>1.3946331688448603</v>
      </c>
      <c r="S282">
        <f t="shared" si="32"/>
        <v>1.6023506949532165</v>
      </c>
    </row>
    <row r="283" spans="17:19" x14ac:dyDescent="0.25">
      <c r="Q283" t="s">
        <v>3165</v>
      </c>
      <c r="R283">
        <v>1.3767668749576134</v>
      </c>
      <c r="S283">
        <f t="shared" si="32"/>
        <v>1.5818233842122991</v>
      </c>
    </row>
    <row r="284" spans="17:19" x14ac:dyDescent="0.25">
      <c r="Q284" t="s">
        <v>3166</v>
      </c>
      <c r="R284">
        <v>1.3891366601981929</v>
      </c>
      <c r="S284">
        <f t="shared" si="32"/>
        <v>1.5960355329116462</v>
      </c>
    </row>
    <row r="285" spans="17:19" x14ac:dyDescent="0.25">
      <c r="Q285" t="s">
        <v>3167</v>
      </c>
      <c r="R285">
        <v>1.391975233643687</v>
      </c>
      <c r="S285">
        <f t="shared" si="32"/>
        <v>1.599296885240467</v>
      </c>
    </row>
    <row r="287" spans="17:19" x14ac:dyDescent="0.25">
      <c r="Q287" t="s">
        <v>3168</v>
      </c>
      <c r="R287">
        <v>1.6187548036214801</v>
      </c>
      <c r="S287">
        <f>R287/1.61875480362148/64*100</f>
        <v>1.5625</v>
      </c>
    </row>
    <row r="288" spans="17:19" x14ac:dyDescent="0.25">
      <c r="Q288" t="s">
        <v>3169</v>
      </c>
      <c r="R288">
        <v>1.5672060497480587</v>
      </c>
      <c r="S288">
        <f t="shared" ref="S288:S294" si="33">R288/1.61875480362148/64*100</f>
        <v>1.5127426632205039</v>
      </c>
    </row>
    <row r="289" spans="17:19" x14ac:dyDescent="0.25">
      <c r="Q289" t="s">
        <v>3170</v>
      </c>
      <c r="R289">
        <v>1.4943712401988904</v>
      </c>
      <c r="S289">
        <f t="shared" si="33"/>
        <v>1.4424390016245836</v>
      </c>
    </row>
    <row r="290" spans="17:19" x14ac:dyDescent="0.25">
      <c r="Q290" t="s">
        <v>3171</v>
      </c>
      <c r="R290">
        <v>1.470746009748283</v>
      </c>
      <c r="S290">
        <f t="shared" si="33"/>
        <v>1.4196347927990782</v>
      </c>
    </row>
    <row r="291" spans="17:19" x14ac:dyDescent="0.25">
      <c r="Q291" t="s">
        <v>3172</v>
      </c>
      <c r="R291">
        <v>1.4762062316895594</v>
      </c>
      <c r="S291">
        <f t="shared" si="33"/>
        <v>1.4249052616583258</v>
      </c>
    </row>
    <row r="292" spans="17:19" x14ac:dyDescent="0.25">
      <c r="Q292" t="s">
        <v>3173</v>
      </c>
      <c r="R292">
        <v>1.4821043368350981</v>
      </c>
      <c r="S292">
        <f t="shared" si="33"/>
        <v>1.4305983964488984</v>
      </c>
    </row>
    <row r="293" spans="17:19" x14ac:dyDescent="0.25">
      <c r="Q293" t="s">
        <v>3174</v>
      </c>
      <c r="R293">
        <v>1.4887148660632872</v>
      </c>
      <c r="S293">
        <f t="shared" si="33"/>
        <v>1.4369791972322767</v>
      </c>
    </row>
    <row r="294" spans="17:19" x14ac:dyDescent="0.25">
      <c r="Q294" t="s">
        <v>3175</v>
      </c>
      <c r="R294">
        <v>1.4944694141168218</v>
      </c>
      <c r="S294">
        <f t="shared" si="33"/>
        <v>1.4425337638124234</v>
      </c>
    </row>
    <row r="296" spans="17:19" x14ac:dyDescent="0.25">
      <c r="Q296" t="s">
        <v>3176</v>
      </c>
      <c r="R296">
        <v>1.58751828947969</v>
      </c>
      <c r="S296">
        <f>R296/1.58751828947969/64*100</f>
        <v>1.5625</v>
      </c>
    </row>
    <row r="297" spans="17:19" x14ac:dyDescent="0.25">
      <c r="Q297" t="s">
        <v>3177</v>
      </c>
      <c r="R297">
        <v>1.6239928616047186</v>
      </c>
      <c r="S297">
        <f t="shared" ref="S297:S303" si="34">R297/1.58751828947969/64*100</f>
        <v>1.5983997558157497</v>
      </c>
    </row>
    <row r="298" spans="17:19" x14ac:dyDescent="0.25">
      <c r="Q298" t="s">
        <v>3178</v>
      </c>
      <c r="R298">
        <v>1.5480883359911144</v>
      </c>
      <c r="S298">
        <f t="shared" si="34"/>
        <v>1.5236914377716606</v>
      </c>
    </row>
    <row r="299" spans="17:19" x14ac:dyDescent="0.25">
      <c r="Q299" t="s">
        <v>3179</v>
      </c>
      <c r="R299">
        <v>1.5710576916788801</v>
      </c>
      <c r="S299">
        <f t="shared" si="34"/>
        <v>1.5462988108646012</v>
      </c>
    </row>
    <row r="300" spans="17:19" x14ac:dyDescent="0.25">
      <c r="Q300" t="s">
        <v>3180</v>
      </c>
      <c r="R300">
        <v>1.5579704116716497</v>
      </c>
      <c r="S300">
        <f t="shared" si="34"/>
        <v>1.5334177781566254</v>
      </c>
    </row>
    <row r="301" spans="17:19" x14ac:dyDescent="0.25">
      <c r="Q301" t="s">
        <v>3181</v>
      </c>
      <c r="R301">
        <v>1.5723790324040408</v>
      </c>
      <c r="S301">
        <f t="shared" si="34"/>
        <v>1.5475993280912341</v>
      </c>
    </row>
    <row r="302" spans="17:19" x14ac:dyDescent="0.25">
      <c r="Q302" t="s">
        <v>3182</v>
      </c>
      <c r="R302">
        <v>1.5550994047310021</v>
      </c>
      <c r="S302">
        <f t="shared" si="34"/>
        <v>1.5305920164791129</v>
      </c>
    </row>
    <row r="303" spans="17:19" x14ac:dyDescent="0.25">
      <c r="Q303" t="s">
        <v>3183</v>
      </c>
      <c r="R303">
        <v>1.5533970559229673</v>
      </c>
      <c r="S303">
        <f t="shared" si="34"/>
        <v>1.5289164956172865</v>
      </c>
    </row>
    <row r="305" spans="17:19" x14ac:dyDescent="0.25">
      <c r="Q305" t="s">
        <v>3184</v>
      </c>
      <c r="R305">
        <v>1.1082002077386901</v>
      </c>
      <c r="S305">
        <f>R305/1.10820020773869/64*100</f>
        <v>1.5625</v>
      </c>
    </row>
    <row r="306" spans="17:19" x14ac:dyDescent="0.25">
      <c r="Q306" t="s">
        <v>3185</v>
      </c>
      <c r="R306">
        <v>1.1404632758684503</v>
      </c>
      <c r="S306">
        <f t="shared" ref="S306:S312" si="35">R306/1.10820020773869/64*100</f>
        <v>1.6079891125274335</v>
      </c>
    </row>
    <row r="307" spans="17:19" x14ac:dyDescent="0.25">
      <c r="Q307" t="s">
        <v>3186</v>
      </c>
      <c r="R307">
        <v>1.2168947002701667</v>
      </c>
      <c r="S307">
        <f t="shared" si="35"/>
        <v>1.7157531246560447</v>
      </c>
    </row>
    <row r="308" spans="17:19" x14ac:dyDescent="0.25">
      <c r="Q308" t="s">
        <v>3187</v>
      </c>
      <c r="R308">
        <v>1.2277870465497429</v>
      </c>
      <c r="S308">
        <f t="shared" si="35"/>
        <v>1.7311107206418512</v>
      </c>
    </row>
    <row r="309" spans="17:19" x14ac:dyDescent="0.25">
      <c r="Q309" t="s">
        <v>3188</v>
      </c>
      <c r="R309">
        <v>1.227952831320354</v>
      </c>
      <c r="S309">
        <f t="shared" si="35"/>
        <v>1.7313444678495049</v>
      </c>
    </row>
    <row r="310" spans="17:19" x14ac:dyDescent="0.25">
      <c r="Q310" t="s">
        <v>3189</v>
      </c>
      <c r="R310">
        <v>1.2200277565727173</v>
      </c>
      <c r="S310">
        <f t="shared" si="35"/>
        <v>1.7201705579307818</v>
      </c>
    </row>
    <row r="311" spans="17:19" x14ac:dyDescent="0.25">
      <c r="Q311" t="s">
        <v>3190</v>
      </c>
      <c r="R311">
        <v>1.2235275751364925</v>
      </c>
      <c r="S311">
        <f t="shared" si="35"/>
        <v>1.7251051053778148</v>
      </c>
    </row>
    <row r="312" spans="17:19" x14ac:dyDescent="0.25">
      <c r="Q312" t="s">
        <v>3191</v>
      </c>
      <c r="R312">
        <v>1.2137733538276498</v>
      </c>
      <c r="S312">
        <f t="shared" si="35"/>
        <v>1.7113522016257339</v>
      </c>
    </row>
    <row r="314" spans="17:19" x14ac:dyDescent="0.25">
      <c r="Q314" t="s">
        <v>3192</v>
      </c>
      <c r="R314">
        <v>1.6679785676971499</v>
      </c>
      <c r="S314">
        <f>R314/1.66797856769715/64*100</f>
        <v>1.5625</v>
      </c>
    </row>
    <row r="315" spans="17:19" x14ac:dyDescent="0.25">
      <c r="Q315" t="s">
        <v>3193</v>
      </c>
      <c r="R315">
        <v>1.6999202128006281</v>
      </c>
      <c r="S315">
        <f t="shared" ref="S315:S321" si="36">R315/1.66797856769715/64*100</f>
        <v>1.5924217396678482</v>
      </c>
    </row>
    <row r="316" spans="17:19" x14ac:dyDescent="0.25">
      <c r="Q316" t="s">
        <v>3194</v>
      </c>
      <c r="R316">
        <v>1.7953290682678344</v>
      </c>
      <c r="S316">
        <f t="shared" si="36"/>
        <v>1.6817971906206313</v>
      </c>
    </row>
    <row r="317" spans="17:19" x14ac:dyDescent="0.25">
      <c r="Q317" t="s">
        <v>3195</v>
      </c>
      <c r="R317">
        <v>1.8222853582582774</v>
      </c>
      <c r="S317">
        <f t="shared" si="36"/>
        <v>1.7070488358910008</v>
      </c>
    </row>
    <row r="318" spans="17:19" x14ac:dyDescent="0.25">
      <c r="Q318" t="s">
        <v>3196</v>
      </c>
      <c r="R318">
        <v>1.81500258857006</v>
      </c>
      <c r="S318">
        <f t="shared" si="36"/>
        <v>1.7002266093599068</v>
      </c>
    </row>
    <row r="319" spans="17:19" x14ac:dyDescent="0.25">
      <c r="Q319" t="s">
        <v>3197</v>
      </c>
      <c r="R319">
        <v>1.7979236444589684</v>
      </c>
      <c r="S319">
        <f t="shared" si="36"/>
        <v>1.6842276926529471</v>
      </c>
    </row>
    <row r="320" spans="17:19" x14ac:dyDescent="0.25">
      <c r="Q320" t="s">
        <v>3198</v>
      </c>
      <c r="R320">
        <v>1.7965314029620896</v>
      </c>
      <c r="S320">
        <f t="shared" si="36"/>
        <v>1.6829234928382717</v>
      </c>
    </row>
    <row r="321" spans="17:19" x14ac:dyDescent="0.25">
      <c r="Q321" t="s">
        <v>3199</v>
      </c>
      <c r="R321">
        <v>1.7917076519096242</v>
      </c>
      <c r="S321">
        <f t="shared" si="36"/>
        <v>1.6784047830865729</v>
      </c>
    </row>
    <row r="323" spans="17:19" x14ac:dyDescent="0.25">
      <c r="Q323" t="s">
        <v>3200</v>
      </c>
      <c r="R323">
        <v>1.88109023493815</v>
      </c>
      <c r="S323">
        <f>R323/1.88109023493815/64*100</f>
        <v>1.5625</v>
      </c>
    </row>
    <row r="324" spans="17:19" x14ac:dyDescent="0.25">
      <c r="Q324" t="s">
        <v>3201</v>
      </c>
      <c r="R324">
        <v>1.9094742609056723</v>
      </c>
      <c r="S324">
        <f t="shared" ref="S324:S330" si="37">R324/1.88109023493815/64*100</f>
        <v>1.5860767746546787</v>
      </c>
    </row>
    <row r="325" spans="17:19" x14ac:dyDescent="0.25">
      <c r="Q325" t="s">
        <v>3202</v>
      </c>
      <c r="R325">
        <v>1.9665197753510621</v>
      </c>
      <c r="S325">
        <f t="shared" si="37"/>
        <v>1.6334607941266912</v>
      </c>
    </row>
    <row r="326" spans="17:19" x14ac:dyDescent="0.25">
      <c r="Q326" t="s">
        <v>3203</v>
      </c>
      <c r="R326">
        <v>1.9795061280020794</v>
      </c>
      <c r="S326">
        <f t="shared" si="37"/>
        <v>1.6442477173908385</v>
      </c>
    </row>
    <row r="327" spans="17:19" x14ac:dyDescent="0.25">
      <c r="Q327" t="s">
        <v>3204</v>
      </c>
      <c r="R327">
        <v>1.9743923408788544</v>
      </c>
      <c r="S327">
        <f t="shared" si="37"/>
        <v>1.6400000251580935</v>
      </c>
    </row>
    <row r="328" spans="17:19" x14ac:dyDescent="0.25">
      <c r="Q328" t="s">
        <v>3205</v>
      </c>
      <c r="R328">
        <v>1.9565640449006125</v>
      </c>
      <c r="S328">
        <f t="shared" si="37"/>
        <v>1.6251912127212362</v>
      </c>
    </row>
    <row r="329" spans="17:19" x14ac:dyDescent="0.25">
      <c r="Q329" t="s">
        <v>3206</v>
      </c>
      <c r="R329">
        <v>1.9678060288791335</v>
      </c>
      <c r="S329">
        <f t="shared" si="37"/>
        <v>1.6345292017449349</v>
      </c>
    </row>
    <row r="330" spans="17:19" x14ac:dyDescent="0.25">
      <c r="Q330" t="s">
        <v>3207</v>
      </c>
      <c r="R330">
        <v>1.9645417687781577</v>
      </c>
      <c r="S330">
        <f t="shared" si="37"/>
        <v>1.6318177919927375</v>
      </c>
    </row>
    <row r="332" spans="17:19" x14ac:dyDescent="0.25">
      <c r="Q332" t="s">
        <v>3208</v>
      </c>
      <c r="R332">
        <v>1.11893394344262</v>
      </c>
      <c r="S332">
        <f>R332/1.11893394344262/64*100</f>
        <v>1.5625</v>
      </c>
    </row>
    <row r="333" spans="17:19" x14ac:dyDescent="0.25">
      <c r="Q333" t="s">
        <v>3209</v>
      </c>
      <c r="R333">
        <v>1.162182715237122</v>
      </c>
      <c r="S333">
        <f t="shared" ref="S333:S339" si="38">R333/1.11893394344262/64*100</f>
        <v>1.6228933827594845</v>
      </c>
    </row>
    <row r="334" spans="17:19" x14ac:dyDescent="0.25">
      <c r="Q334" t="s">
        <v>3210</v>
      </c>
      <c r="R334">
        <v>1.2625616592107096</v>
      </c>
      <c r="S334">
        <f t="shared" si="38"/>
        <v>1.7630643918506692</v>
      </c>
    </row>
    <row r="335" spans="17:19" x14ac:dyDescent="0.25">
      <c r="Q335" t="s">
        <v>3211</v>
      </c>
      <c r="R335">
        <v>1.2762654583399582</v>
      </c>
      <c r="S335">
        <f t="shared" si="38"/>
        <v>1.7822006297536612</v>
      </c>
    </row>
    <row r="336" spans="17:19" x14ac:dyDescent="0.25">
      <c r="Q336" t="s">
        <v>3212</v>
      </c>
      <c r="R336">
        <v>1.2764364356770292</v>
      </c>
      <c r="S336">
        <f t="shared" si="38"/>
        <v>1.7824393856612275</v>
      </c>
    </row>
    <row r="337" spans="17:19" x14ac:dyDescent="0.25">
      <c r="Q337" t="s">
        <v>3213</v>
      </c>
      <c r="R337">
        <v>1.276436033108266</v>
      </c>
      <c r="S337">
        <f t="shared" si="38"/>
        <v>1.7824388235067803</v>
      </c>
    </row>
    <row r="338" spans="17:19" x14ac:dyDescent="0.25">
      <c r="Q338" t="s">
        <v>3214</v>
      </c>
      <c r="R338">
        <v>1.2728078557469706</v>
      </c>
      <c r="S338">
        <f t="shared" si="38"/>
        <v>1.777372369709175</v>
      </c>
    </row>
    <row r="339" spans="17:19" x14ac:dyDescent="0.25">
      <c r="Q339" t="s">
        <v>3215</v>
      </c>
      <c r="R339">
        <v>1.257605128731575</v>
      </c>
      <c r="S339">
        <f t="shared" si="38"/>
        <v>1.7561430012547059</v>
      </c>
    </row>
    <row r="341" spans="17:19" x14ac:dyDescent="0.25">
      <c r="Q341" t="s">
        <v>3216</v>
      </c>
      <c r="R341">
        <v>0.90334338160787198</v>
      </c>
      <c r="S341">
        <f>R341/0.903343381607872/64*100</f>
        <v>1.5625</v>
      </c>
    </row>
    <row r="342" spans="17:19" x14ac:dyDescent="0.25">
      <c r="Q342" t="s">
        <v>3217</v>
      </c>
      <c r="R342">
        <v>0.93476907593931047</v>
      </c>
      <c r="S342">
        <f t="shared" ref="S342:S348" si="39">R342/0.903343381607872/64*100</f>
        <v>1.6168565695975701</v>
      </c>
    </row>
    <row r="343" spans="17:19" x14ac:dyDescent="0.25">
      <c r="Q343" t="s">
        <v>3218</v>
      </c>
      <c r="R343">
        <v>1.0142668653693279</v>
      </c>
      <c r="S343">
        <f t="shared" si="39"/>
        <v>1.7543627477723742</v>
      </c>
    </row>
    <row r="344" spans="17:19" x14ac:dyDescent="0.25">
      <c r="Q344" t="s">
        <v>3219</v>
      </c>
      <c r="R344">
        <v>1.0217841663117273</v>
      </c>
      <c r="S344">
        <f t="shared" si="39"/>
        <v>1.7673653146385784</v>
      </c>
    </row>
    <row r="345" spans="17:19" x14ac:dyDescent="0.25">
      <c r="Q345" t="s">
        <v>3220</v>
      </c>
      <c r="R345">
        <v>1.0270712574425938</v>
      </c>
      <c r="S345">
        <f t="shared" si="39"/>
        <v>1.7765103198051351</v>
      </c>
    </row>
    <row r="346" spans="17:19" x14ac:dyDescent="0.25">
      <c r="Q346" t="s">
        <v>3221</v>
      </c>
      <c r="R346">
        <v>1.0268532089846598</v>
      </c>
      <c r="S346">
        <f t="shared" si="39"/>
        <v>1.7761331645367635</v>
      </c>
    </row>
    <row r="347" spans="17:19" x14ac:dyDescent="0.25">
      <c r="Q347" t="s">
        <v>3222</v>
      </c>
      <c r="R347">
        <v>1.0230222251074126</v>
      </c>
      <c r="S347">
        <f t="shared" si="39"/>
        <v>1.769506767055947</v>
      </c>
    </row>
    <row r="348" spans="17:19" x14ac:dyDescent="0.25">
      <c r="Q348" t="s">
        <v>3223</v>
      </c>
      <c r="R348">
        <v>1.0111530886111568</v>
      </c>
      <c r="S348">
        <f t="shared" si="39"/>
        <v>1.7489768930866596</v>
      </c>
    </row>
    <row r="350" spans="17:19" x14ac:dyDescent="0.25">
      <c r="Q350" t="s">
        <v>3224</v>
      </c>
      <c r="R350">
        <v>1.26564054269963</v>
      </c>
      <c r="S350">
        <f>R350/1.26564054269963/64*100</f>
        <v>1.5625</v>
      </c>
    </row>
    <row r="351" spans="17:19" x14ac:dyDescent="0.25">
      <c r="Q351" t="s">
        <v>3225</v>
      </c>
      <c r="R351">
        <v>1.3191385385662597</v>
      </c>
      <c r="S351">
        <f t="shared" ref="S351:S357" si="40">R351/1.26564054269963/64*100</f>
        <v>1.628546097388212</v>
      </c>
    </row>
    <row r="352" spans="17:19" x14ac:dyDescent="0.25">
      <c r="Q352" t="s">
        <v>3226</v>
      </c>
      <c r="R352">
        <v>1.4825789264442384</v>
      </c>
      <c r="S352">
        <f t="shared" si="40"/>
        <v>1.8303218760896602</v>
      </c>
    </row>
    <row r="353" spans="17:19" x14ac:dyDescent="0.25">
      <c r="Q353" t="s">
        <v>3227</v>
      </c>
      <c r="R353">
        <v>1.502067469420628</v>
      </c>
      <c r="S353">
        <f t="shared" si="40"/>
        <v>1.8543815102221577</v>
      </c>
    </row>
    <row r="354" spans="17:19" x14ac:dyDescent="0.25">
      <c r="Q354" t="s">
        <v>3228</v>
      </c>
      <c r="R354">
        <v>1.4975618740519632</v>
      </c>
      <c r="S354">
        <f t="shared" si="40"/>
        <v>1.8488191151138891</v>
      </c>
    </row>
    <row r="355" spans="17:19" x14ac:dyDescent="0.25">
      <c r="Q355" t="s">
        <v>3229</v>
      </c>
      <c r="R355">
        <v>1.4965074199476454</v>
      </c>
      <c r="S355">
        <f t="shared" si="40"/>
        <v>1.8475173359100701</v>
      </c>
    </row>
    <row r="356" spans="17:19" x14ac:dyDescent="0.25">
      <c r="Q356" t="s">
        <v>3230</v>
      </c>
      <c r="R356">
        <v>1.4917691978592222</v>
      </c>
      <c r="S356">
        <f t="shared" si="40"/>
        <v>1.8416677508474983</v>
      </c>
    </row>
    <row r="357" spans="17:19" x14ac:dyDescent="0.25">
      <c r="Q357" t="s">
        <v>3231</v>
      </c>
      <c r="R357">
        <v>1.473449144989581</v>
      </c>
      <c r="S357">
        <f t="shared" si="40"/>
        <v>1.8190506793780932</v>
      </c>
    </row>
    <row r="359" spans="17:19" x14ac:dyDescent="0.25">
      <c r="Q359" t="s">
        <v>3232</v>
      </c>
      <c r="R359">
        <v>1.3307878464316301</v>
      </c>
      <c r="S359">
        <f>R359/1.33078784643163/64*100</f>
        <v>1.5625</v>
      </c>
    </row>
    <row r="360" spans="17:19" x14ac:dyDescent="0.25">
      <c r="Q360" t="s">
        <v>3233</v>
      </c>
      <c r="R360">
        <v>1.3479258643891938</v>
      </c>
      <c r="S360">
        <f t="shared" ref="S360:S366" si="41">R360/1.33078784643163/64*100</f>
        <v>1.5826220300669984</v>
      </c>
    </row>
    <row r="361" spans="17:19" x14ac:dyDescent="0.25">
      <c r="Q361" t="s">
        <v>3234</v>
      </c>
      <c r="R361">
        <v>1.4552107862843289</v>
      </c>
      <c r="S361">
        <f t="shared" si="41"/>
        <v>1.708587029605158</v>
      </c>
    </row>
    <row r="362" spans="17:19" x14ac:dyDescent="0.25">
      <c r="Q362" t="s">
        <v>3235</v>
      </c>
      <c r="R362">
        <v>1.4610296758783681</v>
      </c>
      <c r="S362">
        <f t="shared" si="41"/>
        <v>1.7154190840269545</v>
      </c>
    </row>
    <row r="363" spans="17:19" x14ac:dyDescent="0.25">
      <c r="Q363" t="s">
        <v>3236</v>
      </c>
      <c r="R363">
        <v>1.4666862699168675</v>
      </c>
      <c r="S363">
        <f t="shared" si="41"/>
        <v>1.7220605845552728</v>
      </c>
    </row>
    <row r="364" spans="17:19" x14ac:dyDescent="0.25">
      <c r="Q364" t="s">
        <v>3237</v>
      </c>
      <c r="R364">
        <v>1.4530005086801034</v>
      </c>
      <c r="S364">
        <f t="shared" si="41"/>
        <v>1.7059919061481303</v>
      </c>
    </row>
    <row r="365" spans="17:19" x14ac:dyDescent="0.25">
      <c r="Q365" t="s">
        <v>3238</v>
      </c>
      <c r="R365">
        <v>1.4612817944407583</v>
      </c>
      <c r="S365">
        <f t="shared" si="41"/>
        <v>1.7157151005969817</v>
      </c>
    </row>
    <row r="366" spans="17:19" x14ac:dyDescent="0.25">
      <c r="Q366" t="s">
        <v>3239</v>
      </c>
      <c r="R366">
        <v>1.4483159300895798</v>
      </c>
      <c r="S366">
        <f t="shared" si="41"/>
        <v>1.7004916650185466</v>
      </c>
    </row>
    <row r="368" spans="17:19" x14ac:dyDescent="0.25">
      <c r="Q368" t="s">
        <v>3240</v>
      </c>
      <c r="R368">
        <v>1.81118052287336</v>
      </c>
      <c r="S368">
        <f>R368/1.81118052287336/64*100</f>
        <v>1.5625</v>
      </c>
    </row>
    <row r="369" spans="17:19" x14ac:dyDescent="0.25">
      <c r="Q369" t="s">
        <v>3241</v>
      </c>
      <c r="R369">
        <v>1.8668118861332319</v>
      </c>
      <c r="S369">
        <f t="shared" ref="S369:S375" si="42">R369/1.81118052287336/64*100</f>
        <v>1.6104930100814294</v>
      </c>
    </row>
    <row r="370" spans="17:19" x14ac:dyDescent="0.25">
      <c r="Q370" t="s">
        <v>3242</v>
      </c>
      <c r="R370">
        <v>1.9547222946279557</v>
      </c>
      <c r="S370">
        <f t="shared" si="42"/>
        <v>1.6863330555867169</v>
      </c>
    </row>
    <row r="371" spans="17:19" x14ac:dyDescent="0.25">
      <c r="Q371" t="s">
        <v>3243</v>
      </c>
      <c r="R371">
        <v>1.9782366674193668</v>
      </c>
      <c r="S371">
        <f t="shared" si="42"/>
        <v>1.7066188344047728</v>
      </c>
    </row>
    <row r="372" spans="17:19" x14ac:dyDescent="0.25">
      <c r="Q372" t="s">
        <v>3244</v>
      </c>
      <c r="R372">
        <v>1.968239727247711</v>
      </c>
      <c r="S372">
        <f t="shared" si="42"/>
        <v>1.6979945041290523</v>
      </c>
    </row>
    <row r="373" spans="17:19" x14ac:dyDescent="0.25">
      <c r="Q373" t="s">
        <v>3245</v>
      </c>
      <c r="R373">
        <v>1.9681728601667114</v>
      </c>
      <c r="S373">
        <f t="shared" si="42"/>
        <v>1.6979368180990058</v>
      </c>
    </row>
    <row r="374" spans="17:19" x14ac:dyDescent="0.25">
      <c r="Q374" t="s">
        <v>3246</v>
      </c>
      <c r="R374">
        <v>1.9579259295044567</v>
      </c>
      <c r="S374">
        <f t="shared" si="42"/>
        <v>1.6890968217775058</v>
      </c>
    </row>
    <row r="375" spans="17:19" x14ac:dyDescent="0.25">
      <c r="Q375" t="s">
        <v>3247</v>
      </c>
      <c r="R375">
        <v>1.9516094207772248</v>
      </c>
      <c r="S375">
        <f t="shared" si="42"/>
        <v>1.6836475886603992</v>
      </c>
    </row>
    <row r="377" spans="17:19" x14ac:dyDescent="0.25">
      <c r="Q377" t="s">
        <v>3248</v>
      </c>
      <c r="R377">
        <v>1.4773723326544701</v>
      </c>
      <c r="S377">
        <f>R377/1.47737233265447/64*100</f>
        <v>1.5625</v>
      </c>
    </row>
    <row r="378" spans="17:19" x14ac:dyDescent="0.25">
      <c r="Q378" t="s">
        <v>3249</v>
      </c>
      <c r="R378">
        <v>1.5299451952570231</v>
      </c>
      <c r="S378">
        <f t="shared" ref="S378:S384" si="43">R378/1.47737233265447/64*100</f>
        <v>1.6181021633821278</v>
      </c>
    </row>
    <row r="379" spans="17:19" x14ac:dyDescent="0.25">
      <c r="Q379" t="s">
        <v>3250</v>
      </c>
      <c r="R379">
        <v>1.7016351375452814</v>
      </c>
      <c r="S379">
        <f t="shared" si="43"/>
        <v>1.7996850513893758</v>
      </c>
    </row>
    <row r="380" spans="17:19" x14ac:dyDescent="0.25">
      <c r="Q380" t="s">
        <v>3251</v>
      </c>
      <c r="R380">
        <v>1.7130591070363201</v>
      </c>
      <c r="S380">
        <f t="shared" si="43"/>
        <v>1.8117672813968082</v>
      </c>
    </row>
    <row r="381" spans="17:19" x14ac:dyDescent="0.25">
      <c r="Q381" t="s">
        <v>3252</v>
      </c>
      <c r="R381">
        <v>1.7172728515826512</v>
      </c>
      <c r="S381">
        <f t="shared" si="43"/>
        <v>1.8162238261067072</v>
      </c>
    </row>
    <row r="382" spans="17:19" x14ac:dyDescent="0.25">
      <c r="Q382" t="s">
        <v>3253</v>
      </c>
      <c r="R382">
        <v>1.7053454209820609</v>
      </c>
      <c r="S382">
        <f t="shared" si="43"/>
        <v>1.8036091250584363</v>
      </c>
    </row>
    <row r="383" spans="17:19" x14ac:dyDescent="0.25">
      <c r="Q383" t="s">
        <v>3254</v>
      </c>
      <c r="R383">
        <v>1.7072568491188889</v>
      </c>
      <c r="S383">
        <f t="shared" si="43"/>
        <v>1.8056306915909754</v>
      </c>
    </row>
    <row r="384" spans="17:19" x14ac:dyDescent="0.25">
      <c r="Q384" t="s">
        <v>3255</v>
      </c>
      <c r="R384">
        <v>1.6937355708662283</v>
      </c>
      <c r="S384">
        <f t="shared" si="43"/>
        <v>1.7913303037992114</v>
      </c>
    </row>
    <row r="386" spans="17:19" x14ac:dyDescent="0.25">
      <c r="Q386" t="s">
        <v>3256</v>
      </c>
      <c r="R386">
        <v>2.4124773144510798</v>
      </c>
      <c r="S386">
        <f>R386/2.41247731445108/64*100</f>
        <v>1.5625</v>
      </c>
    </row>
    <row r="387" spans="17:19" x14ac:dyDescent="0.25">
      <c r="Q387" t="s">
        <v>3257</v>
      </c>
      <c r="R387">
        <v>2.4740153150387112</v>
      </c>
      <c r="S387">
        <f t="shared" ref="S387:S393" si="44">R387/2.41247731445108/64*100</f>
        <v>1.6023565927821177</v>
      </c>
    </row>
    <row r="388" spans="17:19" x14ac:dyDescent="0.25">
      <c r="Q388" t="s">
        <v>3258</v>
      </c>
      <c r="R388">
        <v>2.7767779335001603</v>
      </c>
      <c r="S388">
        <f t="shared" si="44"/>
        <v>1.7984482154938748</v>
      </c>
    </row>
    <row r="389" spans="17:19" x14ac:dyDescent="0.25">
      <c r="Q389" t="s">
        <v>3259</v>
      </c>
      <c r="R389">
        <v>2.8089477817816286</v>
      </c>
      <c r="S389">
        <f t="shared" si="44"/>
        <v>1.8192838053826161</v>
      </c>
    </row>
    <row r="390" spans="17:19" x14ac:dyDescent="0.25">
      <c r="Q390" t="s">
        <v>3260</v>
      </c>
      <c r="R390">
        <v>2.8060797950913843</v>
      </c>
      <c r="S390">
        <f t="shared" si="44"/>
        <v>1.817426283582654</v>
      </c>
    </row>
    <row r="391" spans="17:19" x14ac:dyDescent="0.25">
      <c r="Q391" t="s">
        <v>3261</v>
      </c>
      <c r="R391">
        <v>2.7784139966324513</v>
      </c>
      <c r="S391">
        <f t="shared" si="44"/>
        <v>1.7995078518390095</v>
      </c>
    </row>
    <row r="392" spans="17:19" x14ac:dyDescent="0.25">
      <c r="Q392" t="s">
        <v>3262</v>
      </c>
      <c r="R392">
        <v>2.7736072519593922</v>
      </c>
      <c r="S392">
        <f t="shared" si="44"/>
        <v>1.7963946459627653</v>
      </c>
    </row>
    <row r="393" spans="17:19" x14ac:dyDescent="0.25">
      <c r="Q393" t="s">
        <v>3263</v>
      </c>
      <c r="R393">
        <v>2.7652400132817938</v>
      </c>
      <c r="S393">
        <f t="shared" si="44"/>
        <v>1.7909753989690489</v>
      </c>
    </row>
    <row r="395" spans="17:19" x14ac:dyDescent="0.25">
      <c r="Q395" t="s">
        <v>3264</v>
      </c>
      <c r="R395">
        <v>2.4395619854309398</v>
      </c>
      <c r="S395">
        <f>R395/2.43956198543094/64*100</f>
        <v>1.5625</v>
      </c>
    </row>
    <row r="396" spans="17:19" x14ac:dyDescent="0.25">
      <c r="Q396" t="s">
        <v>3265</v>
      </c>
      <c r="R396">
        <v>2.4923396750279894</v>
      </c>
      <c r="S396">
        <f t="shared" ref="S396:S402" si="45">R396/2.43956198543094/64*100</f>
        <v>1.5963032566861886</v>
      </c>
    </row>
    <row r="397" spans="17:19" x14ac:dyDescent="0.25">
      <c r="Q397" t="s">
        <v>3266</v>
      </c>
      <c r="R397">
        <v>2.7159859661519907</v>
      </c>
      <c r="S397">
        <f t="shared" si="45"/>
        <v>1.7395450894283575</v>
      </c>
    </row>
    <row r="398" spans="17:19" x14ac:dyDescent="0.25">
      <c r="Q398" t="s">
        <v>3267</v>
      </c>
      <c r="R398">
        <v>2.7297451844369314</v>
      </c>
      <c r="S398">
        <f t="shared" si="45"/>
        <v>1.7483576462310173</v>
      </c>
    </row>
    <row r="399" spans="17:19" x14ac:dyDescent="0.25">
      <c r="Q399" t="s">
        <v>3268</v>
      </c>
      <c r="R399">
        <v>2.7343914658146011</v>
      </c>
      <c r="S399">
        <f t="shared" si="45"/>
        <v>1.7513335143155198</v>
      </c>
    </row>
    <row r="400" spans="17:19" x14ac:dyDescent="0.25">
      <c r="Q400" t="s">
        <v>3269</v>
      </c>
      <c r="R400">
        <v>2.7092062571112039</v>
      </c>
      <c r="S400">
        <f t="shared" si="45"/>
        <v>1.7352027954266092</v>
      </c>
    </row>
    <row r="401" spans="17:19" x14ac:dyDescent="0.25">
      <c r="Q401" t="s">
        <v>3270</v>
      </c>
      <c r="R401">
        <v>2.7158824778115025</v>
      </c>
      <c r="S401">
        <f t="shared" si="45"/>
        <v>1.739478806819849</v>
      </c>
    </row>
    <row r="402" spans="17:19" x14ac:dyDescent="0.25">
      <c r="Q402" t="s">
        <v>3271</v>
      </c>
      <c r="R402">
        <v>2.7071877699975544</v>
      </c>
      <c r="S402">
        <f t="shared" si="45"/>
        <v>1.7339099870725228</v>
      </c>
    </row>
    <row r="404" spans="17:19" x14ac:dyDescent="0.25">
      <c r="Q404" t="s">
        <v>3272</v>
      </c>
      <c r="R404">
        <v>2.0160861942178498</v>
      </c>
      <c r="S404">
        <f>R404/2.01608619421785/64*100</f>
        <v>1.5625</v>
      </c>
    </row>
    <row r="405" spans="17:19" x14ac:dyDescent="0.25">
      <c r="Q405" t="s">
        <v>3273</v>
      </c>
      <c r="R405">
        <v>2.0563412006032245</v>
      </c>
      <c r="S405">
        <f t="shared" ref="S405:S411" si="46">R405/2.01608619421785/64*100</f>
        <v>1.5936982928396319</v>
      </c>
    </row>
    <row r="406" spans="17:19" x14ac:dyDescent="0.25">
      <c r="Q406" t="s">
        <v>3274</v>
      </c>
      <c r="R406">
        <v>2.1676918168899233</v>
      </c>
      <c r="S406">
        <f t="shared" si="46"/>
        <v>1.6799968541049977</v>
      </c>
    </row>
    <row r="407" spans="17:19" x14ac:dyDescent="0.25">
      <c r="Q407" t="s">
        <v>3275</v>
      </c>
      <c r="R407">
        <v>2.1895178311328709</v>
      </c>
      <c r="S407">
        <f t="shared" si="46"/>
        <v>1.6969123745586439</v>
      </c>
    </row>
    <row r="408" spans="17:19" x14ac:dyDescent="0.25">
      <c r="Q408" t="s">
        <v>3276</v>
      </c>
      <c r="R408">
        <v>2.188867484955225</v>
      </c>
      <c r="S408">
        <f t="shared" si="46"/>
        <v>1.6964083455615275</v>
      </c>
    </row>
    <row r="409" spans="17:19" x14ac:dyDescent="0.25">
      <c r="Q409" t="s">
        <v>3277</v>
      </c>
      <c r="R409">
        <v>2.1878768624619802</v>
      </c>
      <c r="S409">
        <f t="shared" si="46"/>
        <v>1.6956405968163926</v>
      </c>
    </row>
    <row r="410" spans="17:19" x14ac:dyDescent="0.25">
      <c r="Q410" t="s">
        <v>3278</v>
      </c>
      <c r="R410">
        <v>2.1776574944174225</v>
      </c>
      <c r="S410">
        <f t="shared" si="46"/>
        <v>1.6877204182965369</v>
      </c>
    </row>
    <row r="411" spans="17:19" x14ac:dyDescent="0.25">
      <c r="Q411" t="s">
        <v>3279</v>
      </c>
      <c r="R411">
        <v>2.1616646264290926</v>
      </c>
      <c r="S411">
        <f t="shared" si="46"/>
        <v>1.6753256822463451</v>
      </c>
    </row>
    <row r="413" spans="17:19" x14ac:dyDescent="0.25">
      <c r="Q413" t="s">
        <v>3280</v>
      </c>
      <c r="R413">
        <v>1.4682260663948099</v>
      </c>
      <c r="S413">
        <f>R413/1.46822606639481/64*100</f>
        <v>1.5625</v>
      </c>
    </row>
    <row r="414" spans="17:19" x14ac:dyDescent="0.25">
      <c r="Q414" t="s">
        <v>3281</v>
      </c>
      <c r="R414">
        <v>1.4916981240514393</v>
      </c>
      <c r="S414">
        <f t="shared" ref="S414:S420" si="47">R414/1.46822606639481/64*100</f>
        <v>1.5874791846963583</v>
      </c>
    </row>
    <row r="415" spans="17:19" x14ac:dyDescent="0.25">
      <c r="Q415" t="s">
        <v>3282</v>
      </c>
      <c r="R415">
        <v>1.6151581700111657</v>
      </c>
      <c r="S415">
        <f t="shared" si="47"/>
        <v>1.7188665277134652</v>
      </c>
    </row>
    <row r="416" spans="17:19" x14ac:dyDescent="0.25">
      <c r="Q416" t="s">
        <v>3283</v>
      </c>
      <c r="R416">
        <v>1.6244762690541326</v>
      </c>
      <c r="S416">
        <f t="shared" si="47"/>
        <v>1.7287829364245475</v>
      </c>
    </row>
    <row r="417" spans="17:19" x14ac:dyDescent="0.25">
      <c r="Q417" t="s">
        <v>3284</v>
      </c>
      <c r="R417">
        <v>1.6285459929454495</v>
      </c>
      <c r="S417">
        <f t="shared" si="47"/>
        <v>1.7331139748972515</v>
      </c>
    </row>
    <row r="418" spans="17:19" x14ac:dyDescent="0.25">
      <c r="Q418" t="s">
        <v>3285</v>
      </c>
      <c r="R418">
        <v>1.6236948764631929</v>
      </c>
      <c r="S418">
        <f t="shared" si="47"/>
        <v>1.7279513710741643</v>
      </c>
    </row>
    <row r="419" spans="17:19" x14ac:dyDescent="0.25">
      <c r="Q419" t="s">
        <v>3286</v>
      </c>
      <c r="R419">
        <v>1.6215272771679039</v>
      </c>
      <c r="S419">
        <f t="shared" si="47"/>
        <v>1.7256445915009033</v>
      </c>
    </row>
    <row r="420" spans="17:19" x14ac:dyDescent="0.25">
      <c r="Q420" t="s">
        <v>3287</v>
      </c>
      <c r="R420">
        <v>1.608403245383019</v>
      </c>
      <c r="S420">
        <f t="shared" si="47"/>
        <v>1.7116778733413249</v>
      </c>
    </row>
    <row r="422" spans="17:19" x14ac:dyDescent="0.25">
      <c r="Q422" t="s">
        <v>3288</v>
      </c>
      <c r="R422">
        <v>2.0363203239805299</v>
      </c>
      <c r="S422">
        <f>R422/2.03632032398053/64*100</f>
        <v>1.5625</v>
      </c>
    </row>
    <row r="423" spans="17:19" x14ac:dyDescent="0.25">
      <c r="Q423" t="s">
        <v>3289</v>
      </c>
      <c r="R423">
        <v>2.0604787764746049</v>
      </c>
      <c r="S423">
        <f t="shared" ref="S423:S429" si="48">R423/2.03632032398053/64*100</f>
        <v>1.5810371533041541</v>
      </c>
    </row>
    <row r="424" spans="17:19" x14ac:dyDescent="0.25">
      <c r="Q424" t="s">
        <v>3290</v>
      </c>
      <c r="R424">
        <v>2.3328229617184606</v>
      </c>
      <c r="S424">
        <f t="shared" si="48"/>
        <v>1.7900110482421068</v>
      </c>
    </row>
    <row r="425" spans="17:19" x14ac:dyDescent="0.25">
      <c r="Q425" t="s">
        <v>3291</v>
      </c>
      <c r="R425">
        <v>2.3552664604849416</v>
      </c>
      <c r="S425">
        <f t="shared" si="48"/>
        <v>1.8072322910935639</v>
      </c>
    </row>
    <row r="426" spans="17:19" x14ac:dyDescent="0.25">
      <c r="Q426" t="s">
        <v>3292</v>
      </c>
      <c r="R426">
        <v>2.3699475771512963</v>
      </c>
      <c r="S426">
        <f t="shared" si="48"/>
        <v>1.818497338405147</v>
      </c>
    </row>
    <row r="427" spans="17:19" x14ac:dyDescent="0.25">
      <c r="Q427" t="s">
        <v>3293</v>
      </c>
      <c r="R427">
        <v>2.3396549486818765</v>
      </c>
      <c r="S427">
        <f t="shared" si="48"/>
        <v>1.795253337239876</v>
      </c>
    </row>
    <row r="428" spans="17:19" x14ac:dyDescent="0.25">
      <c r="Q428" t="s">
        <v>3294</v>
      </c>
      <c r="R428">
        <v>2.3336422891290027</v>
      </c>
      <c r="S428">
        <f t="shared" si="48"/>
        <v>1.7906397308044206</v>
      </c>
    </row>
    <row r="429" spans="17:19" x14ac:dyDescent="0.25">
      <c r="Q429" t="s">
        <v>3295</v>
      </c>
      <c r="R429">
        <v>2.3223192856015391</v>
      </c>
      <c r="S429">
        <f t="shared" si="48"/>
        <v>1.7819514155117275</v>
      </c>
    </row>
    <row r="431" spans="17:19" x14ac:dyDescent="0.25">
      <c r="Q431" t="s">
        <v>3296</v>
      </c>
      <c r="R431">
        <v>2.49071513544656</v>
      </c>
      <c r="S431">
        <f>R431/2.49071513544656/64*100</f>
        <v>1.5625</v>
      </c>
    </row>
    <row r="432" spans="17:19" x14ac:dyDescent="0.25">
      <c r="Q432" t="s">
        <v>3297</v>
      </c>
      <c r="R432">
        <v>2.4648786406487582</v>
      </c>
      <c r="S432">
        <f t="shared" ref="S432:S438" si="49">R432/2.49071513544656/64*100</f>
        <v>1.5462919950992999</v>
      </c>
    </row>
    <row r="433" spans="17:19" x14ac:dyDescent="0.25">
      <c r="Q433" t="s">
        <v>3298</v>
      </c>
      <c r="R433">
        <v>2.5426987616184613</v>
      </c>
      <c r="S433">
        <f t="shared" si="49"/>
        <v>1.5951108814041608</v>
      </c>
    </row>
    <row r="434" spans="17:19" x14ac:dyDescent="0.25">
      <c r="Q434" t="s">
        <v>3299</v>
      </c>
      <c r="R434">
        <v>2.5375079541221401</v>
      </c>
      <c r="S434">
        <f t="shared" si="49"/>
        <v>1.5918545328167308</v>
      </c>
    </row>
    <row r="435" spans="17:19" x14ac:dyDescent="0.25">
      <c r="Q435" t="s">
        <v>3300</v>
      </c>
      <c r="R435">
        <v>2.5439932004985151</v>
      </c>
      <c r="S435">
        <f t="shared" si="49"/>
        <v>1.5959229215774025</v>
      </c>
    </row>
    <row r="436" spans="17:19" x14ac:dyDescent="0.25">
      <c r="Q436" t="s">
        <v>3301</v>
      </c>
      <c r="R436">
        <v>2.5236743806962538</v>
      </c>
      <c r="S436">
        <f t="shared" si="49"/>
        <v>1.5831763190096457</v>
      </c>
    </row>
    <row r="437" spans="17:19" x14ac:dyDescent="0.25">
      <c r="Q437" t="s">
        <v>3302</v>
      </c>
      <c r="R437">
        <v>2.5360655079104957</v>
      </c>
      <c r="S437">
        <f t="shared" si="49"/>
        <v>1.5909496432235295</v>
      </c>
    </row>
    <row r="438" spans="17:19" x14ac:dyDescent="0.25">
      <c r="Q438" t="s">
        <v>3303</v>
      </c>
      <c r="R438">
        <v>2.5368668556790044</v>
      </c>
      <c r="S438">
        <f t="shared" si="49"/>
        <v>1.5914523526142885</v>
      </c>
    </row>
    <row r="440" spans="17:19" x14ac:dyDescent="0.25">
      <c r="Q440" t="s">
        <v>3304</v>
      </c>
      <c r="R440">
        <v>1.9909309091779399</v>
      </c>
      <c r="S440">
        <f>R440/1.99093090917794/64*100</f>
        <v>1.5625</v>
      </c>
    </row>
    <row r="441" spans="17:19" x14ac:dyDescent="0.25">
      <c r="Q441" t="s">
        <v>3305</v>
      </c>
      <c r="R441">
        <v>1.9518249005097208</v>
      </c>
      <c r="S441">
        <f t="shared" ref="S441:S447" si="50">R441/1.99093090917794/64*100</f>
        <v>1.5318092621836275</v>
      </c>
    </row>
    <row r="442" spans="17:19" x14ac:dyDescent="0.25">
      <c r="Q442" t="s">
        <v>3306</v>
      </c>
      <c r="R442">
        <v>1.6293363314495557</v>
      </c>
      <c r="S442">
        <f t="shared" si="50"/>
        <v>1.2787174111135344</v>
      </c>
    </row>
    <row r="443" spans="17:19" x14ac:dyDescent="0.25">
      <c r="Q443" t="s">
        <v>3307</v>
      </c>
      <c r="R443">
        <v>1.6243952827330665</v>
      </c>
      <c r="S443">
        <f t="shared" si="50"/>
        <v>1.2748396328421117</v>
      </c>
    </row>
    <row r="444" spans="17:19" x14ac:dyDescent="0.25">
      <c r="Q444" t="s">
        <v>3308</v>
      </c>
      <c r="R444">
        <v>1.6079965350560006</v>
      </c>
      <c r="S444">
        <f t="shared" si="50"/>
        <v>1.2619697521610209</v>
      </c>
    </row>
    <row r="445" spans="17:19" x14ac:dyDescent="0.25">
      <c r="Q445" t="s">
        <v>3309</v>
      </c>
      <c r="R445">
        <v>1.6640696333692646</v>
      </c>
      <c r="S445">
        <f t="shared" si="50"/>
        <v>1.3059764104084692</v>
      </c>
    </row>
    <row r="446" spans="17:19" x14ac:dyDescent="0.25">
      <c r="Q446" t="s">
        <v>3310</v>
      </c>
      <c r="R446">
        <v>1.6298557480329754</v>
      </c>
      <c r="S446">
        <f t="shared" si="50"/>
        <v>1.2791250537935752</v>
      </c>
    </row>
    <row r="447" spans="17:19" x14ac:dyDescent="0.25">
      <c r="Q447" t="s">
        <v>3311</v>
      </c>
      <c r="R447">
        <v>1.6429969492004692</v>
      </c>
      <c r="S447">
        <f t="shared" si="50"/>
        <v>1.2894383834674248</v>
      </c>
    </row>
    <row r="449" spans="17:19" x14ac:dyDescent="0.25">
      <c r="Q449" t="s">
        <v>3312</v>
      </c>
      <c r="R449">
        <v>1.33701561117451</v>
      </c>
      <c r="S449">
        <f>R449/1.33701561117451/64*100</f>
        <v>1.5625</v>
      </c>
    </row>
    <row r="450" spans="17:19" x14ac:dyDescent="0.25">
      <c r="Q450" t="s">
        <v>3313</v>
      </c>
      <c r="R450">
        <v>1.321927151345327</v>
      </c>
      <c r="S450">
        <f t="shared" ref="S450:S456" si="51">R450/1.33701561117451/64*100</f>
        <v>1.544866908593993</v>
      </c>
    </row>
    <row r="451" spans="17:19" x14ac:dyDescent="0.25">
      <c r="Q451" t="s">
        <v>3314</v>
      </c>
      <c r="R451">
        <v>1.2693536392437867</v>
      </c>
      <c r="S451">
        <f t="shared" si="51"/>
        <v>1.4834270032016432</v>
      </c>
    </row>
    <row r="452" spans="17:19" x14ac:dyDescent="0.25">
      <c r="Q452" t="s">
        <v>3315</v>
      </c>
      <c r="R452">
        <v>1.2568307659421016</v>
      </c>
      <c r="S452">
        <f t="shared" si="51"/>
        <v>1.4687921781701732</v>
      </c>
    </row>
    <row r="453" spans="17:19" x14ac:dyDescent="0.25">
      <c r="Q453" t="s">
        <v>3316</v>
      </c>
      <c r="R453">
        <v>1.2569618904181872</v>
      </c>
      <c r="S453">
        <f t="shared" si="51"/>
        <v>1.4689454164660998</v>
      </c>
    </row>
    <row r="454" spans="17:19" x14ac:dyDescent="0.25">
      <c r="Q454" t="s">
        <v>3317</v>
      </c>
      <c r="R454">
        <v>1.2653313659756913</v>
      </c>
      <c r="S454">
        <f t="shared" si="51"/>
        <v>1.4787263834565392</v>
      </c>
    </row>
    <row r="455" spans="17:19" x14ac:dyDescent="0.25">
      <c r="Q455" t="s">
        <v>3318</v>
      </c>
      <c r="R455">
        <v>1.2704748215284738</v>
      </c>
      <c r="S455">
        <f t="shared" si="51"/>
        <v>1.4847372701163912</v>
      </c>
    </row>
    <row r="456" spans="17:19" x14ac:dyDescent="0.25">
      <c r="Q456" t="s">
        <v>3319</v>
      </c>
      <c r="R456">
        <v>1.2694943727872474</v>
      </c>
      <c r="S456">
        <f t="shared" si="51"/>
        <v>1.4835914711104841</v>
      </c>
    </row>
    <row r="458" spans="17:19" x14ac:dyDescent="0.25">
      <c r="Q458" t="s">
        <v>3320</v>
      </c>
      <c r="R458">
        <v>1.95647061093395</v>
      </c>
      <c r="S458">
        <f>R458/1.95647061093395/64*100</f>
        <v>1.5625</v>
      </c>
    </row>
    <row r="459" spans="17:19" x14ac:dyDescent="0.25">
      <c r="Q459" t="s">
        <v>3321</v>
      </c>
      <c r="R459">
        <v>1.924709608771797</v>
      </c>
      <c r="S459">
        <f t="shared" ref="S459:S465" si="52">R459/1.95647061093395/64*100</f>
        <v>1.5371346479210979</v>
      </c>
    </row>
    <row r="460" spans="17:19" x14ac:dyDescent="0.25">
      <c r="Q460" t="s">
        <v>3322</v>
      </c>
      <c r="R460">
        <v>1.8198734601675106</v>
      </c>
      <c r="S460">
        <f t="shared" si="52"/>
        <v>1.4534091468689754</v>
      </c>
    </row>
    <row r="461" spans="17:19" x14ac:dyDescent="0.25">
      <c r="Q461" t="s">
        <v>3323</v>
      </c>
      <c r="R461">
        <v>1.8148771345387487</v>
      </c>
      <c r="S461">
        <f t="shared" si="52"/>
        <v>1.4494189214337905</v>
      </c>
    </row>
    <row r="462" spans="17:19" x14ac:dyDescent="0.25">
      <c r="Q462" t="s">
        <v>3324</v>
      </c>
      <c r="R462">
        <v>1.8055136712054725</v>
      </c>
      <c r="S462">
        <f t="shared" si="52"/>
        <v>1.4419409601618549</v>
      </c>
    </row>
    <row r="463" spans="17:19" x14ac:dyDescent="0.25">
      <c r="Q463" t="s">
        <v>3325</v>
      </c>
      <c r="R463">
        <v>1.8124474013268803</v>
      </c>
      <c r="S463">
        <f t="shared" si="52"/>
        <v>1.4474784587852194</v>
      </c>
    </row>
    <row r="464" spans="17:19" x14ac:dyDescent="0.25">
      <c r="Q464" t="s">
        <v>3326</v>
      </c>
      <c r="R464">
        <v>1.8130415690224049</v>
      </c>
      <c r="S464">
        <f t="shared" si="52"/>
        <v>1.4479529801090096</v>
      </c>
    </row>
    <row r="465" spans="17:19" x14ac:dyDescent="0.25">
      <c r="Q465" t="s">
        <v>3327</v>
      </c>
      <c r="R465">
        <v>1.8235538413444607</v>
      </c>
      <c r="S465">
        <f t="shared" si="52"/>
        <v>1.4563484169795748</v>
      </c>
    </row>
    <row r="467" spans="17:19" x14ac:dyDescent="0.25">
      <c r="Q467" t="s">
        <v>3328</v>
      </c>
      <c r="R467">
        <v>2.4501736081006902</v>
      </c>
      <c r="S467">
        <f>R467/2.45017360810069/64*100</f>
        <v>1.5625</v>
      </c>
    </row>
    <row r="468" spans="17:19" x14ac:dyDescent="0.25">
      <c r="Q468" t="s">
        <v>3329</v>
      </c>
      <c r="R468">
        <v>2.3969373776758287</v>
      </c>
      <c r="S468">
        <f t="shared" ref="S468:S474" si="53">R468/2.45017360810069/64*100</f>
        <v>1.5285507280937833</v>
      </c>
    </row>
    <row r="469" spans="17:19" x14ac:dyDescent="0.25">
      <c r="Q469" t="s">
        <v>3330</v>
      </c>
      <c r="R469">
        <v>2.2794546362968968</v>
      </c>
      <c r="S469">
        <f t="shared" si="53"/>
        <v>1.4536308192360281</v>
      </c>
    </row>
    <row r="470" spans="17:19" x14ac:dyDescent="0.25">
      <c r="Q470" t="s">
        <v>3331</v>
      </c>
      <c r="R470">
        <v>2.2523773888864134</v>
      </c>
      <c r="S470">
        <f t="shared" si="53"/>
        <v>1.4363633901285551</v>
      </c>
    </row>
    <row r="471" spans="17:19" x14ac:dyDescent="0.25">
      <c r="Q471" t="s">
        <v>3332</v>
      </c>
      <c r="R471">
        <v>2.2506885431436507</v>
      </c>
      <c r="S471">
        <f t="shared" si="53"/>
        <v>1.4352863964558038</v>
      </c>
    </row>
    <row r="472" spans="17:19" x14ac:dyDescent="0.25">
      <c r="Q472" t="s">
        <v>3333</v>
      </c>
      <c r="R472">
        <v>2.2662236277228591</v>
      </c>
      <c r="S472">
        <f t="shared" si="53"/>
        <v>1.4451932739010429</v>
      </c>
    </row>
    <row r="473" spans="17:19" x14ac:dyDescent="0.25">
      <c r="Q473" t="s">
        <v>3334</v>
      </c>
      <c r="R473">
        <v>2.2741492176255718</v>
      </c>
      <c r="S473">
        <f t="shared" si="53"/>
        <v>1.4502475011533673</v>
      </c>
    </row>
    <row r="474" spans="17:19" x14ac:dyDescent="0.25">
      <c r="Q474" t="s">
        <v>3335</v>
      </c>
      <c r="R474">
        <v>2.2819165513751347</v>
      </c>
      <c r="S474">
        <f t="shared" si="53"/>
        <v>1.4552008068879352</v>
      </c>
    </row>
    <row r="476" spans="17:19" x14ac:dyDescent="0.25">
      <c r="Q476" t="s">
        <v>3336</v>
      </c>
      <c r="R476">
        <v>1.38638591089119</v>
      </c>
      <c r="S476">
        <f>R476/1.38638591089119/64*100</f>
        <v>1.5625</v>
      </c>
    </row>
    <row r="477" spans="17:19" x14ac:dyDescent="0.25">
      <c r="Q477" t="s">
        <v>3337</v>
      </c>
      <c r="R477">
        <v>1.353684463136211</v>
      </c>
      <c r="S477">
        <f t="shared" ref="S477:S483" si="54">R477/1.38638591089119/64*100</f>
        <v>1.5256444522655965</v>
      </c>
    </row>
    <row r="478" spans="17:19" x14ac:dyDescent="0.25">
      <c r="Q478" t="s">
        <v>3338</v>
      </c>
      <c r="R478">
        <v>1.2586967668069504</v>
      </c>
      <c r="S478">
        <f t="shared" si="54"/>
        <v>1.4185903670007918</v>
      </c>
    </row>
    <row r="479" spans="17:19" x14ac:dyDescent="0.25">
      <c r="Q479" t="s">
        <v>3339</v>
      </c>
      <c r="R479">
        <v>1.2441280614828714</v>
      </c>
      <c r="S479">
        <f t="shared" si="54"/>
        <v>1.4021709834149898</v>
      </c>
    </row>
    <row r="480" spans="17:19" x14ac:dyDescent="0.25">
      <c r="Q480" t="s">
        <v>3340</v>
      </c>
      <c r="R480">
        <v>1.2413562545193262</v>
      </c>
      <c r="S480">
        <f t="shared" si="54"/>
        <v>1.3990470708402039</v>
      </c>
    </row>
    <row r="481" spans="17:19" x14ac:dyDescent="0.25">
      <c r="Q481" t="s">
        <v>3341</v>
      </c>
      <c r="R481">
        <v>1.2546289446943331</v>
      </c>
      <c r="S481">
        <f t="shared" si="54"/>
        <v>1.4140058050826176</v>
      </c>
    </row>
    <row r="482" spans="17:19" x14ac:dyDescent="0.25">
      <c r="Q482" t="s">
        <v>3342</v>
      </c>
      <c r="R482">
        <v>1.2547628355393157</v>
      </c>
      <c r="S482">
        <f t="shared" si="54"/>
        <v>1.4141567042252314</v>
      </c>
    </row>
    <row r="483" spans="17:19" x14ac:dyDescent="0.25">
      <c r="Q483" t="s">
        <v>3343</v>
      </c>
      <c r="R483">
        <v>1.2616110284894286</v>
      </c>
      <c r="S483">
        <f t="shared" si="54"/>
        <v>1.4218748304702342</v>
      </c>
    </row>
    <row r="485" spans="17:19" x14ac:dyDescent="0.25">
      <c r="Q485" t="s">
        <v>3344</v>
      </c>
      <c r="R485">
        <v>0.94480075671005004</v>
      </c>
      <c r="S485">
        <f>R485/0.94480075671005/64*100</f>
        <v>1.5625</v>
      </c>
    </row>
    <row r="486" spans="17:19" x14ac:dyDescent="0.25">
      <c r="Q486" t="s">
        <v>3345</v>
      </c>
      <c r="R486">
        <v>0.92521297605006725</v>
      </c>
      <c r="S486">
        <f t="shared" ref="S486:S492" si="55">R486/0.94480075671005/64*100</f>
        <v>1.5301059665872858</v>
      </c>
    </row>
    <row r="487" spans="17:19" x14ac:dyDescent="0.25">
      <c r="Q487" t="s">
        <v>3346</v>
      </c>
      <c r="R487">
        <v>0.87555443024723711</v>
      </c>
      <c r="S487">
        <f t="shared" si="55"/>
        <v>1.4479812675268104</v>
      </c>
    </row>
    <row r="488" spans="17:19" x14ac:dyDescent="0.25">
      <c r="Q488" t="s">
        <v>3347</v>
      </c>
      <c r="R488">
        <v>0.86439737460973953</v>
      </c>
      <c r="S488">
        <f t="shared" si="55"/>
        <v>1.429529864614842</v>
      </c>
    </row>
    <row r="489" spans="17:19" x14ac:dyDescent="0.25">
      <c r="Q489" t="s">
        <v>3348</v>
      </c>
      <c r="R489">
        <v>0.86409393572226201</v>
      </c>
      <c r="S489">
        <f t="shared" si="55"/>
        <v>1.4290280410734058</v>
      </c>
    </row>
    <row r="490" spans="17:19" x14ac:dyDescent="0.25">
      <c r="Q490" t="s">
        <v>3349</v>
      </c>
      <c r="R490">
        <v>0.87888036851726836</v>
      </c>
      <c r="S490">
        <f t="shared" si="55"/>
        <v>1.4534816637849801</v>
      </c>
    </row>
    <row r="491" spans="17:19" x14ac:dyDescent="0.25">
      <c r="Q491" t="s">
        <v>3350</v>
      </c>
      <c r="R491">
        <v>0.87344383891792399</v>
      </c>
      <c r="S491">
        <f t="shared" si="55"/>
        <v>1.4444907972571472</v>
      </c>
    </row>
    <row r="492" spans="17:19" x14ac:dyDescent="0.25">
      <c r="Q492" t="s">
        <v>3351</v>
      </c>
      <c r="R492">
        <v>0.87722900876115728</v>
      </c>
      <c r="S492">
        <f t="shared" si="55"/>
        <v>1.4507506651055249</v>
      </c>
    </row>
    <row r="494" spans="17:19" x14ac:dyDescent="0.25">
      <c r="Q494" t="s">
        <v>3352</v>
      </c>
      <c r="R494">
        <v>1.41477719133672</v>
      </c>
      <c r="S494">
        <f>R494/1.41477719133672/64*100</f>
        <v>1.5625</v>
      </c>
    </row>
    <row r="495" spans="17:19" x14ac:dyDescent="0.25">
      <c r="Q495" t="s">
        <v>3353</v>
      </c>
      <c r="R495">
        <v>1.3879923353957542</v>
      </c>
      <c r="S495">
        <f t="shared" ref="S495:S501" si="56">R495/1.41477719133672/64*100</f>
        <v>1.5329184251315102</v>
      </c>
    </row>
    <row r="496" spans="17:19" x14ac:dyDescent="0.25">
      <c r="Q496" t="s">
        <v>3354</v>
      </c>
      <c r="R496">
        <v>1.3486007261683302</v>
      </c>
      <c r="S496">
        <f t="shared" si="56"/>
        <v>1.4894137730953145</v>
      </c>
    </row>
    <row r="497" spans="17:19" x14ac:dyDescent="0.25">
      <c r="Q497" t="s">
        <v>3355</v>
      </c>
      <c r="R497">
        <v>1.3370335443519665</v>
      </c>
      <c r="S497">
        <f t="shared" si="56"/>
        <v>1.4766388134064383</v>
      </c>
    </row>
    <row r="498" spans="17:19" x14ac:dyDescent="0.25">
      <c r="Q498" t="s">
        <v>3356</v>
      </c>
      <c r="R498">
        <v>1.3340897820774715</v>
      </c>
      <c r="S498">
        <f t="shared" si="56"/>
        <v>1.4733876805905688</v>
      </c>
    </row>
    <row r="499" spans="17:19" x14ac:dyDescent="0.25">
      <c r="Q499" t="s">
        <v>3357</v>
      </c>
      <c r="R499">
        <v>1.330913529557977</v>
      </c>
      <c r="S499">
        <f t="shared" si="56"/>
        <v>1.4698797822500385</v>
      </c>
    </row>
    <row r="500" spans="17:19" x14ac:dyDescent="0.25">
      <c r="Q500" t="s">
        <v>3358</v>
      </c>
      <c r="R500">
        <v>1.3392511046826163</v>
      </c>
      <c r="S500">
        <f t="shared" si="56"/>
        <v>1.4790879184936969</v>
      </c>
    </row>
    <row r="501" spans="17:19" x14ac:dyDescent="0.25">
      <c r="Q501" t="s">
        <v>3359</v>
      </c>
      <c r="R501">
        <v>1.3511752397619616</v>
      </c>
      <c r="S501">
        <f t="shared" si="56"/>
        <v>1.4922571024299134</v>
      </c>
    </row>
    <row r="503" spans="17:19" x14ac:dyDescent="0.25">
      <c r="Q503" t="s">
        <v>3360</v>
      </c>
      <c r="R503">
        <v>1.63489814673933</v>
      </c>
      <c r="S503">
        <f>R503/1.63489814673933/64*100</f>
        <v>1.5625</v>
      </c>
    </row>
    <row r="504" spans="17:19" x14ac:dyDescent="0.25">
      <c r="Q504" t="s">
        <v>3361</v>
      </c>
      <c r="R504">
        <v>1.5731743612447211</v>
      </c>
      <c r="S504">
        <f t="shared" ref="S504:S510" si="57">R504/1.63489814673933/64*100</f>
        <v>1.5035095270903114</v>
      </c>
    </row>
    <row r="505" spans="17:19" x14ac:dyDescent="0.25">
      <c r="Q505" t="s">
        <v>3362</v>
      </c>
      <c r="R505">
        <v>1.4994413279945975</v>
      </c>
      <c r="S505">
        <f t="shared" si="57"/>
        <v>1.4330416115916667</v>
      </c>
    </row>
    <row r="506" spans="17:19" x14ac:dyDescent="0.25">
      <c r="Q506" t="s">
        <v>3363</v>
      </c>
      <c r="R506">
        <v>1.4714566647156389</v>
      </c>
      <c r="S506">
        <f t="shared" si="57"/>
        <v>1.4062961923369071</v>
      </c>
    </row>
    <row r="507" spans="17:19" x14ac:dyDescent="0.25">
      <c r="Q507" t="s">
        <v>3364</v>
      </c>
      <c r="R507">
        <v>1.4795211923924321</v>
      </c>
      <c r="S507">
        <f t="shared" si="57"/>
        <v>1.4140035987708313</v>
      </c>
    </row>
    <row r="508" spans="17:19" x14ac:dyDescent="0.25">
      <c r="Q508" t="s">
        <v>3365</v>
      </c>
      <c r="R508">
        <v>1.4852820790597057</v>
      </c>
      <c r="S508">
        <f t="shared" si="57"/>
        <v>1.4195093762625774</v>
      </c>
    </row>
    <row r="509" spans="17:19" x14ac:dyDescent="0.25">
      <c r="Q509" t="s">
        <v>3366</v>
      </c>
      <c r="R509">
        <v>1.4891328272564153</v>
      </c>
      <c r="S509">
        <f t="shared" si="57"/>
        <v>1.4231896018896959</v>
      </c>
    </row>
    <row r="510" spans="17:19" x14ac:dyDescent="0.25">
      <c r="Q510" t="s">
        <v>3367</v>
      </c>
      <c r="R510">
        <v>1.5006649995796066</v>
      </c>
      <c r="S510">
        <f t="shared" si="57"/>
        <v>1.4342110953637233</v>
      </c>
    </row>
    <row r="512" spans="17:19" x14ac:dyDescent="0.25">
      <c r="Q512" t="s">
        <v>3368</v>
      </c>
      <c r="R512">
        <v>1.77388720223652</v>
      </c>
      <c r="S512">
        <f>R512/1.77388720223652/64*100</f>
        <v>1.5625</v>
      </c>
    </row>
    <row r="513" spans="17:19" x14ac:dyDescent="0.25">
      <c r="Q513" t="s">
        <v>3369</v>
      </c>
      <c r="R513">
        <v>1.7515945678956646</v>
      </c>
      <c r="S513">
        <f t="shared" ref="S513:S519" si="58">R513/1.77388720223652/64*100</f>
        <v>1.5428638917324224</v>
      </c>
    </row>
    <row r="514" spans="17:19" x14ac:dyDescent="0.25">
      <c r="Q514" t="s">
        <v>3370</v>
      </c>
      <c r="R514">
        <v>1.6606365346031295</v>
      </c>
      <c r="S514">
        <f t="shared" si="58"/>
        <v>1.4627449716340091</v>
      </c>
    </row>
    <row r="515" spans="17:19" x14ac:dyDescent="0.25">
      <c r="Q515" t="s">
        <v>3371</v>
      </c>
      <c r="R515">
        <v>1.6581807512238502</v>
      </c>
      <c r="S515">
        <f t="shared" si="58"/>
        <v>1.4605818343582644</v>
      </c>
    </row>
    <row r="516" spans="17:19" x14ac:dyDescent="0.25">
      <c r="Q516" t="s">
        <v>3372</v>
      </c>
      <c r="R516">
        <v>1.6484997862543995</v>
      </c>
      <c r="S516">
        <f t="shared" si="58"/>
        <v>1.4520545121329871</v>
      </c>
    </row>
    <row r="517" spans="17:19" x14ac:dyDescent="0.25">
      <c r="Q517" t="s">
        <v>3373</v>
      </c>
      <c r="R517">
        <v>1.6434022415337775</v>
      </c>
      <c r="S517">
        <f t="shared" si="58"/>
        <v>1.4475644218860255</v>
      </c>
    </row>
    <row r="518" spans="17:19" x14ac:dyDescent="0.25">
      <c r="Q518" t="s">
        <v>3374</v>
      </c>
      <c r="R518">
        <v>1.6505301495258264</v>
      </c>
      <c r="S518">
        <f t="shared" si="58"/>
        <v>1.4538429249517979</v>
      </c>
    </row>
    <row r="519" spans="17:19" x14ac:dyDescent="0.25">
      <c r="Q519" t="s">
        <v>3375</v>
      </c>
      <c r="R519">
        <v>1.6663413062513577</v>
      </c>
      <c r="S519">
        <f t="shared" si="58"/>
        <v>1.4677699279497871</v>
      </c>
    </row>
    <row r="521" spans="17:19" x14ac:dyDescent="0.25">
      <c r="Q521" t="s">
        <v>3376</v>
      </c>
      <c r="R521">
        <v>1.40213849229967</v>
      </c>
      <c r="S521">
        <f>R521/1.40213849229967/64*100</f>
        <v>1.5625</v>
      </c>
    </row>
    <row r="522" spans="17:19" x14ac:dyDescent="0.25">
      <c r="Q522" t="s">
        <v>3377</v>
      </c>
      <c r="R522">
        <v>1.4045313030569713</v>
      </c>
      <c r="S522">
        <f t="shared" ref="S522:S528" si="59">R522/1.40213849229967/64*100</f>
        <v>1.5651664746947722</v>
      </c>
    </row>
    <row r="523" spans="17:19" x14ac:dyDescent="0.25">
      <c r="Q523" t="s">
        <v>3378</v>
      </c>
      <c r="R523">
        <v>1.4191879739635942</v>
      </c>
      <c r="S523">
        <f t="shared" si="59"/>
        <v>1.5814994178507922</v>
      </c>
    </row>
    <row r="524" spans="17:19" x14ac:dyDescent="0.25">
      <c r="Q524" t="s">
        <v>3379</v>
      </c>
      <c r="R524">
        <v>1.4134988040446268</v>
      </c>
      <c r="S524">
        <f t="shared" si="59"/>
        <v>1.5751595819164639</v>
      </c>
    </row>
    <row r="525" spans="17:19" x14ac:dyDescent="0.25">
      <c r="Q525" t="s">
        <v>3380</v>
      </c>
      <c r="R525">
        <v>1.4149090478878914</v>
      </c>
      <c r="S525">
        <f t="shared" si="59"/>
        <v>1.5767311142702238</v>
      </c>
    </row>
    <row r="526" spans="17:19" x14ac:dyDescent="0.25">
      <c r="Q526" t="s">
        <v>3381</v>
      </c>
      <c r="R526">
        <v>1.4077639402523319</v>
      </c>
      <c r="S526">
        <f t="shared" si="59"/>
        <v>1.5687688261354398</v>
      </c>
    </row>
    <row r="527" spans="17:19" x14ac:dyDescent="0.25">
      <c r="Q527" t="s">
        <v>3382</v>
      </c>
      <c r="R527">
        <v>1.4164900535999585</v>
      </c>
      <c r="S527">
        <f t="shared" si="59"/>
        <v>1.5784929383972066</v>
      </c>
    </row>
    <row r="528" spans="17:19" x14ac:dyDescent="0.25">
      <c r="Q528" t="s">
        <v>3383</v>
      </c>
      <c r="R528">
        <v>1.4180135820697353</v>
      </c>
      <c r="S528">
        <f t="shared" si="59"/>
        <v>1.5801907116536285</v>
      </c>
    </row>
    <row r="530" spans="17:19" x14ac:dyDescent="0.25">
      <c r="Q530" t="s">
        <v>3384</v>
      </c>
      <c r="R530">
        <v>2.2138848869733998</v>
      </c>
      <c r="S530">
        <f>R530/2.2138848869734/64*100</f>
        <v>1.5625</v>
      </c>
    </row>
    <row r="531" spans="17:19" x14ac:dyDescent="0.25">
      <c r="Q531" t="s">
        <v>3385</v>
      </c>
      <c r="R531">
        <v>2.1991952584967529</v>
      </c>
      <c r="S531">
        <f t="shared" ref="S531:S537" si="60">R531/2.2138848869734/64*100</f>
        <v>1.5521324580244373</v>
      </c>
    </row>
    <row r="532" spans="17:19" x14ac:dyDescent="0.25">
      <c r="Q532" t="s">
        <v>3386</v>
      </c>
      <c r="R532">
        <v>2.2360353086339413</v>
      </c>
      <c r="S532">
        <f t="shared" si="60"/>
        <v>1.5781331677623542</v>
      </c>
    </row>
    <row r="533" spans="17:19" x14ac:dyDescent="0.25">
      <c r="Q533" t="s">
        <v>3387</v>
      </c>
      <c r="R533">
        <v>2.2284924981459699</v>
      </c>
      <c r="S533">
        <f t="shared" si="60"/>
        <v>1.5728096563834191</v>
      </c>
    </row>
    <row r="534" spans="17:19" x14ac:dyDescent="0.25">
      <c r="Q534" t="s">
        <v>3388</v>
      </c>
      <c r="R534">
        <v>2.2259762241549845</v>
      </c>
      <c r="S534">
        <f t="shared" si="60"/>
        <v>1.5710337383426716</v>
      </c>
    </row>
    <row r="535" spans="17:19" x14ac:dyDescent="0.25">
      <c r="Q535" t="s">
        <v>3389</v>
      </c>
      <c r="R535">
        <v>2.1952647779293168</v>
      </c>
      <c r="S535">
        <f t="shared" si="60"/>
        <v>1.5493584312795261</v>
      </c>
    </row>
    <row r="536" spans="17:19" x14ac:dyDescent="0.25">
      <c r="Q536" t="s">
        <v>3390</v>
      </c>
      <c r="R536">
        <v>2.216523691787756</v>
      </c>
      <c r="S536">
        <f t="shared" si="60"/>
        <v>1.5643623969776803</v>
      </c>
    </row>
    <row r="537" spans="17:19" x14ac:dyDescent="0.25">
      <c r="Q537" t="s">
        <v>3391</v>
      </c>
      <c r="R537">
        <v>2.2381014280735285</v>
      </c>
      <c r="S537">
        <f t="shared" si="60"/>
        <v>1.5795913789111591</v>
      </c>
    </row>
    <row r="539" spans="17:19" x14ac:dyDescent="0.25">
      <c r="Q539" t="s">
        <v>3392</v>
      </c>
      <c r="R539">
        <v>2.3230295169183899</v>
      </c>
      <c r="S539">
        <f>R539/2.32302951691839/64*100</f>
        <v>1.5625</v>
      </c>
    </row>
    <row r="540" spans="17:19" x14ac:dyDescent="0.25">
      <c r="Q540" t="s">
        <v>3393</v>
      </c>
      <c r="R540">
        <v>2.2769420094936392</v>
      </c>
      <c r="S540">
        <f t="shared" ref="S540:S546" si="61">R540/2.32302951691839/64*100</f>
        <v>1.5315009404414714</v>
      </c>
    </row>
    <row r="541" spans="17:19" x14ac:dyDescent="0.25">
      <c r="Q541" t="s">
        <v>3394</v>
      </c>
      <c r="R541">
        <v>2.3057028360443534</v>
      </c>
      <c r="S541">
        <f t="shared" si="61"/>
        <v>1.5508458480968439</v>
      </c>
    </row>
    <row r="542" spans="17:19" x14ac:dyDescent="0.25">
      <c r="Q542" t="s">
        <v>3395</v>
      </c>
      <c r="R542">
        <v>2.2916638532356171</v>
      </c>
      <c r="S542">
        <f t="shared" si="61"/>
        <v>1.5414030448612872</v>
      </c>
    </row>
    <row r="543" spans="17:19" x14ac:dyDescent="0.25">
      <c r="Q543" t="s">
        <v>3396</v>
      </c>
      <c r="R543">
        <v>2.2975355251105847</v>
      </c>
      <c r="S543">
        <f t="shared" si="61"/>
        <v>1.5453524080690384</v>
      </c>
    </row>
    <row r="544" spans="17:19" x14ac:dyDescent="0.25">
      <c r="Q544" t="s">
        <v>3397</v>
      </c>
      <c r="R544">
        <v>2.2785993917452769</v>
      </c>
      <c r="S544">
        <f t="shared" si="61"/>
        <v>1.5326157173951536</v>
      </c>
    </row>
    <row r="545" spans="17:19" x14ac:dyDescent="0.25">
      <c r="Q545" t="s">
        <v>3398</v>
      </c>
      <c r="R545">
        <v>2.2920893980690642</v>
      </c>
      <c r="S545">
        <f t="shared" si="61"/>
        <v>1.5416892718753734</v>
      </c>
    </row>
    <row r="546" spans="17:19" x14ac:dyDescent="0.25">
      <c r="Q546" t="s">
        <v>3399</v>
      </c>
      <c r="R546">
        <v>2.3057116910887987</v>
      </c>
      <c r="S546">
        <f t="shared" si="61"/>
        <v>1.5508518041154158</v>
      </c>
    </row>
    <row r="548" spans="17:19" x14ac:dyDescent="0.25">
      <c r="Q548" t="s">
        <v>3400</v>
      </c>
      <c r="R548">
        <v>2.5110713782434102</v>
      </c>
      <c r="S548">
        <f>R548/2.51107137824341/64*100</f>
        <v>1.5625</v>
      </c>
    </row>
    <row r="549" spans="17:19" x14ac:dyDescent="0.25">
      <c r="Q549" t="s">
        <v>3401</v>
      </c>
      <c r="R549">
        <v>2.4260591103157645</v>
      </c>
      <c r="S549">
        <f t="shared" ref="S549:S555" si="62">R549/2.51107137824341/64*100</f>
        <v>1.5096015958415856</v>
      </c>
    </row>
    <row r="550" spans="17:19" x14ac:dyDescent="0.25">
      <c r="Q550" t="s">
        <v>3402</v>
      </c>
      <c r="R550">
        <v>2.176969108749482</v>
      </c>
      <c r="S550">
        <f t="shared" si="62"/>
        <v>1.3546067474993697</v>
      </c>
    </row>
    <row r="551" spans="17:19" x14ac:dyDescent="0.25">
      <c r="Q551" t="s">
        <v>3403</v>
      </c>
      <c r="R551">
        <v>2.1435580939278136</v>
      </c>
      <c r="S551">
        <f t="shared" si="62"/>
        <v>1.3338169320002278</v>
      </c>
    </row>
    <row r="552" spans="17:19" x14ac:dyDescent="0.25">
      <c r="Q552" t="s">
        <v>3404</v>
      </c>
      <c r="R552">
        <v>2.1390315085705125</v>
      </c>
      <c r="S552">
        <f t="shared" si="62"/>
        <v>1.3310002897964004</v>
      </c>
    </row>
    <row r="553" spans="17:19" x14ac:dyDescent="0.25">
      <c r="Q553" t="s">
        <v>3405</v>
      </c>
      <c r="R553">
        <v>2.1745678880647406</v>
      </c>
      <c r="S553">
        <f t="shared" si="62"/>
        <v>1.3531126014737267</v>
      </c>
    </row>
    <row r="554" spans="17:19" x14ac:dyDescent="0.25">
      <c r="Q554" t="s">
        <v>3406</v>
      </c>
      <c r="R554">
        <v>2.1642981127360716</v>
      </c>
      <c r="S554">
        <f t="shared" si="62"/>
        <v>1.3467222917079125</v>
      </c>
    </row>
    <row r="555" spans="17:19" x14ac:dyDescent="0.25">
      <c r="Q555" t="s">
        <v>3407</v>
      </c>
      <c r="R555">
        <v>2.1863161342620123</v>
      </c>
      <c r="S555">
        <f t="shared" si="62"/>
        <v>1.3604228813973815</v>
      </c>
    </row>
    <row r="557" spans="17:19" x14ac:dyDescent="0.25">
      <c r="Q557" t="s">
        <v>3408</v>
      </c>
      <c r="R557">
        <v>1.7255060180966599</v>
      </c>
      <c r="S557">
        <f>R557/1.72550601809666/64*100</f>
        <v>1.5625</v>
      </c>
    </row>
    <row r="558" spans="17:19" x14ac:dyDescent="0.25">
      <c r="Q558" t="s">
        <v>3409</v>
      </c>
      <c r="R558">
        <v>1.6539591131553886</v>
      </c>
      <c r="S558">
        <f t="shared" ref="S558:S564" si="63">R558/1.72550601809666/64*100</f>
        <v>1.4977120260385703</v>
      </c>
    </row>
    <row r="559" spans="17:19" x14ac:dyDescent="0.25">
      <c r="Q559" t="s">
        <v>3410</v>
      </c>
      <c r="R559">
        <v>1.5422457864115007</v>
      </c>
      <c r="S559">
        <f t="shared" si="63"/>
        <v>1.3965520931222735</v>
      </c>
    </row>
    <row r="560" spans="17:19" x14ac:dyDescent="0.25">
      <c r="Q560" t="s">
        <v>3411</v>
      </c>
      <c r="R560">
        <v>1.5076595748902477</v>
      </c>
      <c r="S560">
        <f t="shared" si="63"/>
        <v>1.3652331901829673</v>
      </c>
    </row>
    <row r="561" spans="17:19" x14ac:dyDescent="0.25">
      <c r="Q561" t="s">
        <v>3412</v>
      </c>
      <c r="R561">
        <v>1.5145800305195636</v>
      </c>
      <c r="S561">
        <f t="shared" si="63"/>
        <v>1.3714998805377965</v>
      </c>
    </row>
    <row r="562" spans="17:19" x14ac:dyDescent="0.25">
      <c r="Q562" t="s">
        <v>3413</v>
      </c>
      <c r="R562">
        <v>1.530341659312942</v>
      </c>
      <c r="S562">
        <f t="shared" si="63"/>
        <v>1.3857725314189679</v>
      </c>
    </row>
    <row r="563" spans="17:19" x14ac:dyDescent="0.25">
      <c r="Q563" t="s">
        <v>3414</v>
      </c>
      <c r="R563">
        <v>1.5283233289638916</v>
      </c>
      <c r="S563">
        <f t="shared" si="63"/>
        <v>1.3839448697722876</v>
      </c>
    </row>
    <row r="564" spans="17:19" x14ac:dyDescent="0.25">
      <c r="Q564" t="s">
        <v>3415</v>
      </c>
      <c r="R564">
        <v>1.5458027358653974</v>
      </c>
      <c r="S564">
        <f t="shared" si="63"/>
        <v>1.3997730227877891</v>
      </c>
    </row>
    <row r="566" spans="17:19" x14ac:dyDescent="0.25">
      <c r="Q566" t="s">
        <v>3416</v>
      </c>
      <c r="R566">
        <v>2.4325649085727501</v>
      </c>
      <c r="S566">
        <f>R566/2.43256490857275/64*100</f>
        <v>1.5625</v>
      </c>
    </row>
    <row r="567" spans="17:19" x14ac:dyDescent="0.25">
      <c r="Q567" t="s">
        <v>3417</v>
      </c>
      <c r="R567">
        <v>2.3484937325077606</v>
      </c>
      <c r="S567">
        <f t="shared" ref="S567:S573" si="64">R567/2.43256490857275/64*100</f>
        <v>1.5084988869614093</v>
      </c>
    </row>
    <row r="568" spans="17:19" x14ac:dyDescent="0.25">
      <c r="Q568" t="s">
        <v>3418</v>
      </c>
      <c r="R568">
        <v>2.2507676274390467</v>
      </c>
      <c r="S568">
        <f t="shared" si="64"/>
        <v>1.4457268562411862</v>
      </c>
    </row>
    <row r="569" spans="17:19" x14ac:dyDescent="0.25">
      <c r="Q569" t="s">
        <v>3419</v>
      </c>
      <c r="R569">
        <v>2.2197520494449026</v>
      </c>
      <c r="S569">
        <f t="shared" si="64"/>
        <v>1.4258047401056362</v>
      </c>
    </row>
    <row r="570" spans="17:19" x14ac:dyDescent="0.25">
      <c r="Q570" t="s">
        <v>3420</v>
      </c>
      <c r="R570">
        <v>2.219496674100994</v>
      </c>
      <c r="S570">
        <f t="shared" si="64"/>
        <v>1.4256407058496741</v>
      </c>
    </row>
    <row r="571" spans="17:19" x14ac:dyDescent="0.25">
      <c r="Q571" t="s">
        <v>3421</v>
      </c>
      <c r="R571">
        <v>2.2134355638482561</v>
      </c>
      <c r="S571">
        <f t="shared" si="64"/>
        <v>1.421747496366742</v>
      </c>
    </row>
    <row r="572" spans="17:19" x14ac:dyDescent="0.25">
      <c r="Q572" t="s">
        <v>3422</v>
      </c>
      <c r="R572">
        <v>2.2276548790147723</v>
      </c>
      <c r="S572">
        <f t="shared" si="64"/>
        <v>1.4308809340272883</v>
      </c>
    </row>
    <row r="573" spans="17:19" x14ac:dyDescent="0.25">
      <c r="Q573" t="s">
        <v>3423</v>
      </c>
      <c r="R573">
        <v>2.2562944930070583</v>
      </c>
      <c r="S573">
        <f t="shared" si="64"/>
        <v>1.4492769064041169</v>
      </c>
    </row>
    <row r="575" spans="17:19" x14ac:dyDescent="0.25">
      <c r="Q575" t="s">
        <v>3424</v>
      </c>
      <c r="R575">
        <v>3.1946112983375299</v>
      </c>
      <c r="S575">
        <f>R575/3.19461129833753/64*100</f>
        <v>1.5625</v>
      </c>
    </row>
    <row r="576" spans="17:19" x14ac:dyDescent="0.25">
      <c r="Q576" t="s">
        <v>3425</v>
      </c>
      <c r="R576">
        <v>3.026920145522511</v>
      </c>
      <c r="S576">
        <f t="shared" ref="S576:S582" si="65">R576/3.19461129833753/64*100</f>
        <v>1.4804814375508468</v>
      </c>
    </row>
    <row r="577" spans="17:19" x14ac:dyDescent="0.25">
      <c r="Q577" t="s">
        <v>3426</v>
      </c>
      <c r="R577">
        <v>2.7712454020277999</v>
      </c>
      <c r="S577">
        <f t="shared" si="65"/>
        <v>1.3554296708716327</v>
      </c>
    </row>
    <row r="578" spans="17:19" x14ac:dyDescent="0.25">
      <c r="Q578" t="s">
        <v>3427</v>
      </c>
      <c r="R578">
        <v>2.6998531333314046</v>
      </c>
      <c r="S578">
        <f t="shared" si="65"/>
        <v>1.3205113633153525</v>
      </c>
    </row>
    <row r="579" spans="17:19" x14ac:dyDescent="0.25">
      <c r="Q579" t="s">
        <v>3428</v>
      </c>
      <c r="R579">
        <v>2.7165574234965133</v>
      </c>
      <c r="S579">
        <f t="shared" si="65"/>
        <v>1.3286815132790004</v>
      </c>
    </row>
    <row r="580" spans="17:19" x14ac:dyDescent="0.25">
      <c r="Q580" t="s">
        <v>3429</v>
      </c>
      <c r="R580">
        <v>2.7366045628570417</v>
      </c>
      <c r="S580">
        <f t="shared" si="65"/>
        <v>1.3384866671226392</v>
      </c>
    </row>
    <row r="581" spans="17:19" x14ac:dyDescent="0.25">
      <c r="Q581" t="s">
        <v>3430</v>
      </c>
      <c r="R581">
        <v>2.7352624576828273</v>
      </c>
      <c r="S581">
        <f t="shared" si="65"/>
        <v>1.3378302369222572</v>
      </c>
    </row>
    <row r="582" spans="17:19" x14ac:dyDescent="0.25">
      <c r="Q582" t="s">
        <v>3431</v>
      </c>
      <c r="R582">
        <v>2.7814669997415313</v>
      </c>
      <c r="S582">
        <f t="shared" si="65"/>
        <v>1.3604291042725027</v>
      </c>
    </row>
    <row r="583" spans="17:19" x14ac:dyDescent="0.25">
      <c r="R583">
        <f>SUM(R8:R582)</f>
        <v>800.00000000000045</v>
      </c>
      <c r="S583">
        <f>SUM(S8:S582)</f>
        <v>804.04583990204708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J3"/>
  <sheetViews>
    <sheetView workbookViewId="0"/>
  </sheetViews>
  <sheetFormatPr defaultRowHeight="15" x14ac:dyDescent="0.25"/>
  <sheetData>
    <row r="1" spans="1:530" x14ac:dyDescent="0.25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1769</v>
      </c>
      <c r="AN1" s="1" t="s">
        <v>1826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199</v>
      </c>
      <c r="AY1" s="1" t="s">
        <v>200</v>
      </c>
      <c r="AZ1" s="1" t="s">
        <v>201</v>
      </c>
      <c r="BA1" s="1" t="s">
        <v>202</v>
      </c>
      <c r="BB1" s="1" t="s">
        <v>203</v>
      </c>
      <c r="BC1" s="1" t="s">
        <v>204</v>
      </c>
      <c r="BD1" s="1" t="s">
        <v>205</v>
      </c>
      <c r="BE1" s="1" t="s">
        <v>1827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1770</v>
      </c>
      <c r="BO1" s="1" t="s">
        <v>214</v>
      </c>
      <c r="BP1" s="1" t="s">
        <v>215</v>
      </c>
      <c r="BQ1" s="1" t="s">
        <v>216</v>
      </c>
      <c r="BR1" s="1" t="s">
        <v>217</v>
      </c>
      <c r="BS1" s="1" t="s">
        <v>218</v>
      </c>
      <c r="BT1" s="1" t="s">
        <v>1828</v>
      </c>
      <c r="BU1" s="1" t="s">
        <v>1829</v>
      </c>
      <c r="BV1" s="1" t="s">
        <v>1771</v>
      </c>
      <c r="BW1" s="1" t="s">
        <v>219</v>
      </c>
      <c r="BX1" s="1" t="s">
        <v>1830</v>
      </c>
      <c r="BY1" s="1" t="s">
        <v>1772</v>
      </c>
      <c r="BZ1" s="1" t="s">
        <v>1831</v>
      </c>
      <c r="CA1" s="1" t="s">
        <v>1773</v>
      </c>
      <c r="CB1" s="1" t="s">
        <v>1832</v>
      </c>
      <c r="CC1" s="1" t="s">
        <v>1833</v>
      </c>
      <c r="CD1" s="1" t="s">
        <v>220</v>
      </c>
      <c r="CE1" s="1" t="s">
        <v>221</v>
      </c>
      <c r="CF1" s="1" t="s">
        <v>222</v>
      </c>
      <c r="CG1" s="1" t="s">
        <v>1834</v>
      </c>
      <c r="CH1" s="1" t="s">
        <v>1835</v>
      </c>
      <c r="CI1" s="1" t="s">
        <v>223</v>
      </c>
      <c r="CJ1" s="1" t="s">
        <v>224</v>
      </c>
      <c r="CK1" s="1" t="s">
        <v>1836</v>
      </c>
      <c r="CL1" s="1" t="s">
        <v>1837</v>
      </c>
      <c r="CM1" s="1" t="s">
        <v>225</v>
      </c>
      <c r="CN1" s="1" t="s">
        <v>1838</v>
      </c>
      <c r="CO1" s="1" t="s">
        <v>226</v>
      </c>
      <c r="CP1" s="1" t="s">
        <v>227</v>
      </c>
      <c r="CQ1" s="1" t="s">
        <v>228</v>
      </c>
      <c r="CR1" s="1" t="s">
        <v>229</v>
      </c>
      <c r="CS1" s="1" t="s">
        <v>230</v>
      </c>
      <c r="CT1" s="1" t="s">
        <v>231</v>
      </c>
      <c r="CU1" s="1" t="s">
        <v>232</v>
      </c>
      <c r="CV1" s="1" t="s">
        <v>233</v>
      </c>
      <c r="CW1" s="1" t="s">
        <v>234</v>
      </c>
      <c r="CX1" s="1" t="s">
        <v>235</v>
      </c>
      <c r="CY1" s="1" t="s">
        <v>236</v>
      </c>
      <c r="CZ1" s="1" t="s">
        <v>237</v>
      </c>
      <c r="DA1" s="1" t="s">
        <v>238</v>
      </c>
      <c r="DB1" s="1" t="s">
        <v>239</v>
      </c>
      <c r="DC1" s="1" t="s">
        <v>240</v>
      </c>
      <c r="DD1" s="1" t="s">
        <v>242</v>
      </c>
      <c r="DE1" s="1" t="s">
        <v>243</v>
      </c>
      <c r="DF1" s="1" t="s">
        <v>1774</v>
      </c>
      <c r="DG1" s="1" t="s">
        <v>244</v>
      </c>
      <c r="DH1" s="1" t="s">
        <v>245</v>
      </c>
      <c r="DI1" s="1" t="s">
        <v>246</v>
      </c>
      <c r="DJ1" s="1" t="s">
        <v>247</v>
      </c>
      <c r="DK1" s="1" t="s">
        <v>248</v>
      </c>
      <c r="DL1" s="1" t="s">
        <v>249</v>
      </c>
      <c r="DM1" s="1" t="s">
        <v>250</v>
      </c>
      <c r="DN1" s="1" t="s">
        <v>251</v>
      </c>
      <c r="DO1" s="1" t="s">
        <v>252</v>
      </c>
      <c r="DP1" s="1" t="s">
        <v>253</v>
      </c>
      <c r="DQ1" s="1" t="s">
        <v>254</v>
      </c>
      <c r="DR1" s="1" t="s">
        <v>255</v>
      </c>
      <c r="DS1" s="1" t="s">
        <v>256</v>
      </c>
      <c r="DT1" s="1" t="s">
        <v>257</v>
      </c>
      <c r="DU1" s="1" t="s">
        <v>258</v>
      </c>
      <c r="DV1" s="1" t="s">
        <v>259</v>
      </c>
      <c r="DW1" s="1" t="s">
        <v>260</v>
      </c>
      <c r="DX1" s="1" t="s">
        <v>261</v>
      </c>
      <c r="DY1" s="1" t="s">
        <v>262</v>
      </c>
      <c r="DZ1" s="1" t="s">
        <v>264</v>
      </c>
      <c r="EA1" s="1" t="s">
        <v>1839</v>
      </c>
      <c r="EB1" s="1" t="s">
        <v>266</v>
      </c>
      <c r="EC1" s="1" t="s">
        <v>267</v>
      </c>
      <c r="ED1" s="1" t="s">
        <v>1775</v>
      </c>
      <c r="EE1" s="1" t="s">
        <v>268</v>
      </c>
      <c r="EF1" s="1" t="s">
        <v>269</v>
      </c>
      <c r="EG1" s="1" t="s">
        <v>270</v>
      </c>
      <c r="EH1" s="1" t="s">
        <v>271</v>
      </c>
      <c r="EI1" s="1" t="s">
        <v>272</v>
      </c>
      <c r="EJ1" s="1" t="s">
        <v>273</v>
      </c>
      <c r="EK1" s="1" t="s">
        <v>274</v>
      </c>
      <c r="EL1" s="1" t="s">
        <v>275</v>
      </c>
      <c r="EM1" s="1" t="s">
        <v>277</v>
      </c>
      <c r="EN1" s="1" t="s">
        <v>278</v>
      </c>
      <c r="EO1" s="1" t="s">
        <v>279</v>
      </c>
      <c r="EP1" s="1" t="s">
        <v>280</v>
      </c>
      <c r="EQ1" s="1" t="s">
        <v>281</v>
      </c>
      <c r="ER1" s="1" t="s">
        <v>282</v>
      </c>
      <c r="ES1" s="1" t="s">
        <v>283</v>
      </c>
      <c r="ET1" s="1" t="s">
        <v>284</v>
      </c>
      <c r="EU1" s="1" t="s">
        <v>285</v>
      </c>
      <c r="EV1" s="1" t="s">
        <v>287</v>
      </c>
      <c r="EW1" s="1" t="s">
        <v>288</v>
      </c>
      <c r="EX1" s="1" t="s">
        <v>289</v>
      </c>
      <c r="EY1" s="1" t="s">
        <v>290</v>
      </c>
      <c r="EZ1" s="1" t="s">
        <v>1840</v>
      </c>
      <c r="FA1" s="1" t="s">
        <v>291</v>
      </c>
      <c r="FB1" s="1" t="s">
        <v>292</v>
      </c>
      <c r="FC1" s="1" t="s">
        <v>293</v>
      </c>
      <c r="FD1" s="1" t="s">
        <v>294</v>
      </c>
      <c r="FE1" s="1" t="s">
        <v>295</v>
      </c>
      <c r="FF1" s="1" t="s">
        <v>296</v>
      </c>
      <c r="FG1" s="1" t="s">
        <v>297</v>
      </c>
      <c r="FH1" s="1" t="s">
        <v>298</v>
      </c>
      <c r="FI1" s="1" t="s">
        <v>299</v>
      </c>
      <c r="FJ1" s="1" t="s">
        <v>300</v>
      </c>
      <c r="FK1" s="1" t="s">
        <v>301</v>
      </c>
      <c r="FL1" s="1" t="s">
        <v>302</v>
      </c>
      <c r="FM1" s="1" t="s">
        <v>303</v>
      </c>
      <c r="FN1" s="1" t="s">
        <v>304</v>
      </c>
      <c r="FO1" s="1" t="s">
        <v>305</v>
      </c>
      <c r="FP1" s="1" t="s">
        <v>1841</v>
      </c>
      <c r="FQ1" s="1" t="s">
        <v>306</v>
      </c>
      <c r="FR1" s="1" t="s">
        <v>307</v>
      </c>
      <c r="FS1" s="1" t="s">
        <v>308</v>
      </c>
      <c r="FT1" s="1" t="s">
        <v>309</v>
      </c>
      <c r="FU1" s="1" t="s">
        <v>310</v>
      </c>
      <c r="FV1" s="1" t="s">
        <v>312</v>
      </c>
      <c r="FW1" s="1" t="s">
        <v>313</v>
      </c>
      <c r="FX1" s="1" t="s">
        <v>1776</v>
      </c>
      <c r="FY1" s="1" t="s">
        <v>314</v>
      </c>
      <c r="FZ1" s="1" t="s">
        <v>315</v>
      </c>
      <c r="GA1" s="1" t="s">
        <v>316</v>
      </c>
      <c r="GB1" s="1" t="s">
        <v>317</v>
      </c>
      <c r="GC1" s="1" t="s">
        <v>318</v>
      </c>
      <c r="GD1" s="1" t="s">
        <v>319</v>
      </c>
      <c r="GE1" s="1" t="s">
        <v>320</v>
      </c>
      <c r="GF1" s="1" t="s">
        <v>322</v>
      </c>
      <c r="GG1" s="1" t="s">
        <v>324</v>
      </c>
      <c r="GH1" s="1" t="s">
        <v>325</v>
      </c>
      <c r="GI1" s="1" t="s">
        <v>327</v>
      </c>
      <c r="GJ1" s="1" t="s">
        <v>1842</v>
      </c>
      <c r="GK1" s="1" t="s">
        <v>1777</v>
      </c>
      <c r="GL1" s="1" t="s">
        <v>1843</v>
      </c>
      <c r="GM1" s="1" t="s">
        <v>1844</v>
      </c>
      <c r="GN1" s="1" t="s">
        <v>1845</v>
      </c>
      <c r="GO1" s="1" t="s">
        <v>1778</v>
      </c>
      <c r="GP1" s="1" t="s">
        <v>328</v>
      </c>
      <c r="GQ1" s="1" t="s">
        <v>1846</v>
      </c>
      <c r="GR1" s="1" t="s">
        <v>1779</v>
      </c>
      <c r="GS1" s="1" t="s">
        <v>1847</v>
      </c>
      <c r="GT1" s="1" t="s">
        <v>329</v>
      </c>
      <c r="GU1" s="1" t="s">
        <v>330</v>
      </c>
      <c r="GV1" s="1" t="s">
        <v>331</v>
      </c>
      <c r="GW1" s="1" t="s">
        <v>332</v>
      </c>
      <c r="GX1" s="1" t="s">
        <v>333</v>
      </c>
      <c r="GY1" s="1" t="s">
        <v>334</v>
      </c>
      <c r="GZ1" s="1" t="s">
        <v>335</v>
      </c>
      <c r="HA1" s="1" t="s">
        <v>336</v>
      </c>
      <c r="HB1" s="1" t="s">
        <v>338</v>
      </c>
      <c r="HC1" s="1" t="s">
        <v>339</v>
      </c>
      <c r="HD1" s="1" t="s">
        <v>340</v>
      </c>
      <c r="HE1" s="1" t="s">
        <v>341</v>
      </c>
      <c r="HF1" s="1" t="s">
        <v>342</v>
      </c>
      <c r="HG1" s="1" t="s">
        <v>343</v>
      </c>
      <c r="HH1" s="1" t="s">
        <v>346</v>
      </c>
      <c r="HI1" s="1" t="s">
        <v>347</v>
      </c>
      <c r="HJ1" s="1" t="s">
        <v>1848</v>
      </c>
      <c r="HK1" s="1" t="s">
        <v>348</v>
      </c>
      <c r="HL1" s="1" t="s">
        <v>349</v>
      </c>
      <c r="HM1" s="1" t="s">
        <v>350</v>
      </c>
      <c r="HN1" s="1" t="s">
        <v>351</v>
      </c>
      <c r="HO1" s="1" t="s">
        <v>352</v>
      </c>
      <c r="HP1" s="1" t="s">
        <v>353</v>
      </c>
      <c r="HQ1" s="1" t="s">
        <v>354</v>
      </c>
      <c r="HR1" s="1" t="s">
        <v>355</v>
      </c>
      <c r="HS1" s="1" t="s">
        <v>356</v>
      </c>
      <c r="HT1" s="1" t="s">
        <v>357</v>
      </c>
      <c r="HU1" s="1" t="s">
        <v>358</v>
      </c>
      <c r="HV1" s="1" t="s">
        <v>359</v>
      </c>
      <c r="HW1" s="1" t="s">
        <v>360</v>
      </c>
      <c r="HX1" s="1" t="s">
        <v>361</v>
      </c>
      <c r="HY1" s="1" t="s">
        <v>362</v>
      </c>
      <c r="HZ1" s="1" t="s">
        <v>363</v>
      </c>
      <c r="IA1" s="1" t="s">
        <v>364</v>
      </c>
      <c r="IB1" s="1" t="s">
        <v>365</v>
      </c>
      <c r="IC1" s="1" t="s">
        <v>366</v>
      </c>
      <c r="ID1" s="1" t="s">
        <v>367</v>
      </c>
      <c r="IE1" s="1" t="s">
        <v>1849</v>
      </c>
      <c r="IF1" s="1" t="s">
        <v>369</v>
      </c>
      <c r="IG1" s="1" t="s">
        <v>371</v>
      </c>
      <c r="IH1" s="1" t="s">
        <v>372</v>
      </c>
      <c r="II1" s="1" t="s">
        <v>373</v>
      </c>
      <c r="IJ1" s="1" t="s">
        <v>374</v>
      </c>
      <c r="IK1" s="1" t="s">
        <v>375</v>
      </c>
      <c r="IL1" s="1" t="s">
        <v>376</v>
      </c>
      <c r="IM1" s="1" t="s">
        <v>377</v>
      </c>
      <c r="IN1" s="1" t="s">
        <v>378</v>
      </c>
      <c r="IO1" s="1" t="s">
        <v>379</v>
      </c>
      <c r="IP1" s="1" t="s">
        <v>380</v>
      </c>
      <c r="IQ1" s="1" t="s">
        <v>381</v>
      </c>
      <c r="IR1" s="1" t="s">
        <v>382</v>
      </c>
      <c r="IS1" s="1" t="s">
        <v>383</v>
      </c>
      <c r="IT1" s="1" t="s">
        <v>384</v>
      </c>
      <c r="IU1" s="1" t="s">
        <v>385</v>
      </c>
      <c r="IV1" s="1" t="s">
        <v>386</v>
      </c>
      <c r="IW1" s="1" t="s">
        <v>387</v>
      </c>
      <c r="IX1" s="1" t="s">
        <v>388</v>
      </c>
      <c r="IY1" s="1" t="s">
        <v>389</v>
      </c>
      <c r="IZ1" s="1" t="s">
        <v>391</v>
      </c>
      <c r="JA1" s="1" t="s">
        <v>392</v>
      </c>
      <c r="JB1" s="1" t="s">
        <v>1850</v>
      </c>
      <c r="JC1" s="1" t="s">
        <v>1780</v>
      </c>
      <c r="JD1" s="1" t="s">
        <v>394</v>
      </c>
      <c r="JE1" s="1" t="s">
        <v>395</v>
      </c>
      <c r="JF1" s="1" t="s">
        <v>396</v>
      </c>
      <c r="JG1" s="1" t="s">
        <v>397</v>
      </c>
      <c r="JH1" s="1" t="s">
        <v>398</v>
      </c>
      <c r="JI1" s="1" t="s">
        <v>399</v>
      </c>
      <c r="JJ1" s="1" t="s">
        <v>400</v>
      </c>
      <c r="JK1" s="1" t="s">
        <v>401</v>
      </c>
      <c r="JL1" s="1" t="s">
        <v>402</v>
      </c>
      <c r="JM1" s="1" t="s">
        <v>403</v>
      </c>
      <c r="JN1" s="1" t="s">
        <v>404</v>
      </c>
      <c r="JO1" s="1" t="s">
        <v>405</v>
      </c>
      <c r="JP1" s="1" t="s">
        <v>406</v>
      </c>
      <c r="JQ1" s="1" t="s">
        <v>407</v>
      </c>
      <c r="JR1" s="1" t="s">
        <v>408</v>
      </c>
      <c r="JS1" s="1" t="s">
        <v>409</v>
      </c>
      <c r="JT1" s="1" t="s">
        <v>410</v>
      </c>
      <c r="JU1" s="1" t="s">
        <v>411</v>
      </c>
      <c r="JV1" s="1" t="s">
        <v>412</v>
      </c>
      <c r="JW1" s="1" t="s">
        <v>414</v>
      </c>
      <c r="JX1" s="1" t="s">
        <v>415</v>
      </c>
      <c r="JY1" s="1" t="s">
        <v>416</v>
      </c>
      <c r="JZ1" s="1" t="s">
        <v>417</v>
      </c>
      <c r="KA1" s="1" t="s">
        <v>418</v>
      </c>
      <c r="KB1" s="1" t="s">
        <v>419</v>
      </c>
      <c r="KC1" s="1" t="s">
        <v>420</v>
      </c>
      <c r="KD1" s="1" t="s">
        <v>421</v>
      </c>
      <c r="KE1" s="1" t="s">
        <v>422</v>
      </c>
      <c r="KF1" s="1" t="s">
        <v>423</v>
      </c>
      <c r="KG1" s="1" t="s">
        <v>424</v>
      </c>
      <c r="KH1" s="1" t="s">
        <v>1851</v>
      </c>
      <c r="KI1" s="1" t="s">
        <v>1781</v>
      </c>
      <c r="KJ1" s="1" t="s">
        <v>1852</v>
      </c>
      <c r="KK1" s="1" t="s">
        <v>1853</v>
      </c>
      <c r="KL1" s="1" t="s">
        <v>1854</v>
      </c>
      <c r="KM1" s="1" t="s">
        <v>1782</v>
      </c>
      <c r="KN1" s="1" t="s">
        <v>1855</v>
      </c>
      <c r="KO1" s="1" t="s">
        <v>1856</v>
      </c>
      <c r="KP1" s="1" t="s">
        <v>1857</v>
      </c>
      <c r="KQ1" s="1" t="s">
        <v>1783</v>
      </c>
      <c r="KR1" s="1" t="s">
        <v>1858</v>
      </c>
      <c r="KS1" s="1" t="s">
        <v>1859</v>
      </c>
      <c r="KT1" s="1" t="s">
        <v>1860</v>
      </c>
      <c r="KU1" s="1" t="s">
        <v>1861</v>
      </c>
      <c r="KV1" s="1" t="s">
        <v>426</v>
      </c>
      <c r="KW1" s="1" t="s">
        <v>1862</v>
      </c>
      <c r="KX1" s="1" t="s">
        <v>1784</v>
      </c>
      <c r="KY1" s="1" t="s">
        <v>1785</v>
      </c>
      <c r="KZ1" s="1" t="s">
        <v>1786</v>
      </c>
      <c r="LA1" s="1" t="s">
        <v>428</v>
      </c>
      <c r="LB1" s="1" t="s">
        <v>429</v>
      </c>
      <c r="LC1" s="1" t="s">
        <v>430</v>
      </c>
      <c r="LD1" s="1" t="s">
        <v>431</v>
      </c>
      <c r="LE1" s="1" t="s">
        <v>432</v>
      </c>
      <c r="LF1" s="1" t="s">
        <v>433</v>
      </c>
      <c r="LG1" s="1" t="s">
        <v>434</v>
      </c>
      <c r="LH1" s="1" t="s">
        <v>435</v>
      </c>
      <c r="LI1" s="1" t="s">
        <v>436</v>
      </c>
      <c r="LJ1" s="1" t="s">
        <v>437</v>
      </c>
      <c r="LK1" s="1" t="s">
        <v>438</v>
      </c>
      <c r="LL1" s="1" t="s">
        <v>439</v>
      </c>
      <c r="LM1" s="1" t="s">
        <v>440</v>
      </c>
      <c r="LN1" s="1" t="s">
        <v>441</v>
      </c>
      <c r="LO1" s="1" t="s">
        <v>442</v>
      </c>
      <c r="LP1" s="1" t="s">
        <v>443</v>
      </c>
      <c r="LQ1" s="1" t="s">
        <v>444</v>
      </c>
      <c r="LR1" s="1" t="s">
        <v>445</v>
      </c>
      <c r="LS1" s="1" t="s">
        <v>446</v>
      </c>
      <c r="LT1" s="1" t="s">
        <v>447</v>
      </c>
      <c r="LU1" s="1" t="s">
        <v>448</v>
      </c>
      <c r="LV1" s="1" t="s">
        <v>449</v>
      </c>
      <c r="LW1" s="1" t="s">
        <v>450</v>
      </c>
      <c r="LX1" s="1" t="s">
        <v>451</v>
      </c>
      <c r="LY1" s="1" t="s">
        <v>452</v>
      </c>
      <c r="LZ1" s="1" t="s">
        <v>453</v>
      </c>
      <c r="MA1" s="1" t="s">
        <v>1788</v>
      </c>
      <c r="MB1" s="1" t="s">
        <v>455</v>
      </c>
      <c r="MC1" s="1" t="s">
        <v>1863</v>
      </c>
      <c r="MD1" s="1" t="s">
        <v>1791</v>
      </c>
      <c r="ME1" s="1" t="s">
        <v>1864</v>
      </c>
      <c r="MF1" s="1" t="s">
        <v>1865</v>
      </c>
      <c r="MG1" s="1" t="s">
        <v>1866</v>
      </c>
      <c r="MH1" s="1" t="s">
        <v>459</v>
      </c>
      <c r="MI1" s="1" t="s">
        <v>1867</v>
      </c>
      <c r="MJ1" s="1" t="s">
        <v>1868</v>
      </c>
      <c r="MK1" s="1" t="s">
        <v>1869</v>
      </c>
      <c r="ML1" s="1" t="s">
        <v>1792</v>
      </c>
      <c r="MM1" s="1" t="s">
        <v>1870</v>
      </c>
      <c r="MN1" s="1" t="s">
        <v>1871</v>
      </c>
      <c r="MO1" s="1" t="s">
        <v>1872</v>
      </c>
      <c r="MP1" s="1" t="s">
        <v>463</v>
      </c>
      <c r="MQ1" s="1" t="s">
        <v>1795</v>
      </c>
      <c r="MR1" s="1" t="s">
        <v>1873</v>
      </c>
      <c r="MS1" s="1" t="s">
        <v>1874</v>
      </c>
      <c r="MT1" s="1" t="s">
        <v>1875</v>
      </c>
      <c r="MU1" s="1" t="s">
        <v>1876</v>
      </c>
      <c r="MV1" s="1" t="s">
        <v>1877</v>
      </c>
      <c r="MW1" s="1" t="s">
        <v>1878</v>
      </c>
      <c r="MX1" s="1" t="s">
        <v>1879</v>
      </c>
      <c r="MY1" s="1" t="s">
        <v>1797</v>
      </c>
      <c r="MZ1" s="1" t="s">
        <v>1880</v>
      </c>
      <c r="NA1" s="1" t="s">
        <v>1881</v>
      </c>
      <c r="NB1" s="1" t="s">
        <v>1798</v>
      </c>
      <c r="NC1" s="1" t="s">
        <v>1882</v>
      </c>
      <c r="ND1" s="1" t="s">
        <v>1883</v>
      </c>
      <c r="NE1" s="1" t="s">
        <v>1799</v>
      </c>
      <c r="NF1" s="1" t="s">
        <v>1884</v>
      </c>
      <c r="NG1" s="1" t="s">
        <v>1800</v>
      </c>
      <c r="NH1" s="1" t="s">
        <v>465</v>
      </c>
      <c r="NI1" s="1" t="s">
        <v>1801</v>
      </c>
      <c r="NJ1" s="1" t="s">
        <v>1885</v>
      </c>
      <c r="NK1" s="1" t="s">
        <v>1886</v>
      </c>
      <c r="NL1" s="1" t="s">
        <v>1887</v>
      </c>
      <c r="NM1" s="1" t="s">
        <v>1888</v>
      </c>
      <c r="NN1" s="1" t="s">
        <v>466</v>
      </c>
      <c r="NO1" s="1" t="s">
        <v>1802</v>
      </c>
      <c r="NP1" s="1" t="s">
        <v>1889</v>
      </c>
      <c r="NQ1" s="1" t="s">
        <v>1890</v>
      </c>
      <c r="NR1" s="1" t="s">
        <v>467</v>
      </c>
      <c r="NS1" s="1" t="s">
        <v>1891</v>
      </c>
      <c r="NT1" s="1" t="s">
        <v>1892</v>
      </c>
      <c r="NU1" s="1" t="s">
        <v>1893</v>
      </c>
      <c r="NV1" s="1" t="s">
        <v>1894</v>
      </c>
      <c r="NW1" s="1" t="s">
        <v>1895</v>
      </c>
      <c r="NX1" s="1" t="s">
        <v>1803</v>
      </c>
      <c r="NY1" s="1" t="s">
        <v>1896</v>
      </c>
      <c r="NZ1" s="1" t="s">
        <v>1804</v>
      </c>
      <c r="OA1" s="1" t="s">
        <v>1897</v>
      </c>
      <c r="OB1" s="1" t="s">
        <v>1805</v>
      </c>
      <c r="OC1" s="1" t="s">
        <v>468</v>
      </c>
      <c r="OD1" s="1" t="s">
        <v>1898</v>
      </c>
      <c r="OE1" s="1" t="s">
        <v>469</v>
      </c>
      <c r="OF1" s="1" t="s">
        <v>1899</v>
      </c>
      <c r="OG1" s="1" t="s">
        <v>1900</v>
      </c>
      <c r="OH1" s="1" t="s">
        <v>1901</v>
      </c>
      <c r="OI1" s="1" t="s">
        <v>1806</v>
      </c>
      <c r="OJ1" s="1" t="s">
        <v>1902</v>
      </c>
      <c r="OK1" s="1" t="s">
        <v>1903</v>
      </c>
      <c r="OL1" s="1" t="s">
        <v>1904</v>
      </c>
      <c r="OM1" s="1" t="s">
        <v>1905</v>
      </c>
      <c r="ON1" s="1" t="s">
        <v>1906</v>
      </c>
      <c r="OO1" s="1" t="s">
        <v>1907</v>
      </c>
      <c r="OP1" s="1" t="s">
        <v>1908</v>
      </c>
      <c r="OQ1" s="1" t="s">
        <v>1909</v>
      </c>
      <c r="OR1" s="1" t="s">
        <v>471</v>
      </c>
      <c r="OS1" s="1" t="s">
        <v>1910</v>
      </c>
      <c r="OT1" s="1" t="s">
        <v>1911</v>
      </c>
      <c r="OU1" s="1" t="s">
        <v>1808</v>
      </c>
      <c r="OV1" s="1" t="s">
        <v>472</v>
      </c>
      <c r="OW1" s="1" t="s">
        <v>473</v>
      </c>
      <c r="OX1" s="1" t="s">
        <v>474</v>
      </c>
      <c r="OY1" s="1" t="s">
        <v>475</v>
      </c>
      <c r="OZ1" s="1" t="s">
        <v>476</v>
      </c>
      <c r="PA1" s="1" t="s">
        <v>477</v>
      </c>
      <c r="PB1" s="1" t="s">
        <v>478</v>
      </c>
      <c r="PC1" s="1" t="s">
        <v>479</v>
      </c>
      <c r="PD1" s="1" t="s">
        <v>480</v>
      </c>
      <c r="PE1" s="1" t="s">
        <v>481</v>
      </c>
      <c r="PF1" s="1" t="s">
        <v>482</v>
      </c>
      <c r="PG1" s="1" t="s">
        <v>483</v>
      </c>
      <c r="PH1" s="1" t="s">
        <v>484</v>
      </c>
      <c r="PI1" s="1" t="s">
        <v>485</v>
      </c>
      <c r="PJ1" s="1" t="s">
        <v>486</v>
      </c>
      <c r="PK1" s="1" t="s">
        <v>487</v>
      </c>
      <c r="PL1" s="1" t="s">
        <v>488</v>
      </c>
      <c r="PM1" s="1" t="s">
        <v>1912</v>
      </c>
      <c r="PN1" s="1" t="s">
        <v>1913</v>
      </c>
      <c r="PO1" s="1" t="s">
        <v>489</v>
      </c>
      <c r="PP1" s="1" t="s">
        <v>1914</v>
      </c>
      <c r="PQ1" s="1" t="s">
        <v>490</v>
      </c>
      <c r="PR1" s="1" t="s">
        <v>491</v>
      </c>
      <c r="PS1" s="1" t="s">
        <v>492</v>
      </c>
      <c r="PT1" s="1" t="s">
        <v>493</v>
      </c>
      <c r="PU1" s="1" t="s">
        <v>494</v>
      </c>
      <c r="PV1" s="1" t="s">
        <v>495</v>
      </c>
      <c r="PW1" s="1" t="s">
        <v>496</v>
      </c>
      <c r="PX1" s="1" t="s">
        <v>497</v>
      </c>
      <c r="PY1" s="1" t="s">
        <v>498</v>
      </c>
      <c r="PZ1" s="1" t="s">
        <v>499</v>
      </c>
      <c r="QA1" s="1" t="s">
        <v>500</v>
      </c>
      <c r="QB1" s="1" t="s">
        <v>501</v>
      </c>
      <c r="QC1" s="1" t="s">
        <v>502</v>
      </c>
      <c r="QD1" s="1" t="s">
        <v>504</v>
      </c>
      <c r="QE1" s="1" t="s">
        <v>505</v>
      </c>
      <c r="QF1" s="1" t="s">
        <v>506</v>
      </c>
      <c r="QG1" s="1" t="s">
        <v>507</v>
      </c>
      <c r="QH1" s="1" t="s">
        <v>1809</v>
      </c>
      <c r="QI1" s="1" t="s">
        <v>508</v>
      </c>
      <c r="QJ1" s="1" t="s">
        <v>510</v>
      </c>
      <c r="QK1" s="1" t="s">
        <v>511</v>
      </c>
      <c r="QL1" s="1" t="s">
        <v>512</v>
      </c>
      <c r="QM1" s="1" t="s">
        <v>514</v>
      </c>
      <c r="QN1" s="1" t="s">
        <v>515</v>
      </c>
      <c r="QO1" s="1" t="s">
        <v>516</v>
      </c>
      <c r="QP1" s="1" t="s">
        <v>517</v>
      </c>
      <c r="QQ1" s="1" t="s">
        <v>518</v>
      </c>
      <c r="QR1" s="1" t="s">
        <v>519</v>
      </c>
      <c r="QS1" s="1" t="s">
        <v>520</v>
      </c>
      <c r="QT1" s="1" t="s">
        <v>521</v>
      </c>
      <c r="QU1" s="1" t="s">
        <v>522</v>
      </c>
      <c r="QV1" s="1" t="s">
        <v>523</v>
      </c>
      <c r="QW1" s="1" t="s">
        <v>524</v>
      </c>
      <c r="QX1" s="1" t="s">
        <v>525</v>
      </c>
      <c r="QY1" s="1" t="s">
        <v>526</v>
      </c>
      <c r="QZ1" s="1" t="s">
        <v>527</v>
      </c>
      <c r="RA1" s="1" t="s">
        <v>528</v>
      </c>
      <c r="RB1" s="1" t="s">
        <v>529</v>
      </c>
      <c r="RC1" s="1" t="s">
        <v>530</v>
      </c>
      <c r="RD1" s="1" t="s">
        <v>531</v>
      </c>
      <c r="RE1" s="1" t="s">
        <v>532</v>
      </c>
      <c r="RF1" s="1" t="s">
        <v>533</v>
      </c>
      <c r="RG1" s="1" t="s">
        <v>535</v>
      </c>
      <c r="RH1" s="1" t="s">
        <v>536</v>
      </c>
      <c r="RI1" s="1" t="s">
        <v>537</v>
      </c>
      <c r="RJ1" s="1" t="s">
        <v>538</v>
      </c>
      <c r="RK1" s="1" t="s">
        <v>539</v>
      </c>
      <c r="RL1" s="1" t="s">
        <v>540</v>
      </c>
      <c r="RM1" s="1" t="s">
        <v>541</v>
      </c>
      <c r="RN1" s="1" t="s">
        <v>542</v>
      </c>
      <c r="RO1" s="1" t="s">
        <v>543</v>
      </c>
      <c r="RP1" s="1" t="s">
        <v>544</v>
      </c>
      <c r="RQ1" s="1" t="s">
        <v>546</v>
      </c>
      <c r="RR1" s="1" t="s">
        <v>1810</v>
      </c>
      <c r="RS1" s="1" t="s">
        <v>1915</v>
      </c>
      <c r="RT1" s="1" t="s">
        <v>547</v>
      </c>
      <c r="RU1" s="1" t="s">
        <v>1811</v>
      </c>
      <c r="RV1" s="1" t="s">
        <v>1916</v>
      </c>
      <c r="RW1" s="1" t="s">
        <v>1812</v>
      </c>
      <c r="RX1" s="1" t="s">
        <v>1917</v>
      </c>
      <c r="RY1" s="1" t="s">
        <v>548</v>
      </c>
      <c r="RZ1" s="1" t="s">
        <v>549</v>
      </c>
      <c r="SA1" s="1" t="s">
        <v>1918</v>
      </c>
      <c r="SB1" s="1" t="s">
        <v>1919</v>
      </c>
      <c r="SC1" s="1" t="s">
        <v>550</v>
      </c>
      <c r="SD1" s="1" t="s">
        <v>1920</v>
      </c>
      <c r="SE1" s="1" t="s">
        <v>551</v>
      </c>
      <c r="SF1" s="1" t="s">
        <v>1921</v>
      </c>
      <c r="SG1" s="1" t="s">
        <v>1922</v>
      </c>
      <c r="SH1" s="1" t="s">
        <v>1813</v>
      </c>
      <c r="SI1" s="1" t="s">
        <v>552</v>
      </c>
      <c r="SJ1" s="1" t="s">
        <v>553</v>
      </c>
      <c r="SK1" s="1" t="s">
        <v>1814</v>
      </c>
      <c r="SL1" s="1" t="s">
        <v>554</v>
      </c>
      <c r="SM1" s="1" t="s">
        <v>555</v>
      </c>
      <c r="SN1" s="1" t="s">
        <v>556</v>
      </c>
      <c r="SO1" s="1" t="s">
        <v>557</v>
      </c>
      <c r="SP1" s="1" t="s">
        <v>558</v>
      </c>
      <c r="SQ1" s="1" t="s">
        <v>559</v>
      </c>
      <c r="SR1" s="1" t="s">
        <v>560</v>
      </c>
      <c r="SS1" s="1" t="s">
        <v>561</v>
      </c>
      <c r="ST1" s="1" t="s">
        <v>562</v>
      </c>
      <c r="SU1" s="1" t="s">
        <v>563</v>
      </c>
      <c r="SV1" s="1" t="s">
        <v>564</v>
      </c>
      <c r="SW1" s="1" t="s">
        <v>565</v>
      </c>
      <c r="SX1" s="1" t="s">
        <v>566</v>
      </c>
      <c r="SY1" s="1" t="s">
        <v>567</v>
      </c>
      <c r="SZ1" s="1" t="s">
        <v>568</v>
      </c>
      <c r="TA1" s="1" t="s">
        <v>569</v>
      </c>
      <c r="TB1" s="1" t="s">
        <v>570</v>
      </c>
      <c r="TC1" s="1" t="s">
        <v>571</v>
      </c>
      <c r="TD1" s="1" t="s">
        <v>572</v>
      </c>
      <c r="TE1" s="1" t="s">
        <v>573</v>
      </c>
      <c r="TF1" s="1" t="s">
        <v>574</v>
      </c>
      <c r="TG1" s="1" t="s">
        <v>575</v>
      </c>
      <c r="TH1" s="1" t="s">
        <v>576</v>
      </c>
      <c r="TI1" s="1" t="s">
        <v>577</v>
      </c>
      <c r="TJ1" s="1" t="s">
        <v>578</v>
      </c>
    </row>
    <row r="2" spans="1:530" x14ac:dyDescent="0.25">
      <c r="A2" s="1">
        <v>0</v>
      </c>
      <c r="B2">
        <v>37158</v>
      </c>
      <c r="C2">
        <v>23887</v>
      </c>
      <c r="D2">
        <v>35161</v>
      </c>
      <c r="E2">
        <v>1</v>
      </c>
      <c r="F2">
        <v>43146</v>
      </c>
      <c r="G2">
        <v>23503</v>
      </c>
      <c r="H2">
        <v>15215</v>
      </c>
      <c r="I2">
        <v>23392</v>
      </c>
      <c r="K2">
        <v>26482</v>
      </c>
      <c r="L2">
        <v>30649</v>
      </c>
      <c r="M2">
        <v>22873</v>
      </c>
      <c r="N2">
        <v>39236</v>
      </c>
      <c r="O2">
        <v>39393</v>
      </c>
      <c r="P2">
        <v>3</v>
      </c>
      <c r="Q2">
        <v>2</v>
      </c>
      <c r="S2">
        <v>40044</v>
      </c>
      <c r="T2">
        <v>27812</v>
      </c>
      <c r="U2">
        <v>40529</v>
      </c>
      <c r="V2">
        <v>2</v>
      </c>
      <c r="W2">
        <v>51122</v>
      </c>
      <c r="X2">
        <v>22352</v>
      </c>
      <c r="Y2">
        <v>15042</v>
      </c>
      <c r="Z2">
        <v>23570</v>
      </c>
      <c r="AB2">
        <v>27588</v>
      </c>
      <c r="AC2">
        <v>14407</v>
      </c>
      <c r="AD2">
        <v>10983</v>
      </c>
      <c r="AE2">
        <v>16881</v>
      </c>
      <c r="AG2">
        <v>18116</v>
      </c>
      <c r="AH2">
        <v>20146</v>
      </c>
      <c r="AI2">
        <v>16121</v>
      </c>
      <c r="AJ2">
        <v>27416</v>
      </c>
      <c r="AL2">
        <v>27045</v>
      </c>
      <c r="AM2">
        <v>1</v>
      </c>
      <c r="AN2">
        <v>3</v>
      </c>
      <c r="AO2">
        <v>1</v>
      </c>
      <c r="AP2">
        <v>3</v>
      </c>
      <c r="AQ2">
        <v>25106</v>
      </c>
      <c r="AR2">
        <v>18426</v>
      </c>
      <c r="AS2">
        <v>27580</v>
      </c>
      <c r="AT2">
        <v>32662</v>
      </c>
      <c r="AU2">
        <v>30706</v>
      </c>
      <c r="AV2">
        <v>20860</v>
      </c>
      <c r="AW2">
        <v>33541</v>
      </c>
      <c r="AY2">
        <v>37610</v>
      </c>
      <c r="AZ2">
        <v>22744</v>
      </c>
      <c r="BA2">
        <v>16918</v>
      </c>
      <c r="BB2">
        <v>27103</v>
      </c>
      <c r="BC2">
        <v>1</v>
      </c>
      <c r="BD2">
        <v>26953</v>
      </c>
      <c r="BF2">
        <v>34026</v>
      </c>
      <c r="BG2">
        <v>27427</v>
      </c>
      <c r="BH2">
        <v>47291</v>
      </c>
      <c r="BI2">
        <v>2</v>
      </c>
      <c r="BJ2">
        <v>45148</v>
      </c>
      <c r="BK2">
        <v>4</v>
      </c>
      <c r="BL2">
        <v>2</v>
      </c>
      <c r="BM2">
        <v>3</v>
      </c>
      <c r="BN2">
        <v>7</v>
      </c>
      <c r="BO2">
        <v>38418</v>
      </c>
      <c r="BP2">
        <v>27585</v>
      </c>
      <c r="BQ2">
        <v>42138</v>
      </c>
      <c r="BR2">
        <v>1</v>
      </c>
      <c r="BS2">
        <v>48525</v>
      </c>
      <c r="BZ2">
        <v>1</v>
      </c>
      <c r="CA2">
        <v>1</v>
      </c>
      <c r="CD2">
        <v>1</v>
      </c>
      <c r="CF2">
        <v>8</v>
      </c>
      <c r="CG2">
        <v>5</v>
      </c>
      <c r="CH2">
        <v>3</v>
      </c>
      <c r="CI2">
        <v>2</v>
      </c>
      <c r="CJ2">
        <v>6</v>
      </c>
      <c r="CL2">
        <v>1</v>
      </c>
      <c r="CM2">
        <v>1</v>
      </c>
      <c r="CN2">
        <v>1</v>
      </c>
      <c r="CO2">
        <v>44415</v>
      </c>
      <c r="CP2">
        <v>51040</v>
      </c>
      <c r="CQ2">
        <v>42265</v>
      </c>
      <c r="CR2">
        <v>1</v>
      </c>
      <c r="CS2">
        <v>52003</v>
      </c>
      <c r="CT2">
        <v>28849</v>
      </c>
      <c r="CU2">
        <v>18693</v>
      </c>
      <c r="CV2">
        <v>30279</v>
      </c>
      <c r="CW2">
        <v>1</v>
      </c>
      <c r="CX2">
        <v>34027</v>
      </c>
      <c r="CY2">
        <v>36161</v>
      </c>
      <c r="CZ2">
        <v>28148</v>
      </c>
      <c r="DA2">
        <v>46076</v>
      </c>
      <c r="DC2">
        <v>47216</v>
      </c>
      <c r="DD2">
        <v>2</v>
      </c>
      <c r="DF2">
        <v>4</v>
      </c>
      <c r="DG2">
        <v>2</v>
      </c>
      <c r="DH2">
        <v>50563</v>
      </c>
      <c r="DI2">
        <v>33763</v>
      </c>
      <c r="DJ2">
        <v>50776</v>
      </c>
      <c r="DK2">
        <v>2</v>
      </c>
      <c r="DL2">
        <v>65034</v>
      </c>
      <c r="DM2">
        <v>23641</v>
      </c>
      <c r="DN2">
        <v>15328</v>
      </c>
      <c r="DO2">
        <v>24038</v>
      </c>
      <c r="DQ2">
        <v>27959</v>
      </c>
      <c r="DR2">
        <v>16081</v>
      </c>
      <c r="DS2">
        <v>11057</v>
      </c>
      <c r="DT2">
        <v>17225</v>
      </c>
      <c r="DV2">
        <v>18627</v>
      </c>
      <c r="DW2">
        <v>21336</v>
      </c>
      <c r="DX2">
        <v>16693</v>
      </c>
      <c r="DY2">
        <v>28616</v>
      </c>
      <c r="DZ2">
        <v>27291</v>
      </c>
      <c r="EA2">
        <v>2</v>
      </c>
      <c r="EB2">
        <v>2</v>
      </c>
      <c r="EC2">
        <v>1</v>
      </c>
      <c r="ED2">
        <v>1</v>
      </c>
      <c r="EE2">
        <v>26619</v>
      </c>
      <c r="EF2">
        <v>19142</v>
      </c>
      <c r="EG2">
        <v>28340</v>
      </c>
      <c r="EH2">
        <v>1</v>
      </c>
      <c r="EI2">
        <v>34394</v>
      </c>
      <c r="EJ2">
        <v>14774</v>
      </c>
      <c r="EK2">
        <v>10545</v>
      </c>
      <c r="EL2">
        <v>17123</v>
      </c>
      <c r="EM2">
        <v>18035</v>
      </c>
      <c r="EN2">
        <v>10670</v>
      </c>
      <c r="EO2">
        <v>8622</v>
      </c>
      <c r="EP2">
        <v>13664</v>
      </c>
      <c r="EQ2">
        <v>2</v>
      </c>
      <c r="ER2">
        <v>13429</v>
      </c>
      <c r="ES2">
        <v>14840</v>
      </c>
      <c r="ET2">
        <v>12644</v>
      </c>
      <c r="EU2">
        <v>21738</v>
      </c>
      <c r="EV2">
        <v>19877</v>
      </c>
      <c r="EX2">
        <v>1</v>
      </c>
      <c r="EY2">
        <v>1</v>
      </c>
      <c r="EZ2">
        <v>2</v>
      </c>
      <c r="FA2">
        <v>2</v>
      </c>
      <c r="FB2">
        <v>17014</v>
      </c>
      <c r="FC2">
        <v>13310</v>
      </c>
      <c r="FD2">
        <v>20814</v>
      </c>
      <c r="FF2">
        <v>22548</v>
      </c>
      <c r="FG2">
        <v>20640</v>
      </c>
      <c r="FH2">
        <v>14449</v>
      </c>
      <c r="FI2">
        <v>23953</v>
      </c>
      <c r="FJ2">
        <v>25323</v>
      </c>
      <c r="FK2">
        <v>16210</v>
      </c>
      <c r="FL2">
        <v>13171</v>
      </c>
      <c r="FM2">
        <v>20331</v>
      </c>
      <c r="FN2">
        <v>1</v>
      </c>
      <c r="FO2">
        <v>20209</v>
      </c>
      <c r="FP2">
        <v>1</v>
      </c>
      <c r="FQ2">
        <v>24814</v>
      </c>
      <c r="FR2">
        <v>20567</v>
      </c>
      <c r="FS2">
        <v>36119</v>
      </c>
      <c r="FT2">
        <v>4</v>
      </c>
      <c r="FU2">
        <v>33067</v>
      </c>
      <c r="FV2">
        <v>1</v>
      </c>
      <c r="FW2">
        <v>1</v>
      </c>
      <c r="FX2">
        <v>1</v>
      </c>
      <c r="FY2">
        <v>3</v>
      </c>
      <c r="FZ2">
        <v>27224</v>
      </c>
      <c r="GA2">
        <v>20154</v>
      </c>
      <c r="GB2">
        <v>31883</v>
      </c>
      <c r="GD2">
        <v>34325</v>
      </c>
      <c r="GE2">
        <v>1</v>
      </c>
      <c r="GK2">
        <v>1</v>
      </c>
      <c r="GL2">
        <v>4</v>
      </c>
      <c r="GM2">
        <v>3</v>
      </c>
      <c r="GN2">
        <v>4</v>
      </c>
      <c r="GO2">
        <v>1</v>
      </c>
      <c r="GP2">
        <v>9</v>
      </c>
      <c r="GR2">
        <v>1</v>
      </c>
      <c r="GS2">
        <v>1</v>
      </c>
      <c r="GT2">
        <v>25768</v>
      </c>
      <c r="GU2">
        <v>17497</v>
      </c>
      <c r="GV2">
        <v>27841</v>
      </c>
      <c r="GW2">
        <v>2</v>
      </c>
      <c r="GX2">
        <v>32488</v>
      </c>
      <c r="GY2">
        <v>19321</v>
      </c>
      <c r="GZ2">
        <v>13426</v>
      </c>
      <c r="HA2">
        <v>22191</v>
      </c>
      <c r="HB2">
        <v>23082</v>
      </c>
      <c r="HC2">
        <v>24450</v>
      </c>
      <c r="HD2">
        <v>20102</v>
      </c>
      <c r="HE2">
        <v>33731</v>
      </c>
      <c r="HG2">
        <v>33085</v>
      </c>
      <c r="HH2">
        <v>2</v>
      </c>
      <c r="HI2">
        <v>3</v>
      </c>
      <c r="HJ2">
        <v>1</v>
      </c>
      <c r="HK2">
        <v>32373</v>
      </c>
      <c r="HL2">
        <v>22635</v>
      </c>
      <c r="HM2">
        <v>35540</v>
      </c>
      <c r="HN2">
        <v>1</v>
      </c>
      <c r="HO2">
        <v>42013</v>
      </c>
      <c r="HP2">
        <v>33267</v>
      </c>
      <c r="HQ2">
        <v>22092</v>
      </c>
      <c r="HR2">
        <v>34736</v>
      </c>
      <c r="HT2">
        <v>39909</v>
      </c>
      <c r="HU2">
        <v>22823</v>
      </c>
      <c r="HV2">
        <v>15805</v>
      </c>
      <c r="HW2">
        <v>25290</v>
      </c>
      <c r="HY2">
        <v>26834</v>
      </c>
      <c r="HZ2">
        <v>30946</v>
      </c>
      <c r="IA2">
        <v>24263</v>
      </c>
      <c r="IB2">
        <v>42652</v>
      </c>
      <c r="IC2">
        <v>1</v>
      </c>
      <c r="ID2">
        <v>38731</v>
      </c>
      <c r="IE2">
        <v>2</v>
      </c>
      <c r="IF2">
        <v>1</v>
      </c>
      <c r="IG2">
        <v>1</v>
      </c>
      <c r="IH2">
        <v>38222</v>
      </c>
      <c r="II2">
        <v>27166</v>
      </c>
      <c r="IJ2">
        <v>40074</v>
      </c>
      <c r="IK2">
        <v>1</v>
      </c>
      <c r="IL2">
        <v>48582</v>
      </c>
      <c r="IM2">
        <v>22007</v>
      </c>
      <c r="IN2">
        <v>16732</v>
      </c>
      <c r="IO2">
        <v>25101</v>
      </c>
      <c r="IQ2">
        <v>27791</v>
      </c>
      <c r="IR2">
        <v>17370</v>
      </c>
      <c r="IS2">
        <v>14083</v>
      </c>
      <c r="IT2">
        <v>21065</v>
      </c>
      <c r="IU2">
        <v>1</v>
      </c>
      <c r="IV2">
        <v>21457</v>
      </c>
      <c r="IW2">
        <v>21901</v>
      </c>
      <c r="IX2">
        <v>19272</v>
      </c>
      <c r="IY2">
        <v>32936</v>
      </c>
      <c r="IZ2">
        <v>29536</v>
      </c>
      <c r="JA2">
        <v>1</v>
      </c>
      <c r="JB2">
        <v>1</v>
      </c>
      <c r="JC2">
        <v>2</v>
      </c>
      <c r="JE2">
        <v>25748</v>
      </c>
      <c r="JF2">
        <v>20151</v>
      </c>
      <c r="JG2">
        <v>29506</v>
      </c>
      <c r="JI2">
        <v>33575</v>
      </c>
      <c r="JJ2">
        <v>36056</v>
      </c>
      <c r="JK2">
        <v>25992</v>
      </c>
      <c r="JL2">
        <v>41853</v>
      </c>
      <c r="JN2">
        <v>44419</v>
      </c>
      <c r="JO2">
        <v>28424</v>
      </c>
      <c r="JP2">
        <v>22744</v>
      </c>
      <c r="JQ2">
        <v>35293</v>
      </c>
      <c r="JR2">
        <v>1</v>
      </c>
      <c r="JS2">
        <v>34522</v>
      </c>
      <c r="JT2">
        <v>42403</v>
      </c>
      <c r="JU2">
        <v>36281</v>
      </c>
      <c r="JV2">
        <v>63921</v>
      </c>
      <c r="JW2">
        <v>54956</v>
      </c>
      <c r="JX2">
        <v>1</v>
      </c>
      <c r="JY2">
        <v>1</v>
      </c>
      <c r="JZ2">
        <v>1</v>
      </c>
      <c r="KA2">
        <v>1</v>
      </c>
      <c r="KB2">
        <v>3</v>
      </c>
      <c r="KC2">
        <v>46767</v>
      </c>
      <c r="KD2">
        <v>35623</v>
      </c>
      <c r="KE2">
        <v>56317</v>
      </c>
      <c r="KF2">
        <v>1</v>
      </c>
      <c r="KG2">
        <v>61071</v>
      </c>
      <c r="KH2">
        <v>2</v>
      </c>
      <c r="KI2">
        <v>2</v>
      </c>
      <c r="KJ2">
        <v>1</v>
      </c>
      <c r="KM2">
        <v>1</v>
      </c>
      <c r="KO2">
        <v>2</v>
      </c>
      <c r="KQ2">
        <v>2</v>
      </c>
      <c r="KR2">
        <v>2</v>
      </c>
      <c r="KS2">
        <v>8</v>
      </c>
      <c r="KT2">
        <v>3</v>
      </c>
      <c r="KU2">
        <v>14</v>
      </c>
      <c r="KV2">
        <v>2</v>
      </c>
      <c r="KW2">
        <v>16</v>
      </c>
      <c r="KX2">
        <v>1</v>
      </c>
      <c r="LB2">
        <v>41063</v>
      </c>
      <c r="LC2">
        <v>28414</v>
      </c>
      <c r="LD2">
        <v>42877</v>
      </c>
      <c r="LF2">
        <v>52746</v>
      </c>
      <c r="LG2">
        <v>30586</v>
      </c>
      <c r="LH2">
        <v>21198</v>
      </c>
      <c r="LI2">
        <v>32266</v>
      </c>
      <c r="LK2">
        <v>36185</v>
      </c>
      <c r="LL2">
        <v>36092</v>
      </c>
      <c r="LM2">
        <v>30555</v>
      </c>
      <c r="LN2">
        <v>51502</v>
      </c>
      <c r="LO2">
        <v>2</v>
      </c>
      <c r="LP2">
        <v>48606</v>
      </c>
      <c r="LQ2">
        <v>3</v>
      </c>
      <c r="LR2">
        <v>2</v>
      </c>
      <c r="LS2">
        <v>1</v>
      </c>
      <c r="LT2">
        <v>5</v>
      </c>
      <c r="LU2">
        <v>4</v>
      </c>
      <c r="LV2">
        <v>50481</v>
      </c>
      <c r="LW2">
        <v>35749</v>
      </c>
      <c r="LX2">
        <v>52366</v>
      </c>
      <c r="LZ2">
        <v>65372</v>
      </c>
      <c r="MA2">
        <v>1</v>
      </c>
      <c r="MF2">
        <v>1</v>
      </c>
      <c r="MH2">
        <v>5</v>
      </c>
      <c r="MN2">
        <v>1</v>
      </c>
      <c r="MV2">
        <v>1</v>
      </c>
      <c r="MW2">
        <v>1</v>
      </c>
      <c r="MY2">
        <v>1</v>
      </c>
      <c r="MZ2">
        <v>1</v>
      </c>
      <c r="NB2">
        <v>1</v>
      </c>
      <c r="ND2">
        <v>2</v>
      </c>
      <c r="NE2">
        <v>5</v>
      </c>
      <c r="NI2">
        <v>1</v>
      </c>
      <c r="NK2">
        <v>1</v>
      </c>
      <c r="NN2">
        <v>2</v>
      </c>
      <c r="NO2">
        <v>1</v>
      </c>
      <c r="NS2">
        <v>3</v>
      </c>
      <c r="NT2">
        <v>1</v>
      </c>
      <c r="NV2">
        <v>1</v>
      </c>
      <c r="NX2">
        <v>4</v>
      </c>
      <c r="NZ2">
        <v>21</v>
      </c>
      <c r="OA2">
        <v>8</v>
      </c>
      <c r="OB2">
        <v>16</v>
      </c>
      <c r="OC2">
        <v>23</v>
      </c>
      <c r="OD2">
        <v>14</v>
      </c>
      <c r="OF2">
        <v>1</v>
      </c>
      <c r="OH2">
        <v>4</v>
      </c>
      <c r="OI2">
        <v>1</v>
      </c>
      <c r="OJ2">
        <v>1</v>
      </c>
      <c r="OK2">
        <v>1</v>
      </c>
      <c r="OQ2">
        <v>2</v>
      </c>
      <c r="OR2">
        <v>7</v>
      </c>
      <c r="OS2">
        <v>1</v>
      </c>
      <c r="OV2">
        <v>1</v>
      </c>
      <c r="OW2">
        <v>42270</v>
      </c>
      <c r="OX2">
        <v>27204</v>
      </c>
      <c r="OY2">
        <v>42037</v>
      </c>
      <c r="OZ2">
        <v>1</v>
      </c>
      <c r="PA2">
        <v>51528</v>
      </c>
      <c r="PB2">
        <v>27835</v>
      </c>
      <c r="PC2">
        <v>18437</v>
      </c>
      <c r="PD2">
        <v>30028</v>
      </c>
      <c r="PE2">
        <v>2</v>
      </c>
      <c r="PF2">
        <v>33188</v>
      </c>
      <c r="PG2">
        <v>36954</v>
      </c>
      <c r="PH2">
        <v>27625</v>
      </c>
      <c r="PI2">
        <v>47689</v>
      </c>
      <c r="PK2">
        <v>47950</v>
      </c>
      <c r="PL2">
        <v>2</v>
      </c>
      <c r="PN2">
        <v>3</v>
      </c>
      <c r="PO2">
        <v>2</v>
      </c>
      <c r="PP2">
        <v>2</v>
      </c>
      <c r="PQ2">
        <v>50485</v>
      </c>
      <c r="PR2">
        <v>33825</v>
      </c>
      <c r="PS2">
        <v>51593</v>
      </c>
      <c r="PT2">
        <v>1</v>
      </c>
      <c r="PU2">
        <v>64744</v>
      </c>
      <c r="PV2">
        <v>28191</v>
      </c>
      <c r="PW2">
        <v>19108</v>
      </c>
      <c r="PX2">
        <v>30557</v>
      </c>
      <c r="PY2">
        <v>2</v>
      </c>
      <c r="PZ2">
        <v>35675</v>
      </c>
      <c r="QA2">
        <v>18665</v>
      </c>
      <c r="QB2">
        <v>13792</v>
      </c>
      <c r="QC2">
        <v>21890</v>
      </c>
      <c r="QD2">
        <v>23024</v>
      </c>
      <c r="QE2">
        <v>25398</v>
      </c>
      <c r="QF2">
        <v>20562</v>
      </c>
      <c r="QG2">
        <v>35084</v>
      </c>
      <c r="QH2">
        <v>1</v>
      </c>
      <c r="QI2">
        <v>34813</v>
      </c>
      <c r="QJ2">
        <v>1</v>
      </c>
      <c r="QK2">
        <v>1</v>
      </c>
      <c r="QL2">
        <v>1</v>
      </c>
      <c r="QM2">
        <v>32458</v>
      </c>
      <c r="QN2">
        <v>23384</v>
      </c>
      <c r="QO2">
        <v>36013</v>
      </c>
      <c r="QQ2">
        <v>42029</v>
      </c>
      <c r="QR2">
        <v>35745</v>
      </c>
      <c r="QS2">
        <v>25011</v>
      </c>
      <c r="QT2">
        <v>39604</v>
      </c>
      <c r="QU2">
        <v>1</v>
      </c>
      <c r="QV2">
        <v>44905</v>
      </c>
      <c r="QW2">
        <v>27709</v>
      </c>
      <c r="QX2">
        <v>20996</v>
      </c>
      <c r="QY2">
        <v>32894</v>
      </c>
      <c r="RA2">
        <v>33224</v>
      </c>
      <c r="RB2">
        <v>39604</v>
      </c>
      <c r="RC2">
        <v>32122</v>
      </c>
      <c r="RD2">
        <v>54404</v>
      </c>
      <c r="RF2">
        <v>55168</v>
      </c>
      <c r="RG2">
        <v>2</v>
      </c>
      <c r="RH2">
        <v>4</v>
      </c>
      <c r="RI2">
        <v>2</v>
      </c>
      <c r="RJ2">
        <v>2</v>
      </c>
      <c r="RK2">
        <v>45800</v>
      </c>
      <c r="RL2">
        <v>33343</v>
      </c>
      <c r="RM2">
        <v>51639</v>
      </c>
      <c r="RO2">
        <v>59454</v>
      </c>
      <c r="RQ2">
        <v>1</v>
      </c>
      <c r="RR2">
        <v>1</v>
      </c>
      <c r="RS2">
        <v>1</v>
      </c>
      <c r="RW2">
        <v>2</v>
      </c>
      <c r="RX2">
        <v>1</v>
      </c>
      <c r="RY2">
        <v>2</v>
      </c>
      <c r="RZ2">
        <v>1</v>
      </c>
      <c r="SA2">
        <v>1</v>
      </c>
      <c r="SB2">
        <v>10</v>
      </c>
      <c r="SC2">
        <v>3</v>
      </c>
      <c r="SD2">
        <v>10</v>
      </c>
      <c r="SE2">
        <v>3</v>
      </c>
      <c r="SF2">
        <v>14</v>
      </c>
      <c r="SI2">
        <v>1</v>
      </c>
      <c r="SJ2">
        <v>1</v>
      </c>
      <c r="SL2">
        <v>52545</v>
      </c>
      <c r="SM2">
        <v>33863</v>
      </c>
      <c r="SN2">
        <v>53255</v>
      </c>
      <c r="SO2">
        <v>1</v>
      </c>
      <c r="SP2">
        <v>65971</v>
      </c>
      <c r="SQ2">
        <v>35795</v>
      </c>
      <c r="SR2">
        <v>23658</v>
      </c>
      <c r="SS2">
        <v>38742</v>
      </c>
      <c r="ST2">
        <v>1</v>
      </c>
      <c r="SU2">
        <v>43108</v>
      </c>
      <c r="SV2">
        <v>45181</v>
      </c>
      <c r="SW2">
        <v>35435</v>
      </c>
      <c r="SX2">
        <v>58634</v>
      </c>
      <c r="SZ2">
        <v>59956</v>
      </c>
      <c r="TA2">
        <v>1</v>
      </c>
      <c r="TB2">
        <v>2</v>
      </c>
      <c r="TC2">
        <v>1</v>
      </c>
      <c r="TD2">
        <v>4</v>
      </c>
      <c r="TE2">
        <v>3</v>
      </c>
      <c r="TF2">
        <v>66056</v>
      </c>
      <c r="TG2">
        <v>43379</v>
      </c>
      <c r="TH2">
        <v>66004</v>
      </c>
      <c r="TI2">
        <v>2</v>
      </c>
      <c r="TJ2">
        <v>86170</v>
      </c>
    </row>
    <row r="3" spans="1:530" x14ac:dyDescent="0.25">
      <c r="A3" s="1">
        <v>1</v>
      </c>
      <c r="B3">
        <v>32906</v>
      </c>
      <c r="C3">
        <v>23588</v>
      </c>
      <c r="D3">
        <v>37504</v>
      </c>
      <c r="E3">
        <v>2</v>
      </c>
      <c r="F3">
        <v>42336</v>
      </c>
      <c r="G3">
        <v>21246</v>
      </c>
      <c r="H3">
        <v>15796</v>
      </c>
      <c r="I3">
        <v>25240</v>
      </c>
      <c r="J3">
        <v>1</v>
      </c>
      <c r="K3">
        <v>26228</v>
      </c>
      <c r="L3">
        <v>29930</v>
      </c>
      <c r="M3">
        <v>24173</v>
      </c>
      <c r="N3">
        <v>42316</v>
      </c>
      <c r="O3">
        <v>39553</v>
      </c>
      <c r="P3">
        <v>1</v>
      </c>
      <c r="Q3">
        <v>1</v>
      </c>
      <c r="R3">
        <v>1</v>
      </c>
      <c r="S3">
        <v>39073</v>
      </c>
      <c r="T3">
        <v>28343</v>
      </c>
      <c r="U3">
        <v>43801</v>
      </c>
      <c r="V3">
        <v>5</v>
      </c>
      <c r="W3">
        <v>51320</v>
      </c>
      <c r="X3">
        <v>20754</v>
      </c>
      <c r="Y3">
        <v>16556</v>
      </c>
      <c r="Z3">
        <v>25281</v>
      </c>
      <c r="AA3">
        <v>1</v>
      </c>
      <c r="AB3">
        <v>27650</v>
      </c>
      <c r="AC3">
        <v>13808</v>
      </c>
      <c r="AD3">
        <v>10810</v>
      </c>
      <c r="AE3">
        <v>17891</v>
      </c>
      <c r="AF3">
        <v>1</v>
      </c>
      <c r="AG3">
        <v>18004</v>
      </c>
      <c r="AH3">
        <v>19963</v>
      </c>
      <c r="AI3">
        <v>17043</v>
      </c>
      <c r="AJ3">
        <v>29770</v>
      </c>
      <c r="AK3">
        <v>2</v>
      </c>
      <c r="AL3">
        <v>29157</v>
      </c>
      <c r="AM3">
        <v>1</v>
      </c>
      <c r="AO3">
        <v>1</v>
      </c>
      <c r="AQ3">
        <v>24278</v>
      </c>
      <c r="AR3">
        <v>18298</v>
      </c>
      <c r="AS3">
        <v>29375</v>
      </c>
      <c r="AT3">
        <v>33180</v>
      </c>
      <c r="AU3">
        <v>28121</v>
      </c>
      <c r="AV3">
        <v>20062</v>
      </c>
      <c r="AW3">
        <v>35809</v>
      </c>
      <c r="AX3">
        <v>1</v>
      </c>
      <c r="AY3">
        <v>35892</v>
      </c>
      <c r="AZ3">
        <v>21421</v>
      </c>
      <c r="BA3">
        <v>15689</v>
      </c>
      <c r="BB3">
        <v>28561</v>
      </c>
      <c r="BC3">
        <v>2</v>
      </c>
      <c r="BD3">
        <v>25781</v>
      </c>
      <c r="BE3">
        <v>1</v>
      </c>
      <c r="BF3">
        <v>32676</v>
      </c>
      <c r="BG3">
        <v>27513</v>
      </c>
      <c r="BH3">
        <v>51791</v>
      </c>
      <c r="BI3">
        <v>1</v>
      </c>
      <c r="BJ3">
        <v>46211</v>
      </c>
      <c r="BM3">
        <v>1</v>
      </c>
      <c r="BO3">
        <v>36151</v>
      </c>
      <c r="BP3">
        <v>26395</v>
      </c>
      <c r="BQ3">
        <v>43153</v>
      </c>
      <c r="BR3">
        <v>1</v>
      </c>
      <c r="BS3">
        <v>47665</v>
      </c>
      <c r="BT3">
        <v>1</v>
      </c>
      <c r="BU3">
        <v>1</v>
      </c>
      <c r="BV3">
        <v>1</v>
      </c>
      <c r="BW3">
        <v>3</v>
      </c>
      <c r="BX3">
        <v>1</v>
      </c>
      <c r="BY3">
        <v>2</v>
      </c>
      <c r="BZ3">
        <v>1</v>
      </c>
      <c r="CA3">
        <v>2</v>
      </c>
      <c r="CB3">
        <v>2</v>
      </c>
      <c r="CC3">
        <v>1</v>
      </c>
      <c r="CD3">
        <v>1</v>
      </c>
      <c r="CE3">
        <v>2</v>
      </c>
      <c r="CF3">
        <v>1</v>
      </c>
      <c r="CG3">
        <v>3</v>
      </c>
      <c r="CH3">
        <v>2</v>
      </c>
      <c r="CI3">
        <v>2</v>
      </c>
      <c r="CK3">
        <v>1</v>
      </c>
      <c r="CL3">
        <v>1</v>
      </c>
      <c r="CM3">
        <v>1</v>
      </c>
      <c r="CN3">
        <v>1</v>
      </c>
      <c r="CO3">
        <v>37860</v>
      </c>
      <c r="CP3">
        <v>25845</v>
      </c>
      <c r="CQ3">
        <v>42886</v>
      </c>
      <c r="CR3">
        <v>2</v>
      </c>
      <c r="CS3">
        <v>48777</v>
      </c>
      <c r="CT3">
        <v>26353</v>
      </c>
      <c r="CU3">
        <v>17857</v>
      </c>
      <c r="CV3">
        <v>31149</v>
      </c>
      <c r="CW3">
        <v>2</v>
      </c>
      <c r="CX3">
        <v>32584</v>
      </c>
      <c r="CY3">
        <v>34520</v>
      </c>
      <c r="CZ3">
        <v>29148</v>
      </c>
      <c r="DA3">
        <v>48159</v>
      </c>
      <c r="DB3">
        <v>4</v>
      </c>
      <c r="DC3">
        <v>48705</v>
      </c>
      <c r="DD3">
        <v>1</v>
      </c>
      <c r="DE3">
        <v>2</v>
      </c>
      <c r="DG3">
        <v>2</v>
      </c>
      <c r="DH3">
        <v>47935</v>
      </c>
      <c r="DI3">
        <v>32907</v>
      </c>
      <c r="DJ3">
        <v>53102</v>
      </c>
      <c r="DL3">
        <v>64898</v>
      </c>
      <c r="DM3">
        <v>20681</v>
      </c>
      <c r="DN3">
        <v>14601</v>
      </c>
      <c r="DO3">
        <v>24962</v>
      </c>
      <c r="DP3">
        <v>3</v>
      </c>
      <c r="DQ3">
        <v>27077</v>
      </c>
      <c r="DR3">
        <v>14588</v>
      </c>
      <c r="DS3">
        <v>10629</v>
      </c>
      <c r="DT3">
        <v>17944</v>
      </c>
      <c r="DU3">
        <v>2</v>
      </c>
      <c r="DV3">
        <v>18264</v>
      </c>
      <c r="DW3">
        <v>19908</v>
      </c>
      <c r="DX3">
        <v>17174</v>
      </c>
      <c r="DY3">
        <v>30827</v>
      </c>
      <c r="DZ3">
        <v>28442</v>
      </c>
      <c r="EA3">
        <v>1</v>
      </c>
      <c r="ED3">
        <v>1</v>
      </c>
      <c r="EE3">
        <v>25296</v>
      </c>
      <c r="EF3">
        <v>18985</v>
      </c>
      <c r="EG3">
        <v>30347</v>
      </c>
      <c r="EH3">
        <v>2</v>
      </c>
      <c r="EI3">
        <v>34459</v>
      </c>
      <c r="EJ3">
        <v>13909</v>
      </c>
      <c r="EK3">
        <v>10629</v>
      </c>
      <c r="EL3">
        <v>18266</v>
      </c>
      <c r="EM3">
        <v>18308</v>
      </c>
      <c r="EN3">
        <v>10335</v>
      </c>
      <c r="EO3">
        <v>8699</v>
      </c>
      <c r="EP3">
        <v>14993</v>
      </c>
      <c r="ER3">
        <v>13453</v>
      </c>
      <c r="ES3">
        <v>14797</v>
      </c>
      <c r="ET3">
        <v>13137</v>
      </c>
      <c r="EU3">
        <v>24226</v>
      </c>
      <c r="EV3">
        <v>21340</v>
      </c>
      <c r="EW3">
        <v>1</v>
      </c>
      <c r="EX3">
        <v>1</v>
      </c>
      <c r="FA3">
        <v>1</v>
      </c>
      <c r="FB3">
        <v>16576</v>
      </c>
      <c r="FC3">
        <v>13554</v>
      </c>
      <c r="FD3">
        <v>22648</v>
      </c>
      <c r="FE3">
        <v>3</v>
      </c>
      <c r="FF3">
        <v>23245</v>
      </c>
      <c r="FG3">
        <v>17635</v>
      </c>
      <c r="FH3">
        <v>13946</v>
      </c>
      <c r="FI3">
        <v>25760</v>
      </c>
      <c r="FJ3">
        <v>24944</v>
      </c>
      <c r="FK3">
        <v>14307</v>
      </c>
      <c r="FL3">
        <v>12354</v>
      </c>
      <c r="FM3">
        <v>22026</v>
      </c>
      <c r="FN3">
        <v>2</v>
      </c>
      <c r="FO3">
        <v>19910</v>
      </c>
      <c r="FQ3">
        <v>22072</v>
      </c>
      <c r="FR3">
        <v>21072</v>
      </c>
      <c r="FS3">
        <v>39796</v>
      </c>
      <c r="FT3">
        <v>1</v>
      </c>
      <c r="FU3">
        <v>34233</v>
      </c>
      <c r="FW3">
        <v>1</v>
      </c>
      <c r="FZ3">
        <v>23867</v>
      </c>
      <c r="GA3">
        <v>19931</v>
      </c>
      <c r="GB3">
        <v>33240</v>
      </c>
      <c r="GC3">
        <v>2</v>
      </c>
      <c r="GD3">
        <v>34231</v>
      </c>
      <c r="GE3">
        <v>1</v>
      </c>
      <c r="GF3">
        <v>1</v>
      </c>
      <c r="GG3">
        <v>1</v>
      </c>
      <c r="GH3">
        <v>3</v>
      </c>
      <c r="GI3">
        <v>1</v>
      </c>
      <c r="GJ3">
        <v>3</v>
      </c>
      <c r="GK3">
        <v>1</v>
      </c>
      <c r="GL3">
        <v>1</v>
      </c>
      <c r="GM3">
        <v>1</v>
      </c>
      <c r="GN3">
        <v>2</v>
      </c>
      <c r="GO3">
        <v>1</v>
      </c>
      <c r="GP3">
        <v>1</v>
      </c>
      <c r="GQ3">
        <v>2</v>
      </c>
      <c r="GS3">
        <v>3</v>
      </c>
      <c r="GT3">
        <v>23802</v>
      </c>
      <c r="GU3">
        <v>16522</v>
      </c>
      <c r="GV3">
        <v>28816</v>
      </c>
      <c r="GW3">
        <v>3</v>
      </c>
      <c r="GX3">
        <v>31183</v>
      </c>
      <c r="GY3">
        <v>17973</v>
      </c>
      <c r="GZ3">
        <v>12729</v>
      </c>
      <c r="HA3">
        <v>22445</v>
      </c>
      <c r="HB3">
        <v>22124</v>
      </c>
      <c r="HC3">
        <v>23459</v>
      </c>
      <c r="HD3">
        <v>20723</v>
      </c>
      <c r="HE3">
        <v>35472</v>
      </c>
      <c r="HF3">
        <v>3</v>
      </c>
      <c r="HG3">
        <v>34256</v>
      </c>
      <c r="HK3">
        <v>30596</v>
      </c>
      <c r="HL3">
        <v>21759</v>
      </c>
      <c r="HM3">
        <v>37233</v>
      </c>
      <c r="HO3">
        <v>41226</v>
      </c>
      <c r="HP3">
        <v>29695</v>
      </c>
      <c r="HQ3">
        <v>20703</v>
      </c>
      <c r="HR3">
        <v>35694</v>
      </c>
      <c r="HS3">
        <v>1</v>
      </c>
      <c r="HT3">
        <v>37054</v>
      </c>
      <c r="HU3">
        <v>20505</v>
      </c>
      <c r="HV3">
        <v>14969</v>
      </c>
      <c r="HW3">
        <v>25455</v>
      </c>
      <c r="HX3">
        <v>4</v>
      </c>
      <c r="HY3">
        <v>25379</v>
      </c>
      <c r="HZ3">
        <v>29422</v>
      </c>
      <c r="IA3">
        <v>25356</v>
      </c>
      <c r="IB3">
        <v>45118</v>
      </c>
      <c r="IC3">
        <v>3</v>
      </c>
      <c r="ID3">
        <v>39052</v>
      </c>
      <c r="IF3">
        <v>1</v>
      </c>
      <c r="IG3">
        <v>1</v>
      </c>
      <c r="IH3">
        <v>36352</v>
      </c>
      <c r="II3">
        <v>26884</v>
      </c>
      <c r="IJ3">
        <v>42056</v>
      </c>
      <c r="IK3">
        <v>5</v>
      </c>
      <c r="IL3">
        <v>46961</v>
      </c>
      <c r="IM3">
        <v>22190</v>
      </c>
      <c r="IN3">
        <v>16425</v>
      </c>
      <c r="IO3">
        <v>27885</v>
      </c>
      <c r="IP3">
        <v>2</v>
      </c>
      <c r="IQ3">
        <v>28585</v>
      </c>
      <c r="IR3">
        <v>16459</v>
      </c>
      <c r="IS3">
        <v>13516</v>
      </c>
      <c r="IT3">
        <v>22717</v>
      </c>
      <c r="IU3">
        <v>2</v>
      </c>
      <c r="IV3">
        <v>21135</v>
      </c>
      <c r="IW3">
        <v>23246</v>
      </c>
      <c r="IX3">
        <v>20732</v>
      </c>
      <c r="IY3">
        <v>38476</v>
      </c>
      <c r="IZ3">
        <v>33167</v>
      </c>
      <c r="JB3">
        <v>1</v>
      </c>
      <c r="JC3">
        <v>1</v>
      </c>
      <c r="JD3">
        <v>2</v>
      </c>
      <c r="JE3">
        <v>26053</v>
      </c>
      <c r="JF3">
        <v>20687</v>
      </c>
      <c r="JG3">
        <v>33424</v>
      </c>
      <c r="JH3">
        <v>3</v>
      </c>
      <c r="JI3">
        <v>34742</v>
      </c>
      <c r="JJ3">
        <v>31970</v>
      </c>
      <c r="JK3">
        <v>24135</v>
      </c>
      <c r="JL3">
        <v>43492</v>
      </c>
      <c r="JM3">
        <v>1</v>
      </c>
      <c r="JN3">
        <v>41249</v>
      </c>
      <c r="JO3">
        <v>26139</v>
      </c>
      <c r="JP3">
        <v>20670</v>
      </c>
      <c r="JQ3">
        <v>36876</v>
      </c>
      <c r="JR3">
        <v>2</v>
      </c>
      <c r="JS3">
        <v>32710</v>
      </c>
      <c r="JT3">
        <v>40541</v>
      </c>
      <c r="JU3">
        <v>36684</v>
      </c>
      <c r="JV3">
        <v>66948</v>
      </c>
      <c r="JW3">
        <v>57562</v>
      </c>
      <c r="JZ3">
        <v>1</v>
      </c>
      <c r="KA3">
        <v>4</v>
      </c>
      <c r="KB3">
        <v>2</v>
      </c>
      <c r="KC3">
        <v>42123</v>
      </c>
      <c r="KD3">
        <v>33358</v>
      </c>
      <c r="KE3">
        <v>55312</v>
      </c>
      <c r="KF3">
        <v>1</v>
      </c>
      <c r="KG3">
        <v>57545</v>
      </c>
      <c r="KH3">
        <v>3</v>
      </c>
      <c r="KJ3">
        <v>2</v>
      </c>
      <c r="KK3">
        <v>2</v>
      </c>
      <c r="KL3">
        <v>1</v>
      </c>
      <c r="KN3">
        <v>3</v>
      </c>
      <c r="KO3">
        <v>1</v>
      </c>
      <c r="KP3">
        <v>5</v>
      </c>
      <c r="KQ3">
        <v>3</v>
      </c>
      <c r="KR3">
        <v>2</v>
      </c>
      <c r="KS3">
        <v>2</v>
      </c>
      <c r="KU3">
        <v>3</v>
      </c>
      <c r="KV3">
        <v>5</v>
      </c>
      <c r="KW3">
        <v>6</v>
      </c>
      <c r="KX3">
        <v>3</v>
      </c>
      <c r="KY3">
        <v>1</v>
      </c>
      <c r="KZ3">
        <v>1</v>
      </c>
      <c r="LA3">
        <v>3</v>
      </c>
      <c r="LB3">
        <v>37416</v>
      </c>
      <c r="LC3">
        <v>26533</v>
      </c>
      <c r="LD3">
        <v>44760</v>
      </c>
      <c r="LE3">
        <v>4</v>
      </c>
      <c r="LF3">
        <v>49496</v>
      </c>
      <c r="LG3">
        <v>27821</v>
      </c>
      <c r="LH3">
        <v>20382</v>
      </c>
      <c r="LI3">
        <v>33834</v>
      </c>
      <c r="LJ3">
        <v>2</v>
      </c>
      <c r="LK3">
        <v>34666</v>
      </c>
      <c r="LL3">
        <v>35752</v>
      </c>
      <c r="LM3">
        <v>34044</v>
      </c>
      <c r="LN3">
        <v>56292</v>
      </c>
      <c r="LO3">
        <v>2</v>
      </c>
      <c r="LP3">
        <v>55887</v>
      </c>
      <c r="LS3">
        <v>1</v>
      </c>
      <c r="LT3">
        <v>2</v>
      </c>
      <c r="LV3">
        <v>47774</v>
      </c>
      <c r="LW3">
        <v>35329</v>
      </c>
      <c r="LX3">
        <v>55659</v>
      </c>
      <c r="LY3">
        <v>5</v>
      </c>
      <c r="LZ3">
        <v>64608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2</v>
      </c>
      <c r="MI3">
        <v>1</v>
      </c>
      <c r="MJ3">
        <v>1</v>
      </c>
      <c r="MK3">
        <v>1</v>
      </c>
      <c r="ML3">
        <v>1</v>
      </c>
      <c r="MM3">
        <v>1</v>
      </c>
      <c r="MO3">
        <v>1</v>
      </c>
      <c r="MP3">
        <v>3</v>
      </c>
      <c r="MQ3">
        <v>1</v>
      </c>
      <c r="MR3">
        <v>1</v>
      </c>
      <c r="MS3">
        <v>1</v>
      </c>
      <c r="MT3">
        <v>1</v>
      </c>
      <c r="MU3">
        <v>1</v>
      </c>
      <c r="MW3">
        <v>1</v>
      </c>
      <c r="MX3">
        <v>1</v>
      </c>
      <c r="MY3">
        <v>1</v>
      </c>
      <c r="NA3">
        <v>1</v>
      </c>
      <c r="NB3">
        <v>1</v>
      </c>
      <c r="NC3">
        <v>3</v>
      </c>
      <c r="ND3">
        <v>2</v>
      </c>
      <c r="NE3">
        <v>2</v>
      </c>
      <c r="NF3">
        <v>2</v>
      </c>
      <c r="NG3">
        <v>1</v>
      </c>
      <c r="NH3">
        <v>1</v>
      </c>
      <c r="NJ3">
        <v>1</v>
      </c>
      <c r="NK3">
        <v>13</v>
      </c>
      <c r="NL3">
        <v>9</v>
      </c>
      <c r="NM3">
        <v>12</v>
      </c>
      <c r="NN3">
        <v>5</v>
      </c>
      <c r="NO3">
        <v>12</v>
      </c>
      <c r="NP3">
        <v>4</v>
      </c>
      <c r="NQ3">
        <v>5</v>
      </c>
      <c r="NR3">
        <v>8</v>
      </c>
      <c r="NS3">
        <v>2</v>
      </c>
      <c r="NT3">
        <v>3</v>
      </c>
      <c r="NU3">
        <v>9</v>
      </c>
      <c r="NV3">
        <v>7</v>
      </c>
      <c r="NW3">
        <v>16</v>
      </c>
      <c r="NX3">
        <v>5</v>
      </c>
      <c r="NY3">
        <v>10</v>
      </c>
      <c r="NZ3">
        <v>1</v>
      </c>
      <c r="OA3">
        <v>2</v>
      </c>
      <c r="OB3">
        <v>1</v>
      </c>
      <c r="OC3">
        <v>24</v>
      </c>
      <c r="OD3">
        <v>3</v>
      </c>
      <c r="OE3">
        <v>9</v>
      </c>
      <c r="OF3">
        <v>10</v>
      </c>
      <c r="OG3">
        <v>20</v>
      </c>
      <c r="OH3">
        <v>9</v>
      </c>
      <c r="OI3">
        <v>11</v>
      </c>
      <c r="OJ3">
        <v>1</v>
      </c>
      <c r="OL3">
        <v>1</v>
      </c>
      <c r="OM3">
        <v>1</v>
      </c>
      <c r="ON3">
        <v>1</v>
      </c>
      <c r="OO3">
        <v>1</v>
      </c>
      <c r="OP3">
        <v>1</v>
      </c>
      <c r="OR3">
        <v>5</v>
      </c>
      <c r="OT3">
        <v>2</v>
      </c>
      <c r="OU3">
        <v>1</v>
      </c>
      <c r="OW3">
        <v>39195</v>
      </c>
      <c r="OX3">
        <v>30197</v>
      </c>
      <c r="OY3">
        <v>43798</v>
      </c>
      <c r="OZ3">
        <v>2</v>
      </c>
      <c r="PA3">
        <v>50600</v>
      </c>
      <c r="PB3">
        <v>25897</v>
      </c>
      <c r="PC3">
        <v>25499</v>
      </c>
      <c r="PD3">
        <v>45142</v>
      </c>
      <c r="PE3">
        <v>9</v>
      </c>
      <c r="PF3">
        <v>34267</v>
      </c>
      <c r="PG3">
        <v>36215</v>
      </c>
      <c r="PH3">
        <v>29536</v>
      </c>
      <c r="PI3">
        <v>50394</v>
      </c>
      <c r="PJ3">
        <v>2</v>
      </c>
      <c r="PK3">
        <v>50091</v>
      </c>
      <c r="PM3">
        <v>2</v>
      </c>
      <c r="PO3">
        <v>1</v>
      </c>
      <c r="PP3">
        <v>1</v>
      </c>
      <c r="PQ3">
        <v>49414</v>
      </c>
      <c r="PR3">
        <v>34800</v>
      </c>
      <c r="PS3">
        <v>53968</v>
      </c>
      <c r="PT3">
        <v>6</v>
      </c>
      <c r="PU3">
        <v>65021</v>
      </c>
      <c r="PV3">
        <v>26742</v>
      </c>
      <c r="PW3">
        <v>20144</v>
      </c>
      <c r="PX3">
        <v>32078</v>
      </c>
      <c r="PZ3">
        <v>35587</v>
      </c>
      <c r="QA3">
        <v>17798</v>
      </c>
      <c r="QB3">
        <v>13549</v>
      </c>
      <c r="QC3">
        <v>22725</v>
      </c>
      <c r="QD3">
        <v>22903</v>
      </c>
      <c r="QE3">
        <v>25495</v>
      </c>
      <c r="QF3">
        <v>21935</v>
      </c>
      <c r="QG3">
        <v>38512</v>
      </c>
      <c r="QH3">
        <v>3</v>
      </c>
      <c r="QI3">
        <v>37533</v>
      </c>
      <c r="QJ3">
        <v>1</v>
      </c>
      <c r="QL3">
        <v>1</v>
      </c>
      <c r="QM3">
        <v>31504</v>
      </c>
      <c r="QN3">
        <v>23561</v>
      </c>
      <c r="QO3">
        <v>38426</v>
      </c>
      <c r="QP3">
        <v>1</v>
      </c>
      <c r="QQ3">
        <v>42910</v>
      </c>
      <c r="QR3">
        <v>33323</v>
      </c>
      <c r="QS3">
        <v>24080</v>
      </c>
      <c r="QT3">
        <v>41158</v>
      </c>
      <c r="QU3">
        <v>2</v>
      </c>
      <c r="QV3">
        <v>43321</v>
      </c>
      <c r="QW3">
        <v>26479</v>
      </c>
      <c r="QX3">
        <v>20035</v>
      </c>
      <c r="QY3">
        <v>35247</v>
      </c>
      <c r="QZ3">
        <v>1</v>
      </c>
      <c r="RA3">
        <v>32478</v>
      </c>
      <c r="RB3">
        <v>38328</v>
      </c>
      <c r="RC3">
        <v>32889</v>
      </c>
      <c r="RD3">
        <v>60616</v>
      </c>
      <c r="RE3">
        <v>3</v>
      </c>
      <c r="RF3">
        <v>58107</v>
      </c>
      <c r="RH3">
        <v>2</v>
      </c>
      <c r="RK3">
        <v>43936</v>
      </c>
      <c r="RL3">
        <v>32202</v>
      </c>
      <c r="RM3">
        <v>53399</v>
      </c>
      <c r="RN3">
        <v>4</v>
      </c>
      <c r="RO3">
        <v>59322</v>
      </c>
      <c r="RP3">
        <v>1</v>
      </c>
      <c r="RQ3">
        <v>2</v>
      </c>
      <c r="RS3">
        <v>1</v>
      </c>
      <c r="RT3">
        <v>2</v>
      </c>
      <c r="RU3">
        <v>1</v>
      </c>
      <c r="RV3">
        <v>3</v>
      </c>
      <c r="RY3">
        <v>1</v>
      </c>
      <c r="RZ3">
        <v>3</v>
      </c>
      <c r="SA3">
        <v>2</v>
      </c>
      <c r="SB3">
        <v>4</v>
      </c>
      <c r="SC3">
        <v>3</v>
      </c>
      <c r="SD3">
        <v>4</v>
      </c>
      <c r="SE3">
        <v>4</v>
      </c>
      <c r="SF3">
        <v>8</v>
      </c>
      <c r="SG3">
        <v>1</v>
      </c>
      <c r="SH3">
        <v>1</v>
      </c>
      <c r="SI3">
        <v>3</v>
      </c>
      <c r="SJ3">
        <v>3</v>
      </c>
      <c r="SK3">
        <v>3</v>
      </c>
      <c r="SL3">
        <v>47790</v>
      </c>
      <c r="SM3">
        <v>32851</v>
      </c>
      <c r="SN3">
        <v>54676</v>
      </c>
      <c r="SO3">
        <v>2</v>
      </c>
      <c r="SP3">
        <v>64154</v>
      </c>
      <c r="SQ3">
        <v>32988</v>
      </c>
      <c r="SR3">
        <v>22358</v>
      </c>
      <c r="SS3">
        <v>38715</v>
      </c>
      <c r="ST3">
        <v>6</v>
      </c>
      <c r="SU3">
        <v>41459</v>
      </c>
      <c r="SV3">
        <v>43469</v>
      </c>
      <c r="SW3">
        <v>37354</v>
      </c>
      <c r="SX3">
        <v>60779</v>
      </c>
      <c r="SY3">
        <v>1</v>
      </c>
      <c r="SZ3">
        <v>63083</v>
      </c>
      <c r="TA3">
        <v>3</v>
      </c>
      <c r="TC3">
        <v>2</v>
      </c>
      <c r="TF3">
        <v>61804</v>
      </c>
      <c r="TG3">
        <v>42958</v>
      </c>
      <c r="TH3">
        <v>69292</v>
      </c>
      <c r="TI3">
        <v>2</v>
      </c>
      <c r="TJ3">
        <v>84534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Q2"/>
  <sheetViews>
    <sheetView workbookViewId="0">
      <selection activeCell="H4" sqref="H4"/>
    </sheetView>
  </sheetViews>
  <sheetFormatPr defaultRowHeight="15" x14ac:dyDescent="0.25"/>
  <sheetData>
    <row r="1" spans="1:1421" x14ac:dyDescent="0.25">
      <c r="B1" s="1" t="s">
        <v>579</v>
      </c>
      <c r="C1" s="1" t="s">
        <v>580</v>
      </c>
      <c r="D1" s="1" t="s">
        <v>581</v>
      </c>
      <c r="E1" s="1" t="s">
        <v>1923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 t="s">
        <v>588</v>
      </c>
      <c r="M1" s="1" t="s">
        <v>589</v>
      </c>
      <c r="N1" s="1" t="s">
        <v>590</v>
      </c>
      <c r="O1" s="1" t="s">
        <v>591</v>
      </c>
      <c r="P1" s="1" t="s">
        <v>593</v>
      </c>
      <c r="Q1" s="1" t="s">
        <v>594</v>
      </c>
      <c r="R1" s="1" t="s">
        <v>595</v>
      </c>
      <c r="S1" s="1" t="s">
        <v>1924</v>
      </c>
      <c r="T1" s="1" t="s">
        <v>596</v>
      </c>
      <c r="U1" s="1" t="s">
        <v>597</v>
      </c>
      <c r="V1" s="1" t="s">
        <v>598</v>
      </c>
      <c r="W1" s="1" t="s">
        <v>599</v>
      </c>
      <c r="X1" s="1" t="s">
        <v>600</v>
      </c>
      <c r="Y1" s="1" t="s">
        <v>601</v>
      </c>
      <c r="Z1" s="1" t="s">
        <v>602</v>
      </c>
      <c r="AA1" s="1" t="s">
        <v>603</v>
      </c>
      <c r="AB1" s="1" t="s">
        <v>1925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610</v>
      </c>
      <c r="AI1" s="1" t="s">
        <v>611</v>
      </c>
      <c r="AJ1" s="1" t="s">
        <v>612</v>
      </c>
      <c r="AK1" s="1" t="s">
        <v>613</v>
      </c>
      <c r="AL1" s="1" t="s">
        <v>614</v>
      </c>
      <c r="AM1" s="1" t="s">
        <v>615</v>
      </c>
      <c r="AN1" s="1" t="s">
        <v>616</v>
      </c>
      <c r="AO1" s="1" t="s">
        <v>617</v>
      </c>
      <c r="AP1" s="1" t="s">
        <v>618</v>
      </c>
      <c r="AQ1" s="1" t="s">
        <v>619</v>
      </c>
      <c r="AR1" s="1" t="s">
        <v>620</v>
      </c>
      <c r="AS1" s="1" t="s">
        <v>1926</v>
      </c>
      <c r="AT1" s="1" t="s">
        <v>621</v>
      </c>
      <c r="AU1" s="1" t="s">
        <v>622</v>
      </c>
      <c r="AV1" s="1" t="s">
        <v>623</v>
      </c>
      <c r="AW1" s="1" t="s">
        <v>624</v>
      </c>
      <c r="AX1" s="1" t="s">
        <v>625</v>
      </c>
      <c r="AY1" s="1" t="s">
        <v>626</v>
      </c>
      <c r="AZ1" s="1" t="s">
        <v>627</v>
      </c>
      <c r="BA1" s="1" t="s">
        <v>628</v>
      </c>
      <c r="BB1" s="1" t="s">
        <v>629</v>
      </c>
      <c r="BC1" s="1" t="s">
        <v>1927</v>
      </c>
      <c r="BD1" s="1" t="s">
        <v>1928</v>
      </c>
      <c r="BE1" s="1" t="s">
        <v>1929</v>
      </c>
      <c r="BF1" s="1" t="s">
        <v>1930</v>
      </c>
      <c r="BG1" s="1" t="s">
        <v>1931</v>
      </c>
      <c r="BH1" s="1" t="s">
        <v>631</v>
      </c>
      <c r="BI1" s="1" t="s">
        <v>632</v>
      </c>
      <c r="BJ1" s="1" t="s">
        <v>633</v>
      </c>
      <c r="BK1" s="1" t="s">
        <v>634</v>
      </c>
      <c r="BL1" s="1" t="s">
        <v>635</v>
      </c>
      <c r="BM1" s="1" t="s">
        <v>636</v>
      </c>
      <c r="BN1" s="1" t="s">
        <v>637</v>
      </c>
      <c r="BO1" s="1" t="s">
        <v>638</v>
      </c>
      <c r="BP1" s="1" t="s">
        <v>639</v>
      </c>
      <c r="BQ1" s="1" t="s">
        <v>640</v>
      </c>
      <c r="BR1" s="1" t="s">
        <v>641</v>
      </c>
      <c r="BS1" s="1" t="s">
        <v>1932</v>
      </c>
      <c r="BT1" s="1" t="s">
        <v>642</v>
      </c>
      <c r="BU1" s="1" t="s">
        <v>1933</v>
      </c>
      <c r="BV1" s="1" t="s">
        <v>1934</v>
      </c>
      <c r="BW1" s="1" t="s">
        <v>644</v>
      </c>
      <c r="BX1" s="1" t="s">
        <v>645</v>
      </c>
      <c r="BY1" s="1" t="s">
        <v>646</v>
      </c>
      <c r="BZ1" s="1" t="s">
        <v>647</v>
      </c>
      <c r="CA1" s="1" t="s">
        <v>648</v>
      </c>
      <c r="CB1" s="1" t="s">
        <v>649</v>
      </c>
      <c r="CC1" s="1" t="s">
        <v>650</v>
      </c>
      <c r="CD1" s="1" t="s">
        <v>651</v>
      </c>
      <c r="CE1" s="1" t="s">
        <v>652</v>
      </c>
      <c r="CF1" s="1" t="s">
        <v>653</v>
      </c>
      <c r="CG1" s="1" t="s">
        <v>654</v>
      </c>
      <c r="CH1" s="1" t="s">
        <v>655</v>
      </c>
      <c r="CI1" s="1" t="s">
        <v>656</v>
      </c>
      <c r="CJ1" s="1" t="s">
        <v>657</v>
      </c>
      <c r="CK1" s="1" t="s">
        <v>658</v>
      </c>
      <c r="CL1" s="1" t="s">
        <v>659</v>
      </c>
      <c r="CM1" s="1" t="s">
        <v>662</v>
      </c>
      <c r="CN1" s="1" t="s">
        <v>663</v>
      </c>
      <c r="CO1" s="1" t="s">
        <v>664</v>
      </c>
      <c r="CP1" s="1" t="s">
        <v>1935</v>
      </c>
      <c r="CQ1" s="1" t="s">
        <v>665</v>
      </c>
      <c r="CR1" s="1" t="s">
        <v>666</v>
      </c>
      <c r="CS1" s="1" t="s">
        <v>667</v>
      </c>
      <c r="CT1" s="1" t="s">
        <v>668</v>
      </c>
      <c r="CU1" s="1" t="s">
        <v>669</v>
      </c>
      <c r="CV1" s="1" t="s">
        <v>670</v>
      </c>
      <c r="CW1" s="1" t="s">
        <v>671</v>
      </c>
      <c r="CX1" s="1" t="s">
        <v>672</v>
      </c>
      <c r="CY1" s="1" t="s">
        <v>673</v>
      </c>
      <c r="CZ1" s="1" t="s">
        <v>674</v>
      </c>
      <c r="DA1" s="1" t="s">
        <v>675</v>
      </c>
      <c r="DB1" s="1" t="s">
        <v>676</v>
      </c>
      <c r="DC1" s="1" t="s">
        <v>677</v>
      </c>
      <c r="DD1" s="1" t="s">
        <v>678</v>
      </c>
      <c r="DE1" s="1" t="s">
        <v>679</v>
      </c>
      <c r="DF1" s="1" t="s">
        <v>680</v>
      </c>
      <c r="DG1" s="1" t="s">
        <v>681</v>
      </c>
      <c r="DH1" s="1" t="s">
        <v>682</v>
      </c>
      <c r="DI1" s="1" t="s">
        <v>683</v>
      </c>
      <c r="DJ1" s="1" t="s">
        <v>684</v>
      </c>
      <c r="DK1" s="1" t="s">
        <v>685</v>
      </c>
      <c r="DL1" s="1" t="s">
        <v>686</v>
      </c>
      <c r="DM1" s="1" t="s">
        <v>687</v>
      </c>
      <c r="DN1" s="1" t="s">
        <v>688</v>
      </c>
      <c r="DO1" s="1" t="s">
        <v>689</v>
      </c>
      <c r="DP1" s="1" t="s">
        <v>690</v>
      </c>
      <c r="DQ1" s="1" t="s">
        <v>691</v>
      </c>
      <c r="DR1" s="1" t="s">
        <v>692</v>
      </c>
      <c r="DS1" s="1" t="s">
        <v>694</v>
      </c>
      <c r="DT1" s="1" t="s">
        <v>699</v>
      </c>
      <c r="DU1" s="1" t="s">
        <v>700</v>
      </c>
      <c r="DV1" s="1" t="s">
        <v>701</v>
      </c>
      <c r="DW1" s="1" t="s">
        <v>702</v>
      </c>
      <c r="DX1" s="1" t="s">
        <v>1936</v>
      </c>
      <c r="DY1" s="1" t="s">
        <v>1937</v>
      </c>
      <c r="DZ1" s="1" t="s">
        <v>1938</v>
      </c>
      <c r="EA1" s="1" t="s">
        <v>1939</v>
      </c>
      <c r="EB1" s="1" t="s">
        <v>1940</v>
      </c>
      <c r="EC1" s="1" t="s">
        <v>1941</v>
      </c>
      <c r="ED1" s="1" t="s">
        <v>703</v>
      </c>
      <c r="EE1" s="1" t="s">
        <v>704</v>
      </c>
      <c r="EF1" s="1" t="s">
        <v>705</v>
      </c>
      <c r="EG1" s="1" t="s">
        <v>1942</v>
      </c>
      <c r="EH1" s="1" t="s">
        <v>706</v>
      </c>
      <c r="EI1" s="1" t="s">
        <v>707</v>
      </c>
      <c r="EJ1" s="1" t="s">
        <v>708</v>
      </c>
      <c r="EK1" s="1" t="s">
        <v>709</v>
      </c>
      <c r="EL1" s="1" t="s">
        <v>710</v>
      </c>
      <c r="EM1" s="1" t="s">
        <v>711</v>
      </c>
      <c r="EN1" s="1" t="s">
        <v>712</v>
      </c>
      <c r="EO1" s="1" t="s">
        <v>713</v>
      </c>
      <c r="EP1" s="1" t="s">
        <v>714</v>
      </c>
      <c r="EQ1" s="1" t="s">
        <v>716</v>
      </c>
      <c r="ER1" s="1" t="s">
        <v>717</v>
      </c>
      <c r="ES1" s="1" t="s">
        <v>718</v>
      </c>
      <c r="ET1" s="1" t="s">
        <v>719</v>
      </c>
      <c r="EU1" s="1" t="s">
        <v>720</v>
      </c>
      <c r="EV1" s="1" t="s">
        <v>721</v>
      </c>
      <c r="EW1" s="1" t="s">
        <v>722</v>
      </c>
      <c r="EX1" s="1" t="s">
        <v>723</v>
      </c>
      <c r="EY1" s="1" t="s">
        <v>724</v>
      </c>
      <c r="EZ1" s="1" t="s">
        <v>725</v>
      </c>
      <c r="FA1" s="1" t="s">
        <v>726</v>
      </c>
      <c r="FB1" s="1" t="s">
        <v>727</v>
      </c>
      <c r="FC1" s="1" t="s">
        <v>728</v>
      </c>
      <c r="FD1" s="1" t="s">
        <v>729</v>
      </c>
      <c r="FE1" s="1" t="s">
        <v>730</v>
      </c>
      <c r="FF1" s="1" t="s">
        <v>731</v>
      </c>
      <c r="FG1" s="1" t="s">
        <v>1943</v>
      </c>
      <c r="FH1" s="1" t="s">
        <v>732</v>
      </c>
      <c r="FI1" s="1" t="s">
        <v>735</v>
      </c>
      <c r="FJ1" s="1" t="s">
        <v>736</v>
      </c>
      <c r="FK1" s="1" t="s">
        <v>737</v>
      </c>
      <c r="FL1" s="1" t="s">
        <v>738</v>
      </c>
      <c r="FM1" s="1" t="s">
        <v>739</v>
      </c>
      <c r="FN1" s="1" t="s">
        <v>740</v>
      </c>
      <c r="FO1" s="1" t="s">
        <v>741</v>
      </c>
      <c r="FP1" s="1" t="s">
        <v>742</v>
      </c>
      <c r="FQ1" s="1" t="s">
        <v>743</v>
      </c>
      <c r="FR1" s="1" t="s">
        <v>744</v>
      </c>
      <c r="FS1" s="1" t="s">
        <v>745</v>
      </c>
      <c r="FT1" s="1" t="s">
        <v>1944</v>
      </c>
      <c r="FU1" s="1" t="s">
        <v>746</v>
      </c>
      <c r="FV1" s="1" t="s">
        <v>747</v>
      </c>
      <c r="FW1" s="1" t="s">
        <v>748</v>
      </c>
      <c r="FX1" s="1" t="s">
        <v>749</v>
      </c>
      <c r="FY1" s="1" t="s">
        <v>750</v>
      </c>
      <c r="FZ1" s="1" t="s">
        <v>751</v>
      </c>
      <c r="GA1" s="1" t="s">
        <v>752</v>
      </c>
      <c r="GB1" s="1" t="s">
        <v>753</v>
      </c>
      <c r="GC1" s="1" t="s">
        <v>754</v>
      </c>
      <c r="GD1" s="1" t="s">
        <v>755</v>
      </c>
      <c r="GE1" s="1" t="s">
        <v>756</v>
      </c>
      <c r="GF1" s="1" t="s">
        <v>757</v>
      </c>
      <c r="GG1" s="1" t="s">
        <v>758</v>
      </c>
      <c r="GH1" s="1" t="s">
        <v>759</v>
      </c>
      <c r="GI1" s="1" t="s">
        <v>760</v>
      </c>
      <c r="GJ1" s="1" t="s">
        <v>761</v>
      </c>
      <c r="GK1" s="1" t="s">
        <v>762</v>
      </c>
      <c r="GL1" s="1" t="s">
        <v>1945</v>
      </c>
      <c r="GM1" s="1" t="s">
        <v>763</v>
      </c>
      <c r="GN1" s="1" t="s">
        <v>764</v>
      </c>
      <c r="GO1" s="1" t="s">
        <v>765</v>
      </c>
      <c r="GP1" s="1" t="s">
        <v>766</v>
      </c>
      <c r="GQ1" s="1" t="s">
        <v>767</v>
      </c>
      <c r="GR1" s="1" t="s">
        <v>768</v>
      </c>
      <c r="GS1" s="1" t="s">
        <v>1946</v>
      </c>
      <c r="GT1" s="1" t="s">
        <v>769</v>
      </c>
      <c r="GU1" s="1" t="s">
        <v>770</v>
      </c>
      <c r="GV1" s="1" t="s">
        <v>771</v>
      </c>
      <c r="GW1" s="1" t="s">
        <v>772</v>
      </c>
      <c r="GX1" s="1" t="s">
        <v>1947</v>
      </c>
      <c r="GY1" s="1" t="s">
        <v>1948</v>
      </c>
      <c r="GZ1" s="1" t="s">
        <v>1949</v>
      </c>
      <c r="HA1" s="1" t="s">
        <v>1950</v>
      </c>
      <c r="HB1" s="1" t="s">
        <v>1951</v>
      </c>
      <c r="HC1" s="1" t="s">
        <v>1952</v>
      </c>
      <c r="HD1" s="1" t="s">
        <v>1953</v>
      </c>
      <c r="HE1" s="1" t="s">
        <v>1954</v>
      </c>
      <c r="HF1" s="1" t="s">
        <v>1955</v>
      </c>
      <c r="HG1" s="1" t="s">
        <v>1956</v>
      </c>
      <c r="HH1" s="1" t="s">
        <v>774</v>
      </c>
      <c r="HI1" s="1" t="s">
        <v>775</v>
      </c>
      <c r="HJ1" s="1" t="s">
        <v>776</v>
      </c>
      <c r="HK1" s="1" t="s">
        <v>777</v>
      </c>
      <c r="HL1" s="1" t="s">
        <v>778</v>
      </c>
      <c r="HM1" s="1" t="s">
        <v>779</v>
      </c>
      <c r="HN1" s="1" t="s">
        <v>780</v>
      </c>
      <c r="HO1" s="1" t="s">
        <v>781</v>
      </c>
      <c r="HP1" s="1" t="s">
        <v>782</v>
      </c>
      <c r="HQ1" s="1" t="s">
        <v>783</v>
      </c>
      <c r="HR1" s="1" t="s">
        <v>784</v>
      </c>
      <c r="HS1" s="1" t="s">
        <v>785</v>
      </c>
      <c r="HT1" s="1" t="s">
        <v>786</v>
      </c>
      <c r="HU1" s="1" t="s">
        <v>1957</v>
      </c>
      <c r="HV1" s="1" t="s">
        <v>789</v>
      </c>
      <c r="HW1" s="1" t="s">
        <v>790</v>
      </c>
      <c r="HX1" s="1" t="s">
        <v>791</v>
      </c>
      <c r="HY1" s="1" t="s">
        <v>1958</v>
      </c>
      <c r="HZ1" s="1" t="s">
        <v>792</v>
      </c>
      <c r="IA1" s="1" t="s">
        <v>1959</v>
      </c>
      <c r="IB1" s="1" t="s">
        <v>1960</v>
      </c>
      <c r="IC1" s="1" t="s">
        <v>1961</v>
      </c>
      <c r="ID1" s="1" t="s">
        <v>1962</v>
      </c>
      <c r="IE1" s="1" t="s">
        <v>1963</v>
      </c>
      <c r="IF1" s="1" t="s">
        <v>1964</v>
      </c>
      <c r="IG1" s="1" t="s">
        <v>1965</v>
      </c>
      <c r="IH1" s="1" t="s">
        <v>1966</v>
      </c>
      <c r="II1" s="1" t="s">
        <v>1967</v>
      </c>
      <c r="IJ1" s="1" t="s">
        <v>1968</v>
      </c>
      <c r="IK1" s="1" t="s">
        <v>1969</v>
      </c>
      <c r="IL1" s="1" t="s">
        <v>1970</v>
      </c>
      <c r="IM1" s="1" t="s">
        <v>1971</v>
      </c>
      <c r="IN1" s="1" t="s">
        <v>795</v>
      </c>
      <c r="IO1" s="1" t="s">
        <v>1972</v>
      </c>
      <c r="IP1" s="1" t="s">
        <v>1973</v>
      </c>
      <c r="IQ1" s="1" t="s">
        <v>1974</v>
      </c>
      <c r="IR1" s="1" t="s">
        <v>1975</v>
      </c>
      <c r="IS1" s="1" t="s">
        <v>797</v>
      </c>
      <c r="IT1" s="1" t="s">
        <v>1976</v>
      </c>
      <c r="IU1" s="1" t="s">
        <v>798</v>
      </c>
      <c r="IV1" s="1" t="s">
        <v>799</v>
      </c>
      <c r="IW1" s="1" t="s">
        <v>800</v>
      </c>
      <c r="IX1" s="1" t="s">
        <v>801</v>
      </c>
      <c r="IY1" s="1" t="s">
        <v>802</v>
      </c>
      <c r="IZ1" s="1" t="s">
        <v>803</v>
      </c>
      <c r="JA1" s="1" t="s">
        <v>804</v>
      </c>
      <c r="JB1" s="1" t="s">
        <v>1977</v>
      </c>
      <c r="JC1" s="1" t="s">
        <v>805</v>
      </c>
      <c r="JD1" s="1" t="s">
        <v>806</v>
      </c>
      <c r="JE1" s="1" t="s">
        <v>807</v>
      </c>
      <c r="JF1" s="1" t="s">
        <v>808</v>
      </c>
      <c r="JG1" s="1" t="s">
        <v>1978</v>
      </c>
      <c r="JH1" s="1" t="s">
        <v>809</v>
      </c>
      <c r="JI1" s="1" t="s">
        <v>1979</v>
      </c>
      <c r="JJ1" s="1" t="s">
        <v>811</v>
      </c>
      <c r="JK1" s="1" t="s">
        <v>812</v>
      </c>
      <c r="JL1" s="1" t="s">
        <v>813</v>
      </c>
      <c r="JM1" s="1" t="s">
        <v>1980</v>
      </c>
      <c r="JN1" s="1" t="s">
        <v>814</v>
      </c>
      <c r="JO1" s="1" t="s">
        <v>815</v>
      </c>
      <c r="JP1" s="1" t="s">
        <v>816</v>
      </c>
      <c r="JQ1" s="1" t="s">
        <v>817</v>
      </c>
      <c r="JR1" s="1" t="s">
        <v>818</v>
      </c>
      <c r="JS1" s="1" t="s">
        <v>819</v>
      </c>
      <c r="JT1" s="1" t="s">
        <v>820</v>
      </c>
      <c r="JU1" s="1" t="s">
        <v>821</v>
      </c>
      <c r="JV1" s="1" t="s">
        <v>822</v>
      </c>
      <c r="JW1" s="1" t="s">
        <v>823</v>
      </c>
      <c r="JX1" s="1" t="s">
        <v>824</v>
      </c>
      <c r="JY1" s="1" t="s">
        <v>825</v>
      </c>
      <c r="JZ1" s="1" t="s">
        <v>826</v>
      </c>
      <c r="KA1" s="1" t="s">
        <v>1981</v>
      </c>
      <c r="KB1" s="1" t="s">
        <v>830</v>
      </c>
      <c r="KC1" s="1" t="s">
        <v>831</v>
      </c>
      <c r="KD1" s="1" t="s">
        <v>832</v>
      </c>
      <c r="KE1" s="1" t="s">
        <v>1982</v>
      </c>
      <c r="KF1" s="1" t="s">
        <v>833</v>
      </c>
      <c r="KG1" s="1" t="s">
        <v>834</v>
      </c>
      <c r="KH1" s="1" t="s">
        <v>835</v>
      </c>
      <c r="KI1" s="1" t="s">
        <v>836</v>
      </c>
      <c r="KJ1" s="1" t="s">
        <v>838</v>
      </c>
      <c r="KK1" s="1" t="s">
        <v>839</v>
      </c>
      <c r="KL1" s="1" t="s">
        <v>840</v>
      </c>
      <c r="KM1" s="1" t="s">
        <v>841</v>
      </c>
      <c r="KN1" s="1" t="s">
        <v>1983</v>
      </c>
      <c r="KO1" s="1" t="s">
        <v>842</v>
      </c>
      <c r="KP1" s="1" t="s">
        <v>843</v>
      </c>
      <c r="KQ1" s="1" t="s">
        <v>844</v>
      </c>
      <c r="KR1" s="1" t="s">
        <v>845</v>
      </c>
      <c r="KS1" s="1" t="s">
        <v>846</v>
      </c>
      <c r="KT1" s="1" t="s">
        <v>849</v>
      </c>
      <c r="KU1" s="1" t="s">
        <v>850</v>
      </c>
      <c r="KV1" s="1" t="s">
        <v>851</v>
      </c>
      <c r="KW1" s="1" t="s">
        <v>1984</v>
      </c>
      <c r="KX1" s="1" t="s">
        <v>852</v>
      </c>
      <c r="KY1" s="1" t="s">
        <v>1985</v>
      </c>
      <c r="KZ1" s="1" t="s">
        <v>1986</v>
      </c>
      <c r="LA1" s="1" t="s">
        <v>1987</v>
      </c>
      <c r="LB1" s="1" t="s">
        <v>1988</v>
      </c>
      <c r="LC1" s="1" t="s">
        <v>1989</v>
      </c>
      <c r="LD1" s="1" t="s">
        <v>1990</v>
      </c>
      <c r="LE1" s="1" t="s">
        <v>853</v>
      </c>
      <c r="LF1" s="1" t="s">
        <v>854</v>
      </c>
      <c r="LG1" s="1" t="s">
        <v>855</v>
      </c>
      <c r="LH1" s="1" t="s">
        <v>1991</v>
      </c>
      <c r="LI1" s="1" t="s">
        <v>856</v>
      </c>
      <c r="LJ1" s="1" t="s">
        <v>857</v>
      </c>
      <c r="LK1" s="1" t="s">
        <v>858</v>
      </c>
      <c r="LL1" s="1" t="s">
        <v>859</v>
      </c>
      <c r="LM1" s="1" t="s">
        <v>1992</v>
      </c>
      <c r="LN1" s="1" t="s">
        <v>860</v>
      </c>
      <c r="LO1" s="1" t="s">
        <v>861</v>
      </c>
      <c r="LP1" s="1" t="s">
        <v>862</v>
      </c>
      <c r="LQ1" s="1" t="s">
        <v>863</v>
      </c>
      <c r="LR1" s="1" t="s">
        <v>1993</v>
      </c>
      <c r="LS1" s="1" t="s">
        <v>864</v>
      </c>
      <c r="LT1" s="1" t="s">
        <v>865</v>
      </c>
      <c r="LU1" s="1" t="s">
        <v>867</v>
      </c>
      <c r="LV1" s="1" t="s">
        <v>868</v>
      </c>
      <c r="LW1" s="1" t="s">
        <v>869</v>
      </c>
      <c r="LX1" s="1" t="s">
        <v>1994</v>
      </c>
      <c r="LY1" s="1" t="s">
        <v>870</v>
      </c>
      <c r="LZ1" s="1" t="s">
        <v>871</v>
      </c>
      <c r="MA1" s="1" t="s">
        <v>872</v>
      </c>
      <c r="MB1" s="1" t="s">
        <v>873</v>
      </c>
      <c r="MC1" s="1" t="s">
        <v>874</v>
      </c>
      <c r="MD1" s="1" t="s">
        <v>875</v>
      </c>
      <c r="ME1" s="1" t="s">
        <v>876</v>
      </c>
      <c r="MF1" s="1" t="s">
        <v>877</v>
      </c>
      <c r="MG1" s="1" t="s">
        <v>878</v>
      </c>
      <c r="MH1" s="1" t="s">
        <v>879</v>
      </c>
      <c r="MI1" s="1" t="s">
        <v>880</v>
      </c>
      <c r="MJ1" s="1" t="s">
        <v>881</v>
      </c>
      <c r="MK1" s="1" t="s">
        <v>882</v>
      </c>
      <c r="ML1" s="1" t="s">
        <v>885</v>
      </c>
      <c r="MM1" s="1" t="s">
        <v>886</v>
      </c>
      <c r="MN1" s="1" t="s">
        <v>887</v>
      </c>
      <c r="MO1" s="1" t="s">
        <v>888</v>
      </c>
      <c r="MP1" s="1" t="s">
        <v>889</v>
      </c>
      <c r="MQ1" s="1" t="s">
        <v>890</v>
      </c>
      <c r="MR1" s="1" t="s">
        <v>891</v>
      </c>
      <c r="MS1" s="1" t="s">
        <v>1995</v>
      </c>
      <c r="MT1" s="1" t="s">
        <v>892</v>
      </c>
      <c r="MU1" s="1" t="s">
        <v>893</v>
      </c>
      <c r="MV1" s="1" t="s">
        <v>894</v>
      </c>
      <c r="MW1" s="1" t="s">
        <v>895</v>
      </c>
      <c r="MX1" s="1" t="s">
        <v>896</v>
      </c>
      <c r="MY1" s="1" t="s">
        <v>897</v>
      </c>
      <c r="MZ1" s="1" t="s">
        <v>898</v>
      </c>
      <c r="NA1" s="1" t="s">
        <v>899</v>
      </c>
      <c r="NB1" s="1" t="s">
        <v>1996</v>
      </c>
      <c r="NC1" s="1" t="s">
        <v>900</v>
      </c>
      <c r="ND1" s="1" t="s">
        <v>902</v>
      </c>
      <c r="NE1" s="1" t="s">
        <v>903</v>
      </c>
      <c r="NF1" s="1" t="s">
        <v>904</v>
      </c>
      <c r="NG1" s="1" t="s">
        <v>905</v>
      </c>
      <c r="NH1" s="1" t="s">
        <v>906</v>
      </c>
      <c r="NI1" s="1" t="s">
        <v>907</v>
      </c>
      <c r="NJ1" s="1" t="s">
        <v>908</v>
      </c>
      <c r="NK1" s="1" t="s">
        <v>909</v>
      </c>
      <c r="NL1" s="1" t="s">
        <v>910</v>
      </c>
      <c r="NM1" s="1" t="s">
        <v>911</v>
      </c>
      <c r="NN1" s="1" t="s">
        <v>912</v>
      </c>
      <c r="NO1" s="1" t="s">
        <v>1997</v>
      </c>
      <c r="NP1" s="1" t="s">
        <v>913</v>
      </c>
      <c r="NQ1" s="1" t="s">
        <v>1998</v>
      </c>
      <c r="NR1" s="1" t="s">
        <v>914</v>
      </c>
      <c r="NS1" s="1" t="s">
        <v>915</v>
      </c>
      <c r="NT1" s="1" t="s">
        <v>916</v>
      </c>
      <c r="NU1" s="1" t="s">
        <v>917</v>
      </c>
      <c r="NV1" s="1" t="s">
        <v>920</v>
      </c>
      <c r="NW1" s="1" t="s">
        <v>921</v>
      </c>
      <c r="NX1" s="1" t="s">
        <v>922</v>
      </c>
      <c r="NY1" s="1" t="s">
        <v>923</v>
      </c>
      <c r="NZ1" s="1" t="s">
        <v>1999</v>
      </c>
      <c r="OA1" s="1" t="s">
        <v>2000</v>
      </c>
      <c r="OB1" s="1" t="s">
        <v>2001</v>
      </c>
      <c r="OC1" s="1" t="s">
        <v>2002</v>
      </c>
      <c r="OD1" s="1" t="s">
        <v>2003</v>
      </c>
      <c r="OE1" s="1" t="s">
        <v>2004</v>
      </c>
      <c r="OF1" s="1" t="s">
        <v>925</v>
      </c>
      <c r="OG1" s="1" t="s">
        <v>926</v>
      </c>
      <c r="OH1" s="1" t="s">
        <v>927</v>
      </c>
      <c r="OI1" s="1" t="s">
        <v>2005</v>
      </c>
      <c r="OJ1" s="1" t="s">
        <v>928</v>
      </c>
      <c r="OK1" s="1" t="s">
        <v>929</v>
      </c>
      <c r="OL1" s="1" t="s">
        <v>930</v>
      </c>
      <c r="OM1" s="1" t="s">
        <v>931</v>
      </c>
      <c r="ON1" s="1" t="s">
        <v>932</v>
      </c>
      <c r="OO1" s="1" t="s">
        <v>933</v>
      </c>
      <c r="OP1" s="1" t="s">
        <v>934</v>
      </c>
      <c r="OQ1" s="1" t="s">
        <v>935</v>
      </c>
      <c r="OR1" s="1" t="s">
        <v>2006</v>
      </c>
      <c r="OS1" s="1" t="s">
        <v>936</v>
      </c>
      <c r="OT1" s="1" t="s">
        <v>2007</v>
      </c>
      <c r="OU1" s="1" t="s">
        <v>938</v>
      </c>
      <c r="OV1" s="1" t="s">
        <v>939</v>
      </c>
      <c r="OW1" s="1" t="s">
        <v>940</v>
      </c>
      <c r="OX1" s="1" t="s">
        <v>942</v>
      </c>
      <c r="OY1" s="1" t="s">
        <v>943</v>
      </c>
      <c r="OZ1" s="1" t="s">
        <v>944</v>
      </c>
      <c r="PA1" s="1" t="s">
        <v>945</v>
      </c>
      <c r="PB1" s="1" t="s">
        <v>946</v>
      </c>
      <c r="PC1" s="1" t="s">
        <v>947</v>
      </c>
      <c r="PD1" s="1" t="s">
        <v>948</v>
      </c>
      <c r="PE1" s="1" t="s">
        <v>949</v>
      </c>
      <c r="PF1" s="1" t="s">
        <v>950</v>
      </c>
      <c r="PG1" s="1" t="s">
        <v>951</v>
      </c>
      <c r="PH1" s="1" t="s">
        <v>952</v>
      </c>
      <c r="PI1" s="1" t="s">
        <v>953</v>
      </c>
      <c r="PJ1" s="1" t="s">
        <v>954</v>
      </c>
      <c r="PK1" s="1" t="s">
        <v>955</v>
      </c>
      <c r="PL1" s="1" t="s">
        <v>956</v>
      </c>
      <c r="PM1" s="1" t="s">
        <v>957</v>
      </c>
      <c r="PN1" s="1" t="s">
        <v>958</v>
      </c>
      <c r="PO1" s="1" t="s">
        <v>959</v>
      </c>
      <c r="PP1" s="1" t="s">
        <v>960</v>
      </c>
      <c r="PQ1" s="1" t="s">
        <v>961</v>
      </c>
      <c r="PR1" s="1" t="s">
        <v>962</v>
      </c>
      <c r="PS1" s="1" t="s">
        <v>963</v>
      </c>
      <c r="PT1" s="1" t="s">
        <v>964</v>
      </c>
      <c r="PU1" s="1" t="s">
        <v>965</v>
      </c>
      <c r="PV1" s="1" t="s">
        <v>966</v>
      </c>
      <c r="PW1" s="1" t="s">
        <v>967</v>
      </c>
      <c r="PX1" s="1" t="s">
        <v>968</v>
      </c>
      <c r="PY1" s="1" t="s">
        <v>969</v>
      </c>
      <c r="PZ1" s="1" t="s">
        <v>970</v>
      </c>
      <c r="QA1" s="1" t="s">
        <v>2008</v>
      </c>
      <c r="QB1" s="1" t="s">
        <v>971</v>
      </c>
      <c r="QC1" s="1" t="s">
        <v>972</v>
      </c>
      <c r="QD1" s="1" t="s">
        <v>973</v>
      </c>
      <c r="QE1" s="1" t="s">
        <v>974</v>
      </c>
      <c r="QF1" s="1" t="s">
        <v>975</v>
      </c>
      <c r="QG1" s="1" t="s">
        <v>976</v>
      </c>
      <c r="QH1" s="1" t="s">
        <v>977</v>
      </c>
      <c r="QI1" s="1" t="s">
        <v>978</v>
      </c>
      <c r="QJ1" s="1" t="s">
        <v>979</v>
      </c>
      <c r="QK1" s="1" t="s">
        <v>980</v>
      </c>
      <c r="QL1" s="1" t="s">
        <v>981</v>
      </c>
      <c r="QM1" s="1" t="s">
        <v>982</v>
      </c>
      <c r="QN1" s="1" t="s">
        <v>2009</v>
      </c>
      <c r="QO1" s="1" t="s">
        <v>983</v>
      </c>
      <c r="QP1" s="1" t="s">
        <v>984</v>
      </c>
      <c r="QQ1" s="1" t="s">
        <v>985</v>
      </c>
      <c r="QR1" s="1" t="s">
        <v>986</v>
      </c>
      <c r="QS1" s="1" t="s">
        <v>987</v>
      </c>
      <c r="QT1" s="1" t="s">
        <v>988</v>
      </c>
      <c r="QU1" s="1" t="s">
        <v>991</v>
      </c>
      <c r="QV1" s="1" t="s">
        <v>992</v>
      </c>
      <c r="QW1" s="1" t="s">
        <v>993</v>
      </c>
      <c r="QX1" s="1" t="s">
        <v>995</v>
      </c>
      <c r="QY1" s="1" t="s">
        <v>2010</v>
      </c>
      <c r="QZ1" s="1" t="s">
        <v>2011</v>
      </c>
      <c r="RA1" s="1" t="s">
        <v>2012</v>
      </c>
      <c r="RB1" s="1" t="s">
        <v>2013</v>
      </c>
      <c r="RC1" s="1" t="s">
        <v>2014</v>
      </c>
      <c r="RD1" s="1" t="s">
        <v>2015</v>
      </c>
      <c r="RE1" s="1" t="s">
        <v>997</v>
      </c>
      <c r="RF1" s="1" t="s">
        <v>998</v>
      </c>
      <c r="RG1" s="1" t="s">
        <v>999</v>
      </c>
      <c r="RH1" s="1" t="s">
        <v>1000</v>
      </c>
      <c r="RI1" s="1" t="s">
        <v>1001</v>
      </c>
      <c r="RJ1" s="1" t="s">
        <v>1002</v>
      </c>
      <c r="RK1" s="1" t="s">
        <v>1003</v>
      </c>
      <c r="RL1" s="1" t="s">
        <v>1004</v>
      </c>
      <c r="RM1" s="1" t="s">
        <v>1005</v>
      </c>
      <c r="RN1" s="1" t="s">
        <v>1006</v>
      </c>
      <c r="RO1" s="1" t="s">
        <v>1007</v>
      </c>
      <c r="RP1" s="1" t="s">
        <v>1008</v>
      </c>
      <c r="RQ1" s="1" t="s">
        <v>1011</v>
      </c>
      <c r="RR1" s="1" t="s">
        <v>1012</v>
      </c>
      <c r="RS1" s="1" t="s">
        <v>1013</v>
      </c>
      <c r="RT1" s="1" t="s">
        <v>1014</v>
      </c>
      <c r="RU1" s="1" t="s">
        <v>1015</v>
      </c>
      <c r="RV1" s="1" t="s">
        <v>1016</v>
      </c>
      <c r="RW1" s="1" t="s">
        <v>1017</v>
      </c>
      <c r="RX1" s="1" t="s">
        <v>1018</v>
      </c>
      <c r="RY1" s="1" t="s">
        <v>1019</v>
      </c>
      <c r="RZ1" s="1" t="s">
        <v>1020</v>
      </c>
      <c r="SA1" s="1" t="s">
        <v>1021</v>
      </c>
      <c r="SB1" s="1" t="s">
        <v>2016</v>
      </c>
      <c r="SC1" s="1" t="s">
        <v>1022</v>
      </c>
      <c r="SD1" s="1" t="s">
        <v>1023</v>
      </c>
      <c r="SE1" s="1" t="s">
        <v>1024</v>
      </c>
      <c r="SF1" s="1" t="s">
        <v>1025</v>
      </c>
      <c r="SG1" s="1" t="s">
        <v>1026</v>
      </c>
      <c r="SH1" s="1" t="s">
        <v>1027</v>
      </c>
      <c r="SI1" s="1" t="s">
        <v>1028</v>
      </c>
      <c r="SJ1" s="1" t="s">
        <v>1029</v>
      </c>
      <c r="SK1" s="1" t="s">
        <v>2017</v>
      </c>
      <c r="SL1" s="1" t="s">
        <v>1030</v>
      </c>
      <c r="SM1" s="1" t="s">
        <v>1031</v>
      </c>
      <c r="SN1" s="1" t="s">
        <v>1032</v>
      </c>
      <c r="SO1" s="1" t="s">
        <v>1033</v>
      </c>
      <c r="SP1" s="1" t="s">
        <v>2018</v>
      </c>
      <c r="SQ1" s="1" t="s">
        <v>1034</v>
      </c>
      <c r="SR1" s="1" t="s">
        <v>1035</v>
      </c>
      <c r="SS1" s="1" t="s">
        <v>1036</v>
      </c>
      <c r="ST1" s="1" t="s">
        <v>1037</v>
      </c>
      <c r="SU1" s="1" t="s">
        <v>1038</v>
      </c>
      <c r="SV1" s="1" t="s">
        <v>1039</v>
      </c>
      <c r="SW1" s="1" t="s">
        <v>1040</v>
      </c>
      <c r="SX1" s="1" t="s">
        <v>1041</v>
      </c>
      <c r="SY1" s="1" t="s">
        <v>1042</v>
      </c>
      <c r="SZ1" s="1" t="s">
        <v>2019</v>
      </c>
      <c r="TA1" s="1" t="s">
        <v>1043</v>
      </c>
      <c r="TB1" s="1" t="s">
        <v>1044</v>
      </c>
      <c r="TC1" s="1" t="s">
        <v>1045</v>
      </c>
      <c r="TD1" s="1" t="s">
        <v>1046</v>
      </c>
      <c r="TE1" s="1" t="s">
        <v>1047</v>
      </c>
      <c r="TF1" s="1" t="s">
        <v>1048</v>
      </c>
      <c r="TG1" s="1" t="s">
        <v>1049</v>
      </c>
      <c r="TH1" s="1" t="s">
        <v>1050</v>
      </c>
      <c r="TI1" s="1" t="s">
        <v>1051</v>
      </c>
      <c r="TJ1" s="1" t="s">
        <v>1052</v>
      </c>
      <c r="TK1" s="1" t="s">
        <v>1053</v>
      </c>
      <c r="TL1" s="1" t="s">
        <v>1054</v>
      </c>
      <c r="TM1" s="1" t="s">
        <v>1055</v>
      </c>
      <c r="TN1" s="1" t="s">
        <v>1056</v>
      </c>
      <c r="TO1" s="1" t="s">
        <v>1057</v>
      </c>
      <c r="TP1" s="1" t="s">
        <v>1058</v>
      </c>
      <c r="TQ1" s="1" t="s">
        <v>2020</v>
      </c>
      <c r="TR1" s="1" t="s">
        <v>2021</v>
      </c>
      <c r="TS1" s="1" t="s">
        <v>2022</v>
      </c>
      <c r="TT1" s="1" t="s">
        <v>1060</v>
      </c>
      <c r="TU1" s="1" t="s">
        <v>1061</v>
      </c>
      <c r="TV1" s="1" t="s">
        <v>1062</v>
      </c>
      <c r="TW1" s="1" t="s">
        <v>2023</v>
      </c>
      <c r="TX1" s="1" t="s">
        <v>1063</v>
      </c>
      <c r="TY1" s="1" t="s">
        <v>2024</v>
      </c>
      <c r="TZ1" s="1" t="s">
        <v>2025</v>
      </c>
      <c r="UA1" s="1" t="s">
        <v>2026</v>
      </c>
      <c r="UB1" s="1" t="s">
        <v>2027</v>
      </c>
      <c r="UC1" s="1" t="s">
        <v>2028</v>
      </c>
      <c r="UD1" s="1" t="s">
        <v>1065</v>
      </c>
      <c r="UE1" s="1" t="s">
        <v>1066</v>
      </c>
      <c r="UF1" s="1" t="s">
        <v>1067</v>
      </c>
      <c r="UG1" s="1" t="s">
        <v>2029</v>
      </c>
      <c r="UH1" s="1" t="s">
        <v>1068</v>
      </c>
      <c r="UI1" s="1" t="s">
        <v>1069</v>
      </c>
      <c r="UJ1" s="1" t="s">
        <v>1070</v>
      </c>
      <c r="UK1" s="1" t="s">
        <v>1071</v>
      </c>
      <c r="UL1" s="1" t="s">
        <v>2030</v>
      </c>
      <c r="UM1" s="1" t="s">
        <v>1072</v>
      </c>
      <c r="UN1" s="1" t="s">
        <v>1073</v>
      </c>
      <c r="UO1" s="1" t="s">
        <v>1074</v>
      </c>
      <c r="UP1" s="1" t="s">
        <v>1075</v>
      </c>
      <c r="UQ1" s="1" t="s">
        <v>1076</v>
      </c>
      <c r="UR1" s="1" t="s">
        <v>1077</v>
      </c>
      <c r="US1" s="1" t="s">
        <v>1078</v>
      </c>
      <c r="UT1" s="1" t="s">
        <v>1079</v>
      </c>
      <c r="UU1" s="1" t="s">
        <v>1081</v>
      </c>
      <c r="UV1" s="1" t="s">
        <v>2031</v>
      </c>
      <c r="UW1" s="1" t="s">
        <v>2032</v>
      </c>
      <c r="UX1" s="1" t="s">
        <v>2033</v>
      </c>
      <c r="UY1" s="1" t="s">
        <v>2034</v>
      </c>
      <c r="UZ1" s="1" t="s">
        <v>2035</v>
      </c>
      <c r="VA1" s="1" t="s">
        <v>2036</v>
      </c>
      <c r="VB1" s="1" t="s">
        <v>2037</v>
      </c>
      <c r="VC1" s="1" t="s">
        <v>2038</v>
      </c>
      <c r="VD1" s="1" t="s">
        <v>2039</v>
      </c>
      <c r="VE1" s="1" t="s">
        <v>2040</v>
      </c>
      <c r="VF1" s="1" t="s">
        <v>2041</v>
      </c>
      <c r="VG1" s="1" t="s">
        <v>2042</v>
      </c>
      <c r="VH1" s="1" t="s">
        <v>2043</v>
      </c>
      <c r="VI1" s="1" t="s">
        <v>2044</v>
      </c>
      <c r="VJ1" s="1" t="s">
        <v>2045</v>
      </c>
      <c r="VK1" s="1" t="s">
        <v>2046</v>
      </c>
      <c r="VL1" s="1" t="s">
        <v>1088</v>
      </c>
      <c r="VM1" s="1" t="s">
        <v>1089</v>
      </c>
      <c r="VN1" s="1" t="s">
        <v>1090</v>
      </c>
      <c r="VO1" s="1" t="s">
        <v>1091</v>
      </c>
      <c r="VP1" s="1" t="s">
        <v>1092</v>
      </c>
      <c r="VQ1" s="1" t="s">
        <v>1093</v>
      </c>
      <c r="VR1" s="1" t="s">
        <v>1094</v>
      </c>
      <c r="VS1" s="1" t="s">
        <v>1095</v>
      </c>
      <c r="VT1" s="1" t="s">
        <v>1096</v>
      </c>
      <c r="VU1" s="1" t="s">
        <v>1097</v>
      </c>
      <c r="VV1" s="1" t="s">
        <v>1098</v>
      </c>
      <c r="VW1" s="1" t="s">
        <v>1099</v>
      </c>
      <c r="VX1" s="1" t="s">
        <v>1100</v>
      </c>
      <c r="VY1" s="1" t="s">
        <v>2047</v>
      </c>
      <c r="VZ1" s="1" t="s">
        <v>2048</v>
      </c>
      <c r="WA1" s="1" t="s">
        <v>1101</v>
      </c>
      <c r="WB1" s="1" t="s">
        <v>1102</v>
      </c>
      <c r="WC1" s="1" t="s">
        <v>1103</v>
      </c>
      <c r="WD1" s="1" t="s">
        <v>2049</v>
      </c>
      <c r="WE1" s="1" t="s">
        <v>1104</v>
      </c>
      <c r="WF1" s="1" t="s">
        <v>1105</v>
      </c>
      <c r="WG1" s="1" t="s">
        <v>1106</v>
      </c>
      <c r="WH1" s="1" t="s">
        <v>1107</v>
      </c>
      <c r="WI1" s="1" t="s">
        <v>1108</v>
      </c>
      <c r="WJ1" s="1" t="s">
        <v>1109</v>
      </c>
      <c r="WK1" s="1" t="s">
        <v>1110</v>
      </c>
      <c r="WL1" s="1" t="s">
        <v>1111</v>
      </c>
      <c r="WM1" s="1" t="s">
        <v>1112</v>
      </c>
      <c r="WN1" s="1" t="s">
        <v>1113</v>
      </c>
      <c r="WO1" s="1" t="s">
        <v>1114</v>
      </c>
      <c r="WP1" s="1" t="s">
        <v>1115</v>
      </c>
      <c r="WQ1" s="1" t="s">
        <v>1116</v>
      </c>
      <c r="WR1" s="1" t="s">
        <v>1119</v>
      </c>
      <c r="WS1" s="1" t="s">
        <v>1120</v>
      </c>
      <c r="WT1" s="1" t="s">
        <v>1121</v>
      </c>
      <c r="WU1" s="1" t="s">
        <v>1122</v>
      </c>
      <c r="WV1" s="1" t="s">
        <v>1123</v>
      </c>
      <c r="WW1" s="1" t="s">
        <v>1124</v>
      </c>
      <c r="WX1" s="1" t="s">
        <v>1125</v>
      </c>
      <c r="WY1" s="1" t="s">
        <v>1126</v>
      </c>
      <c r="WZ1" s="1" t="s">
        <v>1127</v>
      </c>
      <c r="XA1" s="1" t="s">
        <v>1128</v>
      </c>
      <c r="XB1" s="1" t="s">
        <v>1129</v>
      </c>
      <c r="XC1" s="1" t="s">
        <v>1130</v>
      </c>
      <c r="XD1" s="1" t="s">
        <v>1131</v>
      </c>
      <c r="XE1" s="1" t="s">
        <v>1132</v>
      </c>
      <c r="XF1" s="1" t="s">
        <v>1133</v>
      </c>
      <c r="XG1" s="1" t="s">
        <v>1134</v>
      </c>
      <c r="XH1" s="1" t="s">
        <v>1136</v>
      </c>
      <c r="XI1" s="1" t="s">
        <v>1137</v>
      </c>
      <c r="XJ1" s="1" t="s">
        <v>1138</v>
      </c>
      <c r="XK1" s="1" t="s">
        <v>1139</v>
      </c>
      <c r="XL1" s="1" t="s">
        <v>2050</v>
      </c>
      <c r="XM1" s="1" t="s">
        <v>2051</v>
      </c>
      <c r="XN1" s="1" t="s">
        <v>2052</v>
      </c>
      <c r="XO1" s="1" t="s">
        <v>2053</v>
      </c>
      <c r="XP1" s="1" t="s">
        <v>2054</v>
      </c>
      <c r="XQ1" s="1" t="s">
        <v>1141</v>
      </c>
      <c r="XR1" s="1" t="s">
        <v>1142</v>
      </c>
      <c r="XS1" s="1" t="s">
        <v>1143</v>
      </c>
      <c r="XT1" s="1" t="s">
        <v>1144</v>
      </c>
      <c r="XU1" s="1" t="s">
        <v>1145</v>
      </c>
      <c r="XV1" s="1" t="s">
        <v>1146</v>
      </c>
      <c r="XW1" s="1" t="s">
        <v>1147</v>
      </c>
      <c r="XX1" s="1" t="s">
        <v>2055</v>
      </c>
      <c r="XY1" s="1" t="s">
        <v>1148</v>
      </c>
      <c r="XZ1" s="1" t="s">
        <v>1149</v>
      </c>
      <c r="YA1" s="1" t="s">
        <v>1150</v>
      </c>
      <c r="YB1" s="1" t="s">
        <v>1151</v>
      </c>
      <c r="YC1" s="1" t="s">
        <v>1152</v>
      </c>
      <c r="YD1" s="1" t="s">
        <v>1153</v>
      </c>
      <c r="YE1" s="1" t="s">
        <v>1155</v>
      </c>
      <c r="YF1" s="1" t="s">
        <v>1156</v>
      </c>
      <c r="YG1" s="1" t="s">
        <v>1157</v>
      </c>
      <c r="YH1" s="1" t="s">
        <v>1159</v>
      </c>
      <c r="YI1" s="1" t="s">
        <v>1160</v>
      </c>
      <c r="YJ1" s="1" t="s">
        <v>1161</v>
      </c>
      <c r="YK1" s="1" t="s">
        <v>1162</v>
      </c>
      <c r="YL1" s="1" t="s">
        <v>1163</v>
      </c>
      <c r="YM1" s="1" t="s">
        <v>1164</v>
      </c>
      <c r="YN1" s="1" t="s">
        <v>1165</v>
      </c>
      <c r="YO1" s="1" t="s">
        <v>1166</v>
      </c>
      <c r="YP1" s="1" t="s">
        <v>1167</v>
      </c>
      <c r="YQ1" s="1" t="s">
        <v>1168</v>
      </c>
      <c r="YR1" s="1" t="s">
        <v>1169</v>
      </c>
      <c r="YS1" s="1" t="s">
        <v>1170</v>
      </c>
      <c r="YT1" s="1" t="s">
        <v>1171</v>
      </c>
      <c r="YU1" s="1" t="s">
        <v>1176</v>
      </c>
      <c r="YV1" s="1" t="s">
        <v>1177</v>
      </c>
      <c r="YW1" s="1" t="s">
        <v>1178</v>
      </c>
      <c r="YX1" s="1" t="s">
        <v>2056</v>
      </c>
      <c r="YY1" s="1" t="s">
        <v>1179</v>
      </c>
      <c r="YZ1" s="1" t="s">
        <v>1180</v>
      </c>
      <c r="ZA1" s="1" t="s">
        <v>1181</v>
      </c>
      <c r="ZB1" s="1" t="s">
        <v>1182</v>
      </c>
      <c r="ZC1" s="1" t="s">
        <v>1183</v>
      </c>
      <c r="ZD1" s="1" t="s">
        <v>1184</v>
      </c>
      <c r="ZE1" s="1" t="s">
        <v>1185</v>
      </c>
      <c r="ZF1" s="1" t="s">
        <v>1186</v>
      </c>
      <c r="ZG1" s="1" t="s">
        <v>1187</v>
      </c>
      <c r="ZH1" s="1" t="s">
        <v>1188</v>
      </c>
      <c r="ZI1" s="1" t="s">
        <v>1189</v>
      </c>
      <c r="ZJ1" s="1" t="s">
        <v>1190</v>
      </c>
      <c r="ZK1" s="1" t="s">
        <v>1191</v>
      </c>
      <c r="ZL1" s="1" t="s">
        <v>1195</v>
      </c>
      <c r="ZM1" s="1" t="s">
        <v>1196</v>
      </c>
      <c r="ZN1" s="1" t="s">
        <v>1197</v>
      </c>
      <c r="ZO1" s="1" t="s">
        <v>1198</v>
      </c>
      <c r="ZP1" s="1" t="s">
        <v>1199</v>
      </c>
      <c r="ZQ1" s="1" t="s">
        <v>1200</v>
      </c>
      <c r="ZR1" s="1" t="s">
        <v>1201</v>
      </c>
      <c r="ZS1" s="1" t="s">
        <v>1202</v>
      </c>
      <c r="ZT1" s="1" t="s">
        <v>1203</v>
      </c>
      <c r="ZU1" s="1" t="s">
        <v>1204</v>
      </c>
      <c r="ZV1" s="1" t="s">
        <v>1205</v>
      </c>
      <c r="ZW1" s="1" t="s">
        <v>1206</v>
      </c>
      <c r="ZX1" s="1" t="s">
        <v>1207</v>
      </c>
      <c r="ZY1" s="1" t="s">
        <v>1208</v>
      </c>
      <c r="ZZ1" s="1" t="s">
        <v>1209</v>
      </c>
      <c r="AAA1" s="1" t="s">
        <v>1211</v>
      </c>
      <c r="AAB1" s="1" t="s">
        <v>2057</v>
      </c>
      <c r="AAC1" s="1" t="s">
        <v>1214</v>
      </c>
      <c r="AAD1" s="1" t="s">
        <v>1215</v>
      </c>
      <c r="AAE1" s="1" t="s">
        <v>1216</v>
      </c>
      <c r="AAF1" s="1" t="s">
        <v>1217</v>
      </c>
      <c r="AAG1" s="1" t="s">
        <v>2058</v>
      </c>
      <c r="AAH1" s="1" t="s">
        <v>2059</v>
      </c>
      <c r="AAI1" s="1" t="s">
        <v>2060</v>
      </c>
      <c r="AAJ1" s="1" t="s">
        <v>2061</v>
      </c>
      <c r="AAK1" s="1" t="s">
        <v>1220</v>
      </c>
      <c r="AAL1" s="1" t="s">
        <v>1221</v>
      </c>
      <c r="AAM1" s="1" t="s">
        <v>1222</v>
      </c>
      <c r="AAN1" s="1" t="s">
        <v>1223</v>
      </c>
      <c r="AAO1" s="1" t="s">
        <v>1224</v>
      </c>
      <c r="AAP1" s="1" t="s">
        <v>1225</v>
      </c>
      <c r="AAQ1" s="1" t="s">
        <v>1226</v>
      </c>
      <c r="AAR1" s="1" t="s">
        <v>2062</v>
      </c>
      <c r="AAS1" s="1" t="s">
        <v>1227</v>
      </c>
      <c r="AAT1" s="1" t="s">
        <v>1228</v>
      </c>
      <c r="AAU1" s="1" t="s">
        <v>1229</v>
      </c>
      <c r="AAV1" s="1" t="s">
        <v>1230</v>
      </c>
      <c r="AAW1" s="1" t="s">
        <v>2063</v>
      </c>
      <c r="AAX1" s="1" t="s">
        <v>1231</v>
      </c>
      <c r="AAY1" s="1" t="s">
        <v>1234</v>
      </c>
      <c r="AAZ1" s="1" t="s">
        <v>1235</v>
      </c>
      <c r="ABA1" s="1" t="s">
        <v>1236</v>
      </c>
      <c r="ABB1" s="1" t="s">
        <v>1237</v>
      </c>
      <c r="ABC1" s="1" t="s">
        <v>1238</v>
      </c>
      <c r="ABD1" s="1" t="s">
        <v>1239</v>
      </c>
      <c r="ABE1" s="1" t="s">
        <v>1240</v>
      </c>
      <c r="ABF1" s="1" t="s">
        <v>1241</v>
      </c>
      <c r="ABG1" s="1" t="s">
        <v>2064</v>
      </c>
      <c r="ABH1" s="1" t="s">
        <v>1242</v>
      </c>
      <c r="ABI1" s="1" t="s">
        <v>1243</v>
      </c>
      <c r="ABJ1" s="1" t="s">
        <v>1244</v>
      </c>
      <c r="ABK1" s="1" t="s">
        <v>1245</v>
      </c>
      <c r="ABL1" s="1" t="s">
        <v>1246</v>
      </c>
      <c r="ABM1" s="1" t="s">
        <v>1247</v>
      </c>
      <c r="ABN1" s="1" t="s">
        <v>1248</v>
      </c>
      <c r="ABO1" s="1" t="s">
        <v>1249</v>
      </c>
      <c r="ABP1" s="1" t="s">
        <v>1250</v>
      </c>
      <c r="ABQ1" s="1" t="s">
        <v>1253</v>
      </c>
      <c r="ABR1" s="1" t="s">
        <v>1254</v>
      </c>
      <c r="ABS1" s="1" t="s">
        <v>1255</v>
      </c>
      <c r="ABT1" s="1" t="s">
        <v>1256</v>
      </c>
      <c r="ABU1" s="1" t="s">
        <v>1257</v>
      </c>
      <c r="ABV1" s="1" t="s">
        <v>1258</v>
      </c>
      <c r="ABW1" s="1" t="s">
        <v>1259</v>
      </c>
      <c r="ABX1" s="1" t="s">
        <v>1261</v>
      </c>
      <c r="ABY1" s="1" t="s">
        <v>1262</v>
      </c>
      <c r="ABZ1" s="1" t="s">
        <v>1263</v>
      </c>
      <c r="ACA1" s="1" t="s">
        <v>1264</v>
      </c>
      <c r="ACB1" s="1" t="s">
        <v>1265</v>
      </c>
      <c r="ACC1" s="1" t="s">
        <v>1266</v>
      </c>
      <c r="ACD1" s="1" t="s">
        <v>1267</v>
      </c>
      <c r="ACE1" s="1" t="s">
        <v>1268</v>
      </c>
      <c r="ACF1" s="1" t="s">
        <v>1269</v>
      </c>
      <c r="ACG1" s="1" t="s">
        <v>1270</v>
      </c>
      <c r="ACH1" s="1" t="s">
        <v>1271</v>
      </c>
      <c r="ACI1" s="1" t="s">
        <v>1272</v>
      </c>
      <c r="ACJ1" s="1" t="s">
        <v>1273</v>
      </c>
      <c r="ACK1" s="1" t="s">
        <v>2065</v>
      </c>
      <c r="ACL1" s="1" t="s">
        <v>1274</v>
      </c>
      <c r="ACM1" s="1" t="s">
        <v>1275</v>
      </c>
      <c r="ACN1" s="1" t="s">
        <v>1276</v>
      </c>
      <c r="ACO1" s="1" t="s">
        <v>1277</v>
      </c>
      <c r="ACP1" s="1" t="s">
        <v>1278</v>
      </c>
      <c r="ACQ1" s="1" t="s">
        <v>1279</v>
      </c>
      <c r="ACR1" s="1" t="s">
        <v>1280</v>
      </c>
      <c r="ACS1" s="1" t="s">
        <v>1281</v>
      </c>
      <c r="ACT1" s="1" t="s">
        <v>1282</v>
      </c>
      <c r="ACU1" s="1" t="s">
        <v>1283</v>
      </c>
      <c r="ACV1" s="1" t="s">
        <v>1284</v>
      </c>
      <c r="ACW1" s="1" t="s">
        <v>1285</v>
      </c>
      <c r="ACX1" s="1" t="s">
        <v>1286</v>
      </c>
      <c r="ACY1" s="1" t="s">
        <v>1289</v>
      </c>
      <c r="ACZ1" s="1" t="s">
        <v>1290</v>
      </c>
      <c r="ADA1" s="1" t="s">
        <v>1291</v>
      </c>
      <c r="ADB1" s="1" t="s">
        <v>2066</v>
      </c>
      <c r="ADC1" s="1" t="s">
        <v>1292</v>
      </c>
      <c r="ADD1" s="1" t="s">
        <v>2067</v>
      </c>
      <c r="ADE1" s="1" t="s">
        <v>2068</v>
      </c>
      <c r="ADF1" s="1" t="s">
        <v>2069</v>
      </c>
      <c r="ADG1" s="1" t="s">
        <v>2070</v>
      </c>
      <c r="ADH1" s="1" t="s">
        <v>1294</v>
      </c>
      <c r="ADI1" s="1" t="s">
        <v>1295</v>
      </c>
      <c r="ADJ1" s="1" t="s">
        <v>1296</v>
      </c>
      <c r="ADK1" s="1" t="s">
        <v>2071</v>
      </c>
      <c r="ADL1" s="1" t="s">
        <v>1297</v>
      </c>
      <c r="ADM1" s="1" t="s">
        <v>1298</v>
      </c>
      <c r="ADN1" s="1" t="s">
        <v>1299</v>
      </c>
      <c r="ADO1" s="1" t="s">
        <v>1300</v>
      </c>
      <c r="ADP1" s="1" t="s">
        <v>1301</v>
      </c>
      <c r="ADQ1" s="1" t="s">
        <v>1302</v>
      </c>
      <c r="ADR1" s="1" t="s">
        <v>1303</v>
      </c>
      <c r="ADS1" s="1" t="s">
        <v>1304</v>
      </c>
      <c r="ADT1" s="1" t="s">
        <v>2072</v>
      </c>
      <c r="ADU1" s="1" t="s">
        <v>1305</v>
      </c>
      <c r="ADV1" s="1" t="s">
        <v>1307</v>
      </c>
      <c r="ADW1" s="1" t="s">
        <v>1308</v>
      </c>
      <c r="ADX1" s="1" t="s">
        <v>1309</v>
      </c>
      <c r="ADY1" s="1" t="s">
        <v>1310</v>
      </c>
      <c r="ADZ1" s="1" t="s">
        <v>1311</v>
      </c>
      <c r="AEA1" s="1" t="s">
        <v>1312</v>
      </c>
      <c r="AEB1" s="1" t="s">
        <v>1313</v>
      </c>
      <c r="AEC1" s="1" t="s">
        <v>2073</v>
      </c>
      <c r="AED1" s="1" t="s">
        <v>1314</v>
      </c>
      <c r="AEE1" s="1" t="s">
        <v>1315</v>
      </c>
      <c r="AEF1" s="1" t="s">
        <v>1316</v>
      </c>
      <c r="AEG1" s="1" t="s">
        <v>1317</v>
      </c>
      <c r="AEH1" s="1" t="s">
        <v>2074</v>
      </c>
      <c r="AEI1" s="1" t="s">
        <v>1318</v>
      </c>
      <c r="AEJ1" s="1" t="s">
        <v>1319</v>
      </c>
      <c r="AEK1" s="1" t="s">
        <v>1320</v>
      </c>
      <c r="AEL1" s="1" t="s">
        <v>1321</v>
      </c>
      <c r="AEM1" s="1" t="s">
        <v>1322</v>
      </c>
      <c r="AEN1" s="1" t="s">
        <v>1323</v>
      </c>
      <c r="AEO1" s="1" t="s">
        <v>1324</v>
      </c>
      <c r="AEP1" s="1" t="s">
        <v>1325</v>
      </c>
      <c r="AEQ1" s="1" t="s">
        <v>2075</v>
      </c>
      <c r="AER1" s="1" t="s">
        <v>1326</v>
      </c>
      <c r="AES1" s="1" t="s">
        <v>1327</v>
      </c>
      <c r="AET1" s="1" t="s">
        <v>1328</v>
      </c>
      <c r="AEU1" s="1" t="s">
        <v>1329</v>
      </c>
      <c r="AEV1" s="1" t="s">
        <v>2076</v>
      </c>
      <c r="AEW1" s="1" t="s">
        <v>1330</v>
      </c>
      <c r="AEX1" s="1" t="s">
        <v>1331</v>
      </c>
      <c r="AEY1" s="1" t="s">
        <v>1332</v>
      </c>
      <c r="AEZ1" s="1" t="s">
        <v>1333</v>
      </c>
      <c r="AFA1" s="1" t="s">
        <v>1334</v>
      </c>
      <c r="AFB1" s="1" t="s">
        <v>1335</v>
      </c>
      <c r="AFC1" s="1" t="s">
        <v>1336</v>
      </c>
      <c r="AFD1" s="1" t="s">
        <v>1337</v>
      </c>
      <c r="AFE1" s="1" t="s">
        <v>1338</v>
      </c>
      <c r="AFF1" s="1" t="s">
        <v>2077</v>
      </c>
      <c r="AFG1" s="1" t="s">
        <v>1340</v>
      </c>
      <c r="AFH1" s="1" t="s">
        <v>1341</v>
      </c>
      <c r="AFI1" s="1" t="s">
        <v>1342</v>
      </c>
      <c r="AFJ1" s="1" t="s">
        <v>1343</v>
      </c>
      <c r="AFK1" s="1" t="s">
        <v>1344</v>
      </c>
      <c r="AFL1" s="1" t="s">
        <v>1345</v>
      </c>
      <c r="AFM1" s="1" t="s">
        <v>1346</v>
      </c>
      <c r="AFN1" s="1" t="s">
        <v>1347</v>
      </c>
      <c r="AFO1" s="1" t="s">
        <v>1348</v>
      </c>
      <c r="AFP1" s="1" t="s">
        <v>1349</v>
      </c>
      <c r="AFQ1" s="1" t="s">
        <v>1350</v>
      </c>
      <c r="AFR1" s="1" t="s">
        <v>1351</v>
      </c>
      <c r="AFS1" s="1" t="s">
        <v>2078</v>
      </c>
      <c r="AFT1" s="1" t="s">
        <v>1352</v>
      </c>
      <c r="AFU1" s="1" t="s">
        <v>1353</v>
      </c>
      <c r="AFV1" s="1" t="s">
        <v>1354</v>
      </c>
      <c r="AFW1" s="1" t="s">
        <v>1355</v>
      </c>
      <c r="AFX1" s="1" t="s">
        <v>1356</v>
      </c>
      <c r="AFY1" s="1" t="s">
        <v>1361</v>
      </c>
      <c r="AFZ1" s="1" t="s">
        <v>1362</v>
      </c>
      <c r="AGA1" s="1" t="s">
        <v>1363</v>
      </c>
      <c r="AGB1" s="1" t="s">
        <v>1365</v>
      </c>
      <c r="AGC1" s="1" t="s">
        <v>2079</v>
      </c>
      <c r="AGD1" s="1" t="s">
        <v>2080</v>
      </c>
      <c r="AGE1" s="1" t="s">
        <v>2081</v>
      </c>
      <c r="AGF1" s="1" t="s">
        <v>2082</v>
      </c>
      <c r="AGG1" s="1" t="s">
        <v>2083</v>
      </c>
      <c r="AGH1" s="1" t="s">
        <v>2084</v>
      </c>
      <c r="AGI1" s="1" t="s">
        <v>1367</v>
      </c>
      <c r="AGJ1" s="1" t="s">
        <v>1368</v>
      </c>
      <c r="AGK1" s="1" t="s">
        <v>1369</v>
      </c>
      <c r="AGL1" s="1" t="s">
        <v>2085</v>
      </c>
      <c r="AGM1" s="1" t="s">
        <v>1370</v>
      </c>
      <c r="AGN1" s="1" t="s">
        <v>1371</v>
      </c>
      <c r="AGO1" s="1" t="s">
        <v>1372</v>
      </c>
      <c r="AGP1" s="1" t="s">
        <v>1373</v>
      </c>
      <c r="AGQ1" s="1" t="s">
        <v>2086</v>
      </c>
      <c r="AGR1" s="1" t="s">
        <v>1374</v>
      </c>
      <c r="AGS1" s="1" t="s">
        <v>1375</v>
      </c>
      <c r="AGT1" s="1" t="s">
        <v>1376</v>
      </c>
      <c r="AGU1" s="1" t="s">
        <v>1377</v>
      </c>
      <c r="AGV1" s="1" t="s">
        <v>1378</v>
      </c>
      <c r="AGW1" s="1" t="s">
        <v>1379</v>
      </c>
      <c r="AGX1" s="1" t="s">
        <v>2087</v>
      </c>
      <c r="AGY1" s="1" t="s">
        <v>1382</v>
      </c>
      <c r="AGZ1" s="1" t="s">
        <v>1383</v>
      </c>
      <c r="AHA1" s="1" t="s">
        <v>1384</v>
      </c>
      <c r="AHB1" s="1" t="s">
        <v>2088</v>
      </c>
      <c r="AHC1" s="1" t="s">
        <v>1385</v>
      </c>
      <c r="AHD1" s="1" t="s">
        <v>2089</v>
      </c>
      <c r="AHE1" s="1" t="s">
        <v>2090</v>
      </c>
      <c r="AHF1" s="1" t="s">
        <v>2091</v>
      </c>
      <c r="AHG1" s="1" t="s">
        <v>2092</v>
      </c>
      <c r="AHH1" s="1" t="s">
        <v>2093</v>
      </c>
      <c r="AHI1" s="1" t="s">
        <v>2094</v>
      </c>
      <c r="AHJ1" s="1" t="s">
        <v>2095</v>
      </c>
      <c r="AHK1" s="1" t="s">
        <v>2096</v>
      </c>
      <c r="AHL1" s="1" t="s">
        <v>2097</v>
      </c>
      <c r="AHM1" s="1" t="s">
        <v>2098</v>
      </c>
      <c r="AHN1" s="1" t="s">
        <v>2099</v>
      </c>
      <c r="AHO1" s="1" t="s">
        <v>2100</v>
      </c>
      <c r="AHP1" s="1" t="s">
        <v>2101</v>
      </c>
      <c r="AHQ1" s="1" t="s">
        <v>2102</v>
      </c>
      <c r="AHR1" s="1" t="s">
        <v>2103</v>
      </c>
      <c r="AHS1" s="1" t="s">
        <v>2104</v>
      </c>
      <c r="AHT1" s="1" t="s">
        <v>2105</v>
      </c>
      <c r="AHU1" s="1" t="s">
        <v>2106</v>
      </c>
      <c r="AHV1" s="1" t="s">
        <v>2107</v>
      </c>
      <c r="AHW1" s="1" t="s">
        <v>2108</v>
      </c>
      <c r="AHX1" s="1" t="s">
        <v>2109</v>
      </c>
      <c r="AHY1" s="1" t="s">
        <v>2110</v>
      </c>
      <c r="AHZ1" s="1" t="s">
        <v>2111</v>
      </c>
      <c r="AIA1" s="1" t="s">
        <v>2112</v>
      </c>
      <c r="AIB1" s="1" t="s">
        <v>2113</v>
      </c>
      <c r="AIC1" s="1" t="s">
        <v>2114</v>
      </c>
      <c r="AID1" s="1" t="s">
        <v>2115</v>
      </c>
      <c r="AIE1" s="1" t="s">
        <v>2116</v>
      </c>
      <c r="AIF1" s="1" t="s">
        <v>2117</v>
      </c>
      <c r="AIG1" s="1" t="s">
        <v>2118</v>
      </c>
      <c r="AIH1" s="1" t="s">
        <v>2119</v>
      </c>
      <c r="AII1" s="1" t="s">
        <v>1387</v>
      </c>
      <c r="AIJ1" s="1" t="s">
        <v>1388</v>
      </c>
      <c r="AIK1" s="1" t="s">
        <v>1389</v>
      </c>
      <c r="AIL1" s="1" t="s">
        <v>2120</v>
      </c>
      <c r="AIM1" s="1" t="s">
        <v>1390</v>
      </c>
      <c r="AIN1" s="1" t="s">
        <v>1391</v>
      </c>
      <c r="AIO1" s="1" t="s">
        <v>1392</v>
      </c>
      <c r="AIP1" s="1" t="s">
        <v>1393</v>
      </c>
      <c r="AIQ1" s="1" t="s">
        <v>1394</v>
      </c>
      <c r="AIR1" s="1" t="s">
        <v>1395</v>
      </c>
      <c r="AIS1" s="1" t="s">
        <v>1396</v>
      </c>
      <c r="AIT1" s="1" t="s">
        <v>1397</v>
      </c>
      <c r="AIU1" s="1" t="s">
        <v>2121</v>
      </c>
      <c r="AIV1" s="1" t="s">
        <v>1398</v>
      </c>
      <c r="AIW1" s="1" t="s">
        <v>1399</v>
      </c>
      <c r="AIX1" s="1" t="s">
        <v>1400</v>
      </c>
      <c r="AIY1" s="1" t="s">
        <v>1401</v>
      </c>
      <c r="AIZ1" s="1" t="s">
        <v>2122</v>
      </c>
      <c r="AJA1" s="1" t="s">
        <v>1402</v>
      </c>
      <c r="AJB1" s="1" t="s">
        <v>1403</v>
      </c>
      <c r="AJC1" s="1" t="s">
        <v>1404</v>
      </c>
      <c r="AJD1" s="1" t="s">
        <v>1405</v>
      </c>
      <c r="AJE1" s="1" t="s">
        <v>1406</v>
      </c>
      <c r="AJF1" s="1" t="s">
        <v>1407</v>
      </c>
      <c r="AJG1" s="1" t="s">
        <v>1408</v>
      </c>
      <c r="AJH1" s="1" t="s">
        <v>1409</v>
      </c>
      <c r="AJI1" s="1" t="s">
        <v>1410</v>
      </c>
      <c r="AJJ1" s="1" t="s">
        <v>1411</v>
      </c>
      <c r="AJK1" s="1" t="s">
        <v>1412</v>
      </c>
      <c r="AJL1" s="1" t="s">
        <v>1413</v>
      </c>
      <c r="AJM1" s="1" t="s">
        <v>2123</v>
      </c>
      <c r="AJN1" s="1" t="s">
        <v>1414</v>
      </c>
      <c r="AJO1" s="1" t="s">
        <v>1416</v>
      </c>
      <c r="AJP1" s="1" t="s">
        <v>1417</v>
      </c>
      <c r="AJQ1" s="1" t="s">
        <v>1418</v>
      </c>
      <c r="AJR1" s="1" t="s">
        <v>1419</v>
      </c>
      <c r="AJS1" s="1" t="s">
        <v>1420</v>
      </c>
      <c r="AJT1" s="1" t="s">
        <v>1421</v>
      </c>
      <c r="AJU1" s="1" t="s">
        <v>1422</v>
      </c>
      <c r="AJV1" s="1" t="s">
        <v>1423</v>
      </c>
      <c r="AJW1" s="1" t="s">
        <v>1424</v>
      </c>
      <c r="AJX1" s="1" t="s">
        <v>1425</v>
      </c>
      <c r="AJY1" s="1" t="s">
        <v>1426</v>
      </c>
      <c r="AJZ1" s="1" t="s">
        <v>1427</v>
      </c>
      <c r="AKA1" s="1" t="s">
        <v>1428</v>
      </c>
      <c r="AKB1" s="1" t="s">
        <v>1429</v>
      </c>
      <c r="AKC1" s="1" t="s">
        <v>1430</v>
      </c>
      <c r="AKD1" s="1" t="s">
        <v>2124</v>
      </c>
      <c r="AKE1" s="1" t="s">
        <v>1431</v>
      </c>
      <c r="AKF1" s="1" t="s">
        <v>1432</v>
      </c>
      <c r="AKG1" s="1" t="s">
        <v>1433</v>
      </c>
      <c r="AKH1" s="1" t="s">
        <v>1434</v>
      </c>
      <c r="AKI1" s="1" t="s">
        <v>1435</v>
      </c>
      <c r="AKJ1" s="1" t="s">
        <v>1436</v>
      </c>
      <c r="AKK1" s="1" t="s">
        <v>1437</v>
      </c>
      <c r="AKL1" s="1" t="s">
        <v>2125</v>
      </c>
      <c r="AKM1" s="1" t="s">
        <v>2126</v>
      </c>
      <c r="AKN1" s="1" t="s">
        <v>2127</v>
      </c>
      <c r="AKO1" s="1" t="s">
        <v>2128</v>
      </c>
      <c r="AKP1" s="1" t="s">
        <v>2129</v>
      </c>
      <c r="AKQ1" s="1" t="s">
        <v>2130</v>
      </c>
      <c r="AKR1" s="1" t="s">
        <v>1439</v>
      </c>
      <c r="AKS1" s="1" t="s">
        <v>2131</v>
      </c>
      <c r="AKT1" s="1" t="s">
        <v>2132</v>
      </c>
      <c r="AKU1" s="1" t="s">
        <v>2133</v>
      </c>
      <c r="AKV1" s="1" t="s">
        <v>2134</v>
      </c>
      <c r="AKW1" s="1" t="s">
        <v>1440</v>
      </c>
      <c r="AKX1" s="1" t="s">
        <v>1441</v>
      </c>
      <c r="AKY1" s="1" t="s">
        <v>1442</v>
      </c>
      <c r="AKZ1" s="1" t="s">
        <v>2135</v>
      </c>
      <c r="ALA1" s="1" t="s">
        <v>1443</v>
      </c>
      <c r="ALB1" s="1" t="s">
        <v>1444</v>
      </c>
      <c r="ALC1" s="1" t="s">
        <v>1445</v>
      </c>
      <c r="ALD1" s="1" t="s">
        <v>1446</v>
      </c>
      <c r="ALE1" s="1" t="s">
        <v>1447</v>
      </c>
      <c r="ALF1" s="1" t="s">
        <v>1448</v>
      </c>
      <c r="ALG1" s="1" t="s">
        <v>1449</v>
      </c>
      <c r="ALH1" s="1" t="s">
        <v>1450</v>
      </c>
      <c r="ALI1" s="1" t="s">
        <v>1451</v>
      </c>
      <c r="ALJ1" s="1" t="s">
        <v>1453</v>
      </c>
      <c r="ALK1" s="1" t="s">
        <v>1457</v>
      </c>
      <c r="ALL1" s="1" t="s">
        <v>1458</v>
      </c>
      <c r="ALM1" s="1" t="s">
        <v>1459</v>
      </c>
      <c r="ALN1" s="1" t="s">
        <v>2136</v>
      </c>
      <c r="ALO1" s="1" t="s">
        <v>1460</v>
      </c>
      <c r="ALP1" s="1" t="s">
        <v>2137</v>
      </c>
      <c r="ALQ1" s="1" t="s">
        <v>2138</v>
      </c>
      <c r="ALR1" s="1" t="s">
        <v>2139</v>
      </c>
      <c r="ALS1" s="1" t="s">
        <v>2140</v>
      </c>
      <c r="ALT1" s="1" t="s">
        <v>2141</v>
      </c>
      <c r="ALU1" s="1" t="s">
        <v>2142</v>
      </c>
      <c r="ALV1" s="1" t="s">
        <v>2143</v>
      </c>
      <c r="ALW1" s="1" t="s">
        <v>2144</v>
      </c>
      <c r="ALX1" s="1" t="s">
        <v>2145</v>
      </c>
      <c r="ALY1" s="1" t="s">
        <v>2146</v>
      </c>
      <c r="ALZ1" s="1" t="s">
        <v>2147</v>
      </c>
      <c r="AMA1" s="1" t="s">
        <v>2148</v>
      </c>
      <c r="AMB1" s="1" t="s">
        <v>2149</v>
      </c>
      <c r="AMC1" s="1" t="s">
        <v>2150</v>
      </c>
      <c r="AMD1" s="1" t="s">
        <v>2151</v>
      </c>
      <c r="AME1" s="1" t="s">
        <v>2152</v>
      </c>
      <c r="AMF1" s="1" t="s">
        <v>2153</v>
      </c>
      <c r="AMG1" s="1" t="s">
        <v>1461</v>
      </c>
      <c r="AMH1" s="1" t="s">
        <v>2154</v>
      </c>
      <c r="AMI1" s="1" t="s">
        <v>2155</v>
      </c>
      <c r="AMJ1" s="1" t="s">
        <v>2156</v>
      </c>
      <c r="AMK1" s="1" t="s">
        <v>2157</v>
      </c>
      <c r="AML1" s="1" t="s">
        <v>2158</v>
      </c>
      <c r="AMM1" s="1" t="s">
        <v>2159</v>
      </c>
      <c r="AMN1" s="1" t="s">
        <v>2160</v>
      </c>
      <c r="AMO1" s="1" t="s">
        <v>2161</v>
      </c>
      <c r="AMP1" s="1" t="s">
        <v>2162</v>
      </c>
      <c r="AMQ1" s="1" t="s">
        <v>2163</v>
      </c>
      <c r="AMR1" s="1" t="s">
        <v>2164</v>
      </c>
      <c r="AMS1" s="1" t="s">
        <v>2165</v>
      </c>
      <c r="AMT1" s="1" t="s">
        <v>2166</v>
      </c>
      <c r="AMU1" s="1" t="s">
        <v>2167</v>
      </c>
      <c r="AMV1" s="1" t="s">
        <v>2168</v>
      </c>
      <c r="AMW1" s="1" t="s">
        <v>2169</v>
      </c>
      <c r="AMX1" s="1" t="s">
        <v>2170</v>
      </c>
      <c r="AMY1" s="1" t="s">
        <v>2171</v>
      </c>
      <c r="AMZ1" s="1" t="s">
        <v>2172</v>
      </c>
      <c r="ANA1" s="1" t="s">
        <v>2173</v>
      </c>
      <c r="ANB1" s="1" t="s">
        <v>2174</v>
      </c>
      <c r="ANC1" s="1" t="s">
        <v>2175</v>
      </c>
      <c r="AND1" s="1" t="s">
        <v>2176</v>
      </c>
      <c r="ANE1" s="1" t="s">
        <v>2177</v>
      </c>
      <c r="ANF1" s="1" t="s">
        <v>2178</v>
      </c>
      <c r="ANG1" s="1" t="s">
        <v>2179</v>
      </c>
      <c r="ANH1" s="1" t="s">
        <v>2180</v>
      </c>
      <c r="ANI1" s="1" t="s">
        <v>2181</v>
      </c>
      <c r="ANJ1" s="1" t="s">
        <v>2182</v>
      </c>
      <c r="ANK1" s="1" t="s">
        <v>2183</v>
      </c>
      <c r="ANL1" s="1" t="s">
        <v>2184</v>
      </c>
      <c r="ANM1" s="1" t="s">
        <v>2185</v>
      </c>
      <c r="ANN1" s="1" t="s">
        <v>2186</v>
      </c>
      <c r="ANO1" s="1" t="s">
        <v>2187</v>
      </c>
      <c r="ANP1" s="1" t="s">
        <v>2188</v>
      </c>
      <c r="ANQ1" s="1" t="s">
        <v>2189</v>
      </c>
      <c r="ANR1" s="1" t="s">
        <v>2190</v>
      </c>
      <c r="ANS1" s="1" t="s">
        <v>2191</v>
      </c>
      <c r="ANT1" s="1" t="s">
        <v>2192</v>
      </c>
      <c r="ANU1" s="1" t="s">
        <v>2193</v>
      </c>
      <c r="ANV1" s="1" t="s">
        <v>2194</v>
      </c>
      <c r="ANW1" s="1" t="s">
        <v>2195</v>
      </c>
      <c r="ANX1" s="1" t="s">
        <v>2196</v>
      </c>
      <c r="ANY1" s="1" t="s">
        <v>2197</v>
      </c>
      <c r="ANZ1" s="1" t="s">
        <v>2198</v>
      </c>
      <c r="AOA1" s="1" t="s">
        <v>2199</v>
      </c>
      <c r="AOB1" s="1" t="s">
        <v>1462</v>
      </c>
      <c r="AOC1" s="1" t="s">
        <v>1463</v>
      </c>
      <c r="AOD1" s="1" t="s">
        <v>1464</v>
      </c>
      <c r="AOE1" s="1" t="s">
        <v>1465</v>
      </c>
      <c r="AOF1" s="1" t="s">
        <v>1466</v>
      </c>
      <c r="AOG1" s="1" t="s">
        <v>1467</v>
      </c>
      <c r="AOH1" s="1" t="s">
        <v>1468</v>
      </c>
      <c r="AOI1" s="1" t="s">
        <v>2200</v>
      </c>
      <c r="AOJ1" s="1" t="s">
        <v>1469</v>
      </c>
      <c r="AOK1" s="1" t="s">
        <v>1470</v>
      </c>
      <c r="AOL1" s="1" t="s">
        <v>1471</v>
      </c>
      <c r="AOM1" s="1" t="s">
        <v>1472</v>
      </c>
      <c r="AON1" s="1" t="s">
        <v>1473</v>
      </c>
      <c r="AOO1" s="1" t="s">
        <v>1475</v>
      </c>
      <c r="AOP1" s="1" t="s">
        <v>1476</v>
      </c>
      <c r="AOQ1" s="1" t="s">
        <v>1477</v>
      </c>
      <c r="AOR1" s="1" t="s">
        <v>1478</v>
      </c>
      <c r="AOS1" s="1" t="s">
        <v>1479</v>
      </c>
      <c r="AOT1" s="1" t="s">
        <v>1480</v>
      </c>
      <c r="AOU1" s="1" t="s">
        <v>1481</v>
      </c>
      <c r="AOV1" s="1" t="s">
        <v>1482</v>
      </c>
      <c r="AOW1" s="1" t="s">
        <v>1483</v>
      </c>
      <c r="AOX1" s="1" t="s">
        <v>1484</v>
      </c>
      <c r="AOY1" s="1" t="s">
        <v>1485</v>
      </c>
      <c r="AOZ1" s="1" t="s">
        <v>1486</v>
      </c>
      <c r="APA1" s="1" t="s">
        <v>1487</v>
      </c>
      <c r="APB1" s="1" t="s">
        <v>1489</v>
      </c>
      <c r="APC1" s="1" t="s">
        <v>1490</v>
      </c>
      <c r="APD1" s="1" t="s">
        <v>1491</v>
      </c>
      <c r="APE1" s="1" t="s">
        <v>1492</v>
      </c>
      <c r="APF1" s="1" t="s">
        <v>2201</v>
      </c>
      <c r="APG1" s="1" t="s">
        <v>1493</v>
      </c>
      <c r="APH1" s="1" t="s">
        <v>2202</v>
      </c>
      <c r="API1" s="1" t="s">
        <v>2203</v>
      </c>
      <c r="APJ1" s="1" t="s">
        <v>1495</v>
      </c>
      <c r="APK1" s="1" t="s">
        <v>1496</v>
      </c>
      <c r="APL1" s="1" t="s">
        <v>1497</v>
      </c>
      <c r="APM1" s="1" t="s">
        <v>1498</v>
      </c>
      <c r="APN1" s="1" t="s">
        <v>1499</v>
      </c>
      <c r="APO1" s="1" t="s">
        <v>1500</v>
      </c>
      <c r="APP1" s="1" t="s">
        <v>1501</v>
      </c>
      <c r="APQ1" s="1" t="s">
        <v>2204</v>
      </c>
      <c r="APR1" s="1" t="s">
        <v>1502</v>
      </c>
      <c r="APS1" s="1" t="s">
        <v>1503</v>
      </c>
      <c r="APT1" s="1" t="s">
        <v>1504</v>
      </c>
      <c r="APU1" s="1" t="s">
        <v>1505</v>
      </c>
      <c r="APV1" s="1" t="s">
        <v>1506</v>
      </c>
      <c r="APW1" s="1" t="s">
        <v>1507</v>
      </c>
      <c r="APX1" s="1" t="s">
        <v>1508</v>
      </c>
      <c r="APY1" s="1" t="s">
        <v>1509</v>
      </c>
      <c r="APZ1" s="1" t="s">
        <v>2205</v>
      </c>
      <c r="AQA1" s="1" t="s">
        <v>1510</v>
      </c>
      <c r="AQB1" s="1" t="s">
        <v>1513</v>
      </c>
      <c r="AQC1" s="1" t="s">
        <v>1514</v>
      </c>
      <c r="AQD1" s="1" t="s">
        <v>1515</v>
      </c>
      <c r="AQE1" s="1" t="s">
        <v>2206</v>
      </c>
      <c r="AQF1" s="1" t="s">
        <v>1516</v>
      </c>
      <c r="AQG1" s="1" t="s">
        <v>2207</v>
      </c>
      <c r="AQH1" s="1" t="s">
        <v>2208</v>
      </c>
      <c r="AQI1" s="1" t="s">
        <v>2209</v>
      </c>
      <c r="AQJ1" s="1" t="s">
        <v>2210</v>
      </c>
      <c r="AQK1" s="1" t="s">
        <v>2211</v>
      </c>
      <c r="AQL1" s="1" t="s">
        <v>2212</v>
      </c>
      <c r="AQM1" s="1" t="s">
        <v>2213</v>
      </c>
      <c r="AQN1" s="1" t="s">
        <v>2214</v>
      </c>
      <c r="AQO1" s="1" t="s">
        <v>1518</v>
      </c>
      <c r="AQP1" s="1" t="s">
        <v>1519</v>
      </c>
      <c r="AQQ1" s="1" t="s">
        <v>1520</v>
      </c>
      <c r="AQR1" s="1" t="s">
        <v>2215</v>
      </c>
      <c r="AQS1" s="1" t="s">
        <v>1521</v>
      </c>
      <c r="AQT1" s="1" t="s">
        <v>1522</v>
      </c>
      <c r="AQU1" s="1" t="s">
        <v>1523</v>
      </c>
      <c r="AQV1" s="1" t="s">
        <v>1524</v>
      </c>
      <c r="AQW1" s="1" t="s">
        <v>1525</v>
      </c>
      <c r="AQX1" s="1" t="s">
        <v>1526</v>
      </c>
      <c r="AQY1" s="1" t="s">
        <v>1527</v>
      </c>
      <c r="AQZ1" s="1" t="s">
        <v>1528</v>
      </c>
      <c r="ARA1" s="1" t="s">
        <v>1529</v>
      </c>
      <c r="ARB1" s="1" t="s">
        <v>1532</v>
      </c>
      <c r="ARC1" s="1" t="s">
        <v>1533</v>
      </c>
      <c r="ARD1" s="1" t="s">
        <v>1534</v>
      </c>
      <c r="ARE1" s="1" t="s">
        <v>1535</v>
      </c>
      <c r="ARF1" s="1" t="s">
        <v>1537</v>
      </c>
      <c r="ARG1" s="1" t="s">
        <v>1538</v>
      </c>
      <c r="ARH1" s="1" t="s">
        <v>1539</v>
      </c>
      <c r="ARI1" s="1" t="s">
        <v>1540</v>
      </c>
      <c r="ARJ1" s="1" t="s">
        <v>2216</v>
      </c>
      <c r="ARK1" s="1" t="s">
        <v>1541</v>
      </c>
      <c r="ARL1" s="1" t="s">
        <v>1542</v>
      </c>
      <c r="ARM1" s="1" t="s">
        <v>1543</v>
      </c>
      <c r="ARN1" s="1" t="s">
        <v>1544</v>
      </c>
      <c r="ARO1" s="1" t="s">
        <v>2217</v>
      </c>
      <c r="ARP1" s="1" t="s">
        <v>1545</v>
      </c>
      <c r="ARQ1" s="1" t="s">
        <v>1546</v>
      </c>
      <c r="ARR1" s="1" t="s">
        <v>1547</v>
      </c>
      <c r="ARS1" s="1" t="s">
        <v>1548</v>
      </c>
      <c r="ART1" s="1" t="s">
        <v>1549</v>
      </c>
      <c r="ARU1" s="1" t="s">
        <v>2218</v>
      </c>
      <c r="ARV1" s="1" t="s">
        <v>2219</v>
      </c>
      <c r="ARW1" s="1" t="s">
        <v>1551</v>
      </c>
      <c r="ARX1" s="1" t="s">
        <v>1552</v>
      </c>
      <c r="ARY1" s="1" t="s">
        <v>1553</v>
      </c>
      <c r="ARZ1" s="1" t="s">
        <v>2220</v>
      </c>
      <c r="ASA1" s="1" t="s">
        <v>1554</v>
      </c>
      <c r="ASB1" s="1" t="s">
        <v>1555</v>
      </c>
      <c r="ASC1" s="1" t="s">
        <v>1556</v>
      </c>
      <c r="ASD1" s="1" t="s">
        <v>1557</v>
      </c>
      <c r="ASE1" s="1" t="s">
        <v>1558</v>
      </c>
      <c r="ASF1" s="1" t="s">
        <v>1559</v>
      </c>
      <c r="ASG1" s="1" t="s">
        <v>1560</v>
      </c>
      <c r="ASH1" s="1" t="s">
        <v>1561</v>
      </c>
      <c r="ASI1" s="1" t="s">
        <v>1562</v>
      </c>
      <c r="ASJ1" s="1" t="s">
        <v>1563</v>
      </c>
      <c r="ASK1" s="1" t="s">
        <v>1564</v>
      </c>
      <c r="ASL1" s="1" t="s">
        <v>1565</v>
      </c>
      <c r="ASM1" s="1" t="s">
        <v>1566</v>
      </c>
      <c r="ASN1" s="1" t="s">
        <v>1569</v>
      </c>
      <c r="ASO1" s="1" t="s">
        <v>1570</v>
      </c>
      <c r="ASP1" s="1" t="s">
        <v>1571</v>
      </c>
      <c r="ASQ1" s="1" t="s">
        <v>2221</v>
      </c>
      <c r="ASR1" s="1" t="s">
        <v>1572</v>
      </c>
      <c r="ASS1" s="1" t="s">
        <v>1573</v>
      </c>
      <c r="AST1" s="1" t="s">
        <v>1574</v>
      </c>
      <c r="ASU1" s="1" t="s">
        <v>1575</v>
      </c>
      <c r="ASV1" s="1" t="s">
        <v>1576</v>
      </c>
      <c r="ASW1" s="1" t="s">
        <v>1577</v>
      </c>
      <c r="ASX1" s="1" t="s">
        <v>1578</v>
      </c>
      <c r="ASY1" s="1" t="s">
        <v>1579</v>
      </c>
      <c r="ASZ1" s="1" t="s">
        <v>1581</v>
      </c>
      <c r="ATA1" s="1" t="s">
        <v>1582</v>
      </c>
      <c r="ATB1" s="1" t="s">
        <v>1583</v>
      </c>
      <c r="ATC1" s="1" t="s">
        <v>1584</v>
      </c>
      <c r="ATD1" s="1" t="s">
        <v>1585</v>
      </c>
      <c r="ATE1" s="1" t="s">
        <v>2222</v>
      </c>
      <c r="ATF1" s="1" t="s">
        <v>1586</v>
      </c>
      <c r="ATG1" s="1" t="s">
        <v>1587</v>
      </c>
      <c r="ATH1" s="1" t="s">
        <v>1588</v>
      </c>
      <c r="ATI1" s="1" t="s">
        <v>2223</v>
      </c>
      <c r="ATJ1" s="1" t="s">
        <v>1589</v>
      </c>
      <c r="ATK1" s="1" t="s">
        <v>2224</v>
      </c>
      <c r="ATL1" s="1" t="s">
        <v>2225</v>
      </c>
      <c r="ATM1" s="1" t="s">
        <v>2226</v>
      </c>
      <c r="ATN1" s="1" t="s">
        <v>1591</v>
      </c>
      <c r="ATO1" s="1" t="s">
        <v>1592</v>
      </c>
      <c r="ATP1" s="1" t="s">
        <v>1593</v>
      </c>
      <c r="ATQ1" s="1" t="s">
        <v>1594</v>
      </c>
      <c r="ATR1" s="1" t="s">
        <v>1595</v>
      </c>
      <c r="ATS1" s="1" t="s">
        <v>1596</v>
      </c>
      <c r="ATT1" s="1" t="s">
        <v>1597</v>
      </c>
      <c r="ATU1" s="1" t="s">
        <v>1598</v>
      </c>
      <c r="ATV1" s="1" t="s">
        <v>1599</v>
      </c>
      <c r="ATW1" s="1" t="s">
        <v>1600</v>
      </c>
      <c r="ATX1" s="1" t="s">
        <v>1601</v>
      </c>
      <c r="ATY1" s="1" t="s">
        <v>1602</v>
      </c>
      <c r="ATZ1" s="1" t="s">
        <v>1603</v>
      </c>
      <c r="AUA1" s="1" t="s">
        <v>1605</v>
      </c>
      <c r="AUB1" s="1" t="s">
        <v>1606</v>
      </c>
      <c r="AUC1" s="1" t="s">
        <v>1607</v>
      </c>
      <c r="AUD1" s="1" t="s">
        <v>1608</v>
      </c>
      <c r="AUE1" s="1" t="s">
        <v>1609</v>
      </c>
      <c r="AUF1" s="1" t="s">
        <v>1610</v>
      </c>
      <c r="AUG1" s="1" t="s">
        <v>1611</v>
      </c>
      <c r="AUH1" s="1" t="s">
        <v>1612</v>
      </c>
      <c r="AUI1" s="1" t="s">
        <v>1613</v>
      </c>
      <c r="AUJ1" s="1" t="s">
        <v>1614</v>
      </c>
      <c r="AUK1" s="1" t="s">
        <v>1615</v>
      </c>
      <c r="AUL1" s="1" t="s">
        <v>2227</v>
      </c>
      <c r="AUM1" s="1" t="s">
        <v>1616</v>
      </c>
      <c r="AUN1" s="1" t="s">
        <v>1617</v>
      </c>
      <c r="AUO1" s="1" t="s">
        <v>1618</v>
      </c>
      <c r="AUP1" s="1" t="s">
        <v>1619</v>
      </c>
      <c r="AUQ1" s="1" t="s">
        <v>1620</v>
      </c>
      <c r="AUR1" s="1" t="s">
        <v>1621</v>
      </c>
      <c r="AUS1" s="1" t="s">
        <v>1623</v>
      </c>
      <c r="AUT1" s="1" t="s">
        <v>1624</v>
      </c>
      <c r="AUU1" s="1" t="s">
        <v>1625</v>
      </c>
      <c r="AUV1" s="1" t="s">
        <v>1626</v>
      </c>
      <c r="AUW1" s="1" t="s">
        <v>2228</v>
      </c>
      <c r="AUX1" s="1" t="s">
        <v>1627</v>
      </c>
      <c r="AUY1" s="1" t="s">
        <v>1628</v>
      </c>
      <c r="AUZ1" s="1" t="s">
        <v>1629</v>
      </c>
      <c r="AVA1" s="1" t="s">
        <v>1630</v>
      </c>
      <c r="AVB1" s="1" t="s">
        <v>1631</v>
      </c>
      <c r="AVC1" s="1" t="s">
        <v>1632</v>
      </c>
      <c r="AVD1" s="1" t="s">
        <v>1633</v>
      </c>
      <c r="AVE1" s="1" t="s">
        <v>1634</v>
      </c>
      <c r="AVF1" s="1" t="s">
        <v>2229</v>
      </c>
      <c r="AVG1" s="1" t="s">
        <v>1635</v>
      </c>
      <c r="AVH1" s="1" t="s">
        <v>1636</v>
      </c>
      <c r="AVI1" s="1" t="s">
        <v>1637</v>
      </c>
      <c r="AVJ1" s="1" t="s">
        <v>1638</v>
      </c>
      <c r="AVK1" s="1" t="s">
        <v>1640</v>
      </c>
      <c r="AVL1" s="1" t="s">
        <v>1642</v>
      </c>
      <c r="AVM1" s="1" t="s">
        <v>1643</v>
      </c>
      <c r="AVN1" s="1" t="s">
        <v>1644</v>
      </c>
      <c r="AVO1" s="1" t="s">
        <v>1645</v>
      </c>
      <c r="AVP1" s="1" t="s">
        <v>1646</v>
      </c>
      <c r="AVQ1" s="1" t="s">
        <v>1647</v>
      </c>
      <c r="AVR1" s="1" t="s">
        <v>1648</v>
      </c>
      <c r="AVS1" s="1" t="s">
        <v>1649</v>
      </c>
      <c r="AVT1" s="1" t="s">
        <v>1650</v>
      </c>
      <c r="AVU1" s="1" t="s">
        <v>1651</v>
      </c>
      <c r="AVV1" s="1" t="s">
        <v>1652</v>
      </c>
      <c r="AVW1" s="1" t="s">
        <v>1653</v>
      </c>
      <c r="AVX1" s="1" t="s">
        <v>1654</v>
      </c>
      <c r="AVY1" s="1" t="s">
        <v>1655</v>
      </c>
      <c r="AVZ1" s="1" t="s">
        <v>1656</v>
      </c>
      <c r="AWA1" s="1" t="s">
        <v>1657</v>
      </c>
      <c r="AWB1" s="1" t="s">
        <v>1658</v>
      </c>
      <c r="AWC1" s="1" t="s">
        <v>1660</v>
      </c>
      <c r="AWD1" s="1" t="s">
        <v>1661</v>
      </c>
      <c r="AWE1" s="1" t="s">
        <v>1662</v>
      </c>
      <c r="AWF1" s="1" t="s">
        <v>1663</v>
      </c>
      <c r="AWG1" s="1" t="s">
        <v>2230</v>
      </c>
      <c r="AWH1" s="1" t="s">
        <v>2231</v>
      </c>
      <c r="AWI1" s="1" t="s">
        <v>2232</v>
      </c>
      <c r="AWJ1" s="1" t="s">
        <v>2233</v>
      </c>
      <c r="AWK1" s="1" t="s">
        <v>2234</v>
      </c>
      <c r="AWL1" s="1" t="s">
        <v>2235</v>
      </c>
      <c r="AWM1" s="1" t="s">
        <v>2236</v>
      </c>
      <c r="AWN1" s="1" t="s">
        <v>2237</v>
      </c>
      <c r="AWO1" s="1" t="s">
        <v>2238</v>
      </c>
      <c r="AWP1" s="1" t="s">
        <v>2239</v>
      </c>
      <c r="AWQ1" s="1" t="s">
        <v>1664</v>
      </c>
      <c r="AWR1" s="1" t="s">
        <v>1665</v>
      </c>
      <c r="AWS1" s="1" t="s">
        <v>1666</v>
      </c>
      <c r="AWT1" s="1" t="s">
        <v>1667</v>
      </c>
      <c r="AWU1" s="1" t="s">
        <v>1668</v>
      </c>
      <c r="AWV1" s="1" t="s">
        <v>1669</v>
      </c>
      <c r="AWW1" s="1" t="s">
        <v>1670</v>
      </c>
      <c r="AWX1" s="1" t="s">
        <v>1671</v>
      </c>
      <c r="AWY1" s="1" t="s">
        <v>1672</v>
      </c>
      <c r="AWZ1" s="1" t="s">
        <v>1673</v>
      </c>
      <c r="AXA1" s="1" t="s">
        <v>1674</v>
      </c>
      <c r="AXB1" s="1" t="s">
        <v>1675</v>
      </c>
      <c r="AXC1" s="1" t="s">
        <v>1676</v>
      </c>
      <c r="AXD1" s="1" t="s">
        <v>1679</v>
      </c>
      <c r="AXE1" s="1" t="s">
        <v>1680</v>
      </c>
      <c r="AXF1" s="1" t="s">
        <v>1681</v>
      </c>
      <c r="AXG1" s="1" t="s">
        <v>1683</v>
      </c>
      <c r="AXH1" s="1" t="s">
        <v>2240</v>
      </c>
      <c r="AXI1" s="1" t="s">
        <v>2241</v>
      </c>
      <c r="AXJ1" s="1" t="s">
        <v>2242</v>
      </c>
      <c r="AXK1" s="1" t="s">
        <v>2243</v>
      </c>
      <c r="AXL1" s="1" t="s">
        <v>2244</v>
      </c>
      <c r="AXM1" s="1" t="s">
        <v>2245</v>
      </c>
      <c r="AXN1" s="1" t="s">
        <v>2246</v>
      </c>
      <c r="AXO1" s="1" t="s">
        <v>2247</v>
      </c>
      <c r="AXP1" s="1" t="s">
        <v>2248</v>
      </c>
      <c r="AXQ1" s="1" t="s">
        <v>2249</v>
      </c>
      <c r="AXR1" s="1" t="s">
        <v>2250</v>
      </c>
      <c r="AXS1" s="1" t="s">
        <v>2251</v>
      </c>
      <c r="AXT1" s="1" t="s">
        <v>2252</v>
      </c>
      <c r="AXU1" s="1" t="s">
        <v>2253</v>
      </c>
      <c r="AXV1" s="1" t="s">
        <v>2254</v>
      </c>
      <c r="AXW1" s="1" t="s">
        <v>2255</v>
      </c>
      <c r="AXX1" s="1" t="s">
        <v>1687</v>
      </c>
      <c r="AXY1" s="1" t="s">
        <v>2256</v>
      </c>
      <c r="AXZ1" s="1" t="s">
        <v>2257</v>
      </c>
      <c r="AYA1" s="1" t="s">
        <v>2258</v>
      </c>
      <c r="AYB1" s="1" t="s">
        <v>2259</v>
      </c>
      <c r="AYC1" s="1" t="s">
        <v>2260</v>
      </c>
      <c r="AYD1" s="1" t="s">
        <v>2261</v>
      </c>
      <c r="AYE1" s="1" t="s">
        <v>2262</v>
      </c>
      <c r="AYF1" s="1" t="s">
        <v>2263</v>
      </c>
      <c r="AYG1" s="1" t="s">
        <v>2264</v>
      </c>
      <c r="AYH1" s="1" t="s">
        <v>2265</v>
      </c>
      <c r="AYI1" s="1" t="s">
        <v>2266</v>
      </c>
      <c r="AYJ1" s="1" t="s">
        <v>2267</v>
      </c>
      <c r="AYK1" s="1" t="s">
        <v>1689</v>
      </c>
      <c r="AYL1" s="1" t="s">
        <v>1690</v>
      </c>
      <c r="AYM1" s="1" t="s">
        <v>1691</v>
      </c>
      <c r="AYN1" s="1" t="s">
        <v>1692</v>
      </c>
      <c r="AYO1" s="1" t="s">
        <v>1693</v>
      </c>
      <c r="AYP1" s="1" t="s">
        <v>1694</v>
      </c>
      <c r="AYQ1" s="1" t="s">
        <v>1695</v>
      </c>
      <c r="AYR1" s="1" t="s">
        <v>1696</v>
      </c>
      <c r="AYS1" s="1" t="s">
        <v>2268</v>
      </c>
      <c r="AYT1" s="1" t="s">
        <v>1697</v>
      </c>
      <c r="AYU1" s="1" t="s">
        <v>1698</v>
      </c>
      <c r="AYV1" s="1" t="s">
        <v>1699</v>
      </c>
      <c r="AYW1" s="1" t="s">
        <v>1700</v>
      </c>
      <c r="AYX1" s="1" t="s">
        <v>1701</v>
      </c>
      <c r="AYY1" s="1" t="s">
        <v>2269</v>
      </c>
      <c r="AYZ1" s="1" t="s">
        <v>1703</v>
      </c>
      <c r="AZA1" s="1" t="s">
        <v>1704</v>
      </c>
      <c r="AZB1" s="1" t="s">
        <v>1705</v>
      </c>
      <c r="AZC1" s="1" t="s">
        <v>2270</v>
      </c>
      <c r="AZD1" s="1" t="s">
        <v>1706</v>
      </c>
      <c r="AZE1" s="1" t="s">
        <v>1707</v>
      </c>
      <c r="AZF1" s="1" t="s">
        <v>1708</v>
      </c>
      <c r="AZG1" s="1" t="s">
        <v>1709</v>
      </c>
      <c r="AZH1" s="1" t="s">
        <v>1710</v>
      </c>
      <c r="AZI1" s="1" t="s">
        <v>1711</v>
      </c>
      <c r="AZJ1" s="1" t="s">
        <v>1712</v>
      </c>
      <c r="AZK1" s="1" t="s">
        <v>1713</v>
      </c>
      <c r="AZL1" s="1" t="s">
        <v>1715</v>
      </c>
      <c r="AZM1" s="1" t="s">
        <v>1716</v>
      </c>
      <c r="AZN1" s="1" t="s">
        <v>1717</v>
      </c>
      <c r="AZO1" s="1" t="s">
        <v>1718</v>
      </c>
      <c r="AZP1" s="1" t="s">
        <v>2271</v>
      </c>
      <c r="AZQ1" s="1" t="s">
        <v>1719</v>
      </c>
      <c r="AZR1" s="1" t="s">
        <v>1721</v>
      </c>
      <c r="AZS1" s="1" t="s">
        <v>1723</v>
      </c>
      <c r="AZT1" s="1" t="s">
        <v>1724</v>
      </c>
      <c r="AZU1" s="1" t="s">
        <v>1725</v>
      </c>
      <c r="AZV1" s="1" t="s">
        <v>1726</v>
      </c>
      <c r="AZW1" s="1" t="s">
        <v>1727</v>
      </c>
      <c r="AZX1" s="1" t="s">
        <v>1728</v>
      </c>
      <c r="AZY1" s="1" t="s">
        <v>1729</v>
      </c>
      <c r="AZZ1" s="1" t="s">
        <v>2272</v>
      </c>
      <c r="BAA1" s="1" t="s">
        <v>1730</v>
      </c>
      <c r="BAB1" s="1" t="s">
        <v>1731</v>
      </c>
      <c r="BAC1" s="1" t="s">
        <v>1732</v>
      </c>
      <c r="BAD1" s="1" t="s">
        <v>1733</v>
      </c>
      <c r="BAE1" s="1" t="s">
        <v>1734</v>
      </c>
      <c r="BAF1" s="1" t="s">
        <v>1735</v>
      </c>
      <c r="BAG1" s="1" t="s">
        <v>1736</v>
      </c>
      <c r="BAH1" s="1" t="s">
        <v>1737</v>
      </c>
      <c r="BAI1" s="1" t="s">
        <v>2273</v>
      </c>
      <c r="BAJ1" s="1" t="s">
        <v>1738</v>
      </c>
      <c r="BAK1" s="1" t="s">
        <v>1744</v>
      </c>
      <c r="BAL1" s="1" t="s">
        <v>1745</v>
      </c>
      <c r="BAM1" s="1" t="s">
        <v>1746</v>
      </c>
      <c r="BAN1" s="1" t="s">
        <v>2274</v>
      </c>
      <c r="BAO1" s="1" t="s">
        <v>1747</v>
      </c>
      <c r="BAP1" s="1" t="s">
        <v>2275</v>
      </c>
      <c r="BAQ1" s="1" t="s">
        <v>2276</v>
      </c>
      <c r="BAR1" s="1" t="s">
        <v>2277</v>
      </c>
      <c r="BAS1" s="1" t="s">
        <v>2278</v>
      </c>
      <c r="BAT1" s="1" t="s">
        <v>2279</v>
      </c>
      <c r="BAU1" s="1" t="s">
        <v>2280</v>
      </c>
      <c r="BAV1" s="1" t="s">
        <v>2281</v>
      </c>
      <c r="BAW1" s="1" t="s">
        <v>2282</v>
      </c>
      <c r="BAX1" s="1" t="s">
        <v>2283</v>
      </c>
      <c r="BAY1" s="1" t="s">
        <v>2284</v>
      </c>
      <c r="BAZ1" s="1" t="s">
        <v>1749</v>
      </c>
      <c r="BBA1" s="1" t="s">
        <v>1750</v>
      </c>
      <c r="BBB1" s="1" t="s">
        <v>1751</v>
      </c>
      <c r="BBC1" s="1" t="s">
        <v>1753</v>
      </c>
      <c r="BBD1" s="1" t="s">
        <v>1754</v>
      </c>
      <c r="BBE1" s="1" t="s">
        <v>1755</v>
      </c>
      <c r="BBF1" s="1" t="s">
        <v>1756</v>
      </c>
      <c r="BBG1" s="1" t="s">
        <v>1758</v>
      </c>
      <c r="BBH1" s="1" t="s">
        <v>1759</v>
      </c>
      <c r="BBI1" s="1" t="s">
        <v>1760</v>
      </c>
      <c r="BBJ1" s="1" t="s">
        <v>1761</v>
      </c>
      <c r="BBK1" s="1" t="s">
        <v>1762</v>
      </c>
      <c r="BBL1" s="1" t="s">
        <v>1763</v>
      </c>
      <c r="BBM1" s="1" t="s">
        <v>1764</v>
      </c>
      <c r="BBN1" s="1" t="s">
        <v>1765</v>
      </c>
      <c r="BBO1" s="1" t="s">
        <v>1766</v>
      </c>
      <c r="BBP1" s="1" t="s">
        <v>1767</v>
      </c>
      <c r="BBQ1" s="1" t="s">
        <v>1768</v>
      </c>
    </row>
    <row r="2" spans="1:1421" x14ac:dyDescent="0.25">
      <c r="A2" s="1">
        <v>0</v>
      </c>
      <c r="B2">
        <v>8753</v>
      </c>
      <c r="C2">
        <v>7075</v>
      </c>
      <c r="D2">
        <v>9859</v>
      </c>
      <c r="E2">
        <v>2</v>
      </c>
      <c r="F2">
        <v>11469</v>
      </c>
      <c r="G2">
        <v>5525</v>
      </c>
      <c r="H2">
        <v>4657</v>
      </c>
      <c r="I2">
        <v>6795</v>
      </c>
      <c r="J2">
        <v>6910</v>
      </c>
      <c r="K2">
        <v>7875</v>
      </c>
      <c r="L2">
        <v>6224</v>
      </c>
      <c r="M2">
        <v>10698</v>
      </c>
      <c r="N2">
        <v>10364</v>
      </c>
      <c r="O2">
        <v>1</v>
      </c>
      <c r="P2">
        <v>10437</v>
      </c>
      <c r="Q2">
        <v>7548</v>
      </c>
      <c r="R2">
        <v>11484</v>
      </c>
      <c r="S2">
        <v>1</v>
      </c>
      <c r="T2">
        <v>13676</v>
      </c>
      <c r="U2">
        <v>5241</v>
      </c>
      <c r="V2">
        <v>4869</v>
      </c>
      <c r="W2">
        <v>6272</v>
      </c>
      <c r="X2">
        <v>7121</v>
      </c>
      <c r="Y2">
        <v>3460</v>
      </c>
      <c r="Z2">
        <v>2722</v>
      </c>
      <c r="AA2">
        <v>4332</v>
      </c>
      <c r="AB2">
        <v>1</v>
      </c>
      <c r="AC2">
        <v>4700</v>
      </c>
      <c r="AD2">
        <v>5038</v>
      </c>
      <c r="AE2">
        <v>4144</v>
      </c>
      <c r="AF2">
        <v>7279</v>
      </c>
      <c r="AG2">
        <v>6931</v>
      </c>
      <c r="AH2">
        <v>6253</v>
      </c>
      <c r="AI2">
        <v>4585</v>
      </c>
      <c r="AJ2">
        <v>7097</v>
      </c>
      <c r="AK2">
        <v>8547</v>
      </c>
      <c r="AL2">
        <v>7375</v>
      </c>
      <c r="AM2">
        <v>5122</v>
      </c>
      <c r="AN2">
        <v>8982</v>
      </c>
      <c r="AO2">
        <v>9170</v>
      </c>
      <c r="AP2">
        <v>5550</v>
      </c>
      <c r="AQ2">
        <v>3813</v>
      </c>
      <c r="AR2">
        <v>7022</v>
      </c>
      <c r="AS2">
        <v>1</v>
      </c>
      <c r="AT2">
        <v>6487</v>
      </c>
      <c r="AU2">
        <v>8287</v>
      </c>
      <c r="AV2">
        <v>6701</v>
      </c>
      <c r="AW2">
        <v>12833</v>
      </c>
      <c r="AX2">
        <v>11415</v>
      </c>
      <c r="AY2">
        <v>9791</v>
      </c>
      <c r="AZ2">
        <v>6645</v>
      </c>
      <c r="BA2">
        <v>10896</v>
      </c>
      <c r="BB2">
        <v>12061</v>
      </c>
      <c r="BC2">
        <v>1</v>
      </c>
      <c r="BD2">
        <v>1</v>
      </c>
      <c r="BE2">
        <v>1</v>
      </c>
      <c r="BF2">
        <v>1</v>
      </c>
      <c r="BG2">
        <v>1</v>
      </c>
      <c r="BH2">
        <v>9952</v>
      </c>
      <c r="BI2">
        <v>6582</v>
      </c>
      <c r="BJ2">
        <v>10956</v>
      </c>
      <c r="BK2">
        <v>12554</v>
      </c>
      <c r="BL2">
        <v>6921</v>
      </c>
      <c r="BM2">
        <v>4547</v>
      </c>
      <c r="BN2">
        <v>7817</v>
      </c>
      <c r="BO2">
        <v>8527</v>
      </c>
      <c r="BP2">
        <v>8853</v>
      </c>
      <c r="BQ2">
        <v>7194</v>
      </c>
      <c r="BR2">
        <v>12013</v>
      </c>
      <c r="BS2">
        <v>1</v>
      </c>
      <c r="BT2">
        <v>12468</v>
      </c>
      <c r="BU2">
        <v>1</v>
      </c>
      <c r="BV2">
        <v>1</v>
      </c>
      <c r="BW2">
        <v>12496</v>
      </c>
      <c r="BX2">
        <v>8402</v>
      </c>
      <c r="BY2">
        <v>13488</v>
      </c>
      <c r="BZ2">
        <v>16736</v>
      </c>
      <c r="CA2">
        <v>5388</v>
      </c>
      <c r="CB2">
        <v>3738</v>
      </c>
      <c r="CC2">
        <v>6317</v>
      </c>
      <c r="CD2">
        <v>6909</v>
      </c>
      <c r="CE2">
        <v>3617</v>
      </c>
      <c r="CF2">
        <v>2736</v>
      </c>
      <c r="CG2">
        <v>4220</v>
      </c>
      <c r="CH2">
        <v>4469</v>
      </c>
      <c r="CI2">
        <v>5047</v>
      </c>
      <c r="CJ2">
        <v>4288</v>
      </c>
      <c r="CK2">
        <v>7329</v>
      </c>
      <c r="CL2">
        <v>6906</v>
      </c>
      <c r="CM2">
        <v>6613</v>
      </c>
      <c r="CN2">
        <v>4786</v>
      </c>
      <c r="CO2">
        <v>7292</v>
      </c>
      <c r="CP2">
        <v>1</v>
      </c>
      <c r="CQ2">
        <v>8896</v>
      </c>
      <c r="CR2">
        <v>3349</v>
      </c>
      <c r="CS2">
        <v>2538</v>
      </c>
      <c r="CT2">
        <v>4166</v>
      </c>
      <c r="CU2">
        <v>4354</v>
      </c>
      <c r="CV2">
        <v>2388</v>
      </c>
      <c r="CW2">
        <v>2051</v>
      </c>
      <c r="CX2">
        <v>3310</v>
      </c>
      <c r="CY2">
        <v>3234</v>
      </c>
      <c r="CZ2">
        <v>3519</v>
      </c>
      <c r="DA2">
        <v>3056</v>
      </c>
      <c r="DB2">
        <v>5290</v>
      </c>
      <c r="DC2">
        <v>5016</v>
      </c>
      <c r="DD2">
        <v>4052</v>
      </c>
      <c r="DE2">
        <v>3187</v>
      </c>
      <c r="DF2">
        <v>5295</v>
      </c>
      <c r="DG2">
        <v>5582</v>
      </c>
      <c r="DH2">
        <v>4604</v>
      </c>
      <c r="DI2">
        <v>3353</v>
      </c>
      <c r="DJ2">
        <v>6185</v>
      </c>
      <c r="DK2">
        <v>6004</v>
      </c>
      <c r="DL2">
        <v>3671</v>
      </c>
      <c r="DM2">
        <v>2826</v>
      </c>
      <c r="DN2">
        <v>4868</v>
      </c>
      <c r="DO2">
        <v>4756</v>
      </c>
      <c r="DP2">
        <v>5591</v>
      </c>
      <c r="DQ2">
        <v>4925</v>
      </c>
      <c r="DR2">
        <v>8991</v>
      </c>
      <c r="DS2">
        <v>7909</v>
      </c>
      <c r="DT2">
        <v>6163</v>
      </c>
      <c r="DU2">
        <v>4769</v>
      </c>
      <c r="DV2">
        <v>7848</v>
      </c>
      <c r="DW2">
        <v>8265</v>
      </c>
      <c r="DX2">
        <v>1</v>
      </c>
      <c r="DY2">
        <v>2</v>
      </c>
      <c r="DZ2">
        <v>1</v>
      </c>
      <c r="EA2">
        <v>1</v>
      </c>
      <c r="EB2">
        <v>1</v>
      </c>
      <c r="EC2">
        <v>2</v>
      </c>
      <c r="ED2">
        <v>5982</v>
      </c>
      <c r="EE2">
        <v>4230</v>
      </c>
      <c r="EF2">
        <v>6998</v>
      </c>
      <c r="EG2">
        <v>1</v>
      </c>
      <c r="EH2">
        <v>7895</v>
      </c>
      <c r="EI2">
        <v>4492</v>
      </c>
      <c r="EJ2">
        <v>3159</v>
      </c>
      <c r="EK2">
        <v>5266</v>
      </c>
      <c r="EL2">
        <v>5509</v>
      </c>
      <c r="EM2">
        <v>5738</v>
      </c>
      <c r="EN2">
        <v>4979</v>
      </c>
      <c r="EO2">
        <v>8373</v>
      </c>
      <c r="EP2">
        <v>8490</v>
      </c>
      <c r="EQ2">
        <v>7692</v>
      </c>
      <c r="ER2">
        <v>5421</v>
      </c>
      <c r="ES2">
        <v>9041</v>
      </c>
      <c r="ET2">
        <v>10508</v>
      </c>
      <c r="EU2">
        <v>7593</v>
      </c>
      <c r="EV2">
        <v>5138</v>
      </c>
      <c r="EW2">
        <v>8800</v>
      </c>
      <c r="EX2">
        <v>9175</v>
      </c>
      <c r="EY2">
        <v>5084</v>
      </c>
      <c r="EZ2">
        <v>3565</v>
      </c>
      <c r="FA2">
        <v>5998</v>
      </c>
      <c r="FB2">
        <v>1</v>
      </c>
      <c r="FC2">
        <v>6212</v>
      </c>
      <c r="FD2">
        <v>7290</v>
      </c>
      <c r="FE2">
        <v>6100</v>
      </c>
      <c r="FF2">
        <v>10672</v>
      </c>
      <c r="FG2">
        <v>1</v>
      </c>
      <c r="FH2">
        <v>9478</v>
      </c>
      <c r="FI2">
        <v>9230</v>
      </c>
      <c r="FJ2">
        <v>6592</v>
      </c>
      <c r="FK2">
        <v>10139</v>
      </c>
      <c r="FL2">
        <v>11649</v>
      </c>
      <c r="FM2">
        <v>5414</v>
      </c>
      <c r="FN2">
        <v>4020</v>
      </c>
      <c r="FO2">
        <v>6476</v>
      </c>
      <c r="FP2">
        <v>6834</v>
      </c>
      <c r="FQ2">
        <v>3836</v>
      </c>
      <c r="FR2">
        <v>3171</v>
      </c>
      <c r="FS2">
        <v>5000</v>
      </c>
      <c r="FT2">
        <v>1</v>
      </c>
      <c r="FU2">
        <v>4910</v>
      </c>
      <c r="FV2">
        <v>5596</v>
      </c>
      <c r="FW2">
        <v>4798</v>
      </c>
      <c r="FX2">
        <v>8837</v>
      </c>
      <c r="FY2">
        <v>7872</v>
      </c>
      <c r="FZ2">
        <v>1</v>
      </c>
      <c r="GA2">
        <v>6302</v>
      </c>
      <c r="GB2">
        <v>4584</v>
      </c>
      <c r="GC2">
        <v>7588</v>
      </c>
      <c r="GD2">
        <v>8479</v>
      </c>
      <c r="GE2">
        <v>8020</v>
      </c>
      <c r="GF2">
        <v>5776</v>
      </c>
      <c r="GG2">
        <v>10271</v>
      </c>
      <c r="GH2">
        <v>9959</v>
      </c>
      <c r="GI2">
        <v>6429</v>
      </c>
      <c r="GJ2">
        <v>4721</v>
      </c>
      <c r="GK2">
        <v>8513</v>
      </c>
      <c r="GL2">
        <v>1</v>
      </c>
      <c r="GM2">
        <v>7763</v>
      </c>
      <c r="GN2">
        <v>9809</v>
      </c>
      <c r="GO2">
        <v>8513</v>
      </c>
      <c r="GP2">
        <v>15636</v>
      </c>
      <c r="GQ2">
        <v>13333</v>
      </c>
      <c r="GR2">
        <v>1</v>
      </c>
      <c r="GS2">
        <v>1</v>
      </c>
      <c r="GT2">
        <v>10443</v>
      </c>
      <c r="GU2">
        <v>8004</v>
      </c>
      <c r="GV2">
        <v>12917</v>
      </c>
      <c r="GW2">
        <v>13784</v>
      </c>
      <c r="GX2">
        <v>3</v>
      </c>
      <c r="GY2">
        <v>1</v>
      </c>
      <c r="GZ2">
        <v>1</v>
      </c>
      <c r="HA2">
        <v>1</v>
      </c>
      <c r="HB2">
        <v>2</v>
      </c>
      <c r="HC2">
        <v>1</v>
      </c>
      <c r="HD2">
        <v>1</v>
      </c>
      <c r="HE2">
        <v>2</v>
      </c>
      <c r="HF2">
        <v>3</v>
      </c>
      <c r="HG2">
        <v>1</v>
      </c>
      <c r="HH2">
        <v>9418</v>
      </c>
      <c r="HI2">
        <v>6549</v>
      </c>
      <c r="HJ2">
        <v>10671</v>
      </c>
      <c r="HK2">
        <v>11780</v>
      </c>
      <c r="HL2">
        <v>6787</v>
      </c>
      <c r="HM2">
        <v>4668</v>
      </c>
      <c r="HN2">
        <v>7931</v>
      </c>
      <c r="HO2">
        <v>8199</v>
      </c>
      <c r="HP2">
        <v>8600</v>
      </c>
      <c r="HQ2">
        <v>7920</v>
      </c>
      <c r="HR2">
        <v>12858</v>
      </c>
      <c r="HS2">
        <v>1</v>
      </c>
      <c r="HT2">
        <v>12759</v>
      </c>
      <c r="HU2">
        <v>1</v>
      </c>
      <c r="HV2">
        <v>11764</v>
      </c>
      <c r="HW2">
        <v>8507</v>
      </c>
      <c r="HX2">
        <v>12916</v>
      </c>
      <c r="HY2">
        <v>2</v>
      </c>
      <c r="HZ2">
        <v>15336</v>
      </c>
      <c r="IA2">
        <v>1</v>
      </c>
      <c r="IB2">
        <v>1</v>
      </c>
      <c r="IC2">
        <v>1</v>
      </c>
      <c r="ID2">
        <v>1</v>
      </c>
      <c r="IE2">
        <v>4</v>
      </c>
      <c r="IF2">
        <v>1</v>
      </c>
      <c r="IG2">
        <v>2</v>
      </c>
      <c r="IH2">
        <v>1</v>
      </c>
      <c r="II2">
        <v>2</v>
      </c>
      <c r="IJ2">
        <v>1</v>
      </c>
      <c r="IK2">
        <v>1</v>
      </c>
      <c r="IL2">
        <v>2</v>
      </c>
      <c r="IM2">
        <v>1</v>
      </c>
      <c r="IN2">
        <v>2</v>
      </c>
      <c r="IO2">
        <v>2</v>
      </c>
      <c r="IP2">
        <v>2</v>
      </c>
      <c r="IQ2">
        <v>2</v>
      </c>
      <c r="IR2">
        <v>1</v>
      </c>
      <c r="IS2">
        <v>1</v>
      </c>
      <c r="IT2">
        <v>1</v>
      </c>
      <c r="IU2">
        <v>10346</v>
      </c>
      <c r="IV2">
        <v>9215</v>
      </c>
      <c r="IW2">
        <v>11407</v>
      </c>
      <c r="IX2">
        <v>13447</v>
      </c>
      <c r="IY2">
        <v>6842</v>
      </c>
      <c r="IZ2">
        <v>11923</v>
      </c>
      <c r="JA2">
        <v>22132</v>
      </c>
      <c r="JB2">
        <v>7</v>
      </c>
      <c r="JC2">
        <v>10136</v>
      </c>
      <c r="JD2">
        <v>9344</v>
      </c>
      <c r="JE2">
        <v>7546</v>
      </c>
      <c r="JF2">
        <v>12473</v>
      </c>
      <c r="JG2">
        <v>1</v>
      </c>
      <c r="JH2">
        <v>12901</v>
      </c>
      <c r="JI2">
        <v>1</v>
      </c>
      <c r="JJ2">
        <v>12792</v>
      </c>
      <c r="JK2">
        <v>8903</v>
      </c>
      <c r="JL2">
        <v>13475</v>
      </c>
      <c r="JM2">
        <v>1</v>
      </c>
      <c r="JN2">
        <v>16832</v>
      </c>
      <c r="JO2">
        <v>6788</v>
      </c>
      <c r="JP2">
        <v>5247</v>
      </c>
      <c r="JQ2">
        <v>7946</v>
      </c>
      <c r="JR2">
        <v>8868</v>
      </c>
      <c r="JS2">
        <v>4290</v>
      </c>
      <c r="JT2">
        <v>3230</v>
      </c>
      <c r="JU2">
        <v>5478</v>
      </c>
      <c r="JV2">
        <v>5695</v>
      </c>
      <c r="JW2">
        <v>6470</v>
      </c>
      <c r="JX2">
        <v>5304</v>
      </c>
      <c r="JY2">
        <v>9326</v>
      </c>
      <c r="JZ2">
        <v>9179</v>
      </c>
      <c r="KA2">
        <v>1</v>
      </c>
      <c r="KB2">
        <v>8032</v>
      </c>
      <c r="KC2">
        <v>5904</v>
      </c>
      <c r="KD2">
        <v>9238</v>
      </c>
      <c r="KE2">
        <v>1</v>
      </c>
      <c r="KF2">
        <v>10852</v>
      </c>
      <c r="KG2">
        <v>8719</v>
      </c>
      <c r="KH2">
        <v>6189</v>
      </c>
      <c r="KI2">
        <v>10080</v>
      </c>
      <c r="KJ2">
        <v>11173</v>
      </c>
      <c r="KK2">
        <v>6756</v>
      </c>
      <c r="KL2">
        <v>4801</v>
      </c>
      <c r="KM2">
        <v>8393</v>
      </c>
      <c r="KN2">
        <v>1</v>
      </c>
      <c r="KO2">
        <v>8197</v>
      </c>
      <c r="KP2">
        <v>9749</v>
      </c>
      <c r="KQ2">
        <v>8029</v>
      </c>
      <c r="KR2">
        <v>14094</v>
      </c>
      <c r="KS2">
        <v>14204</v>
      </c>
      <c r="KT2">
        <v>12023</v>
      </c>
      <c r="KU2">
        <v>7976</v>
      </c>
      <c r="KV2">
        <v>12174</v>
      </c>
      <c r="KW2">
        <v>1</v>
      </c>
      <c r="KX2">
        <v>15042</v>
      </c>
      <c r="KY2">
        <v>1</v>
      </c>
      <c r="KZ2">
        <v>1</v>
      </c>
      <c r="LA2">
        <v>2</v>
      </c>
      <c r="LB2">
        <v>2</v>
      </c>
      <c r="LC2">
        <v>1</v>
      </c>
      <c r="LD2">
        <v>1</v>
      </c>
      <c r="LE2">
        <v>12314</v>
      </c>
      <c r="LF2">
        <v>8323</v>
      </c>
      <c r="LG2">
        <v>13592</v>
      </c>
      <c r="LH2">
        <v>1</v>
      </c>
      <c r="LI2">
        <v>16333</v>
      </c>
      <c r="LJ2">
        <v>8481</v>
      </c>
      <c r="LK2">
        <v>5519</v>
      </c>
      <c r="LL2">
        <v>9430</v>
      </c>
      <c r="LM2">
        <v>4</v>
      </c>
      <c r="LN2">
        <v>10329</v>
      </c>
      <c r="LO2">
        <v>11001</v>
      </c>
      <c r="LP2">
        <v>9176</v>
      </c>
      <c r="LQ2">
        <v>14753</v>
      </c>
      <c r="LR2">
        <v>1</v>
      </c>
      <c r="LS2">
        <v>15845</v>
      </c>
      <c r="LT2">
        <v>2</v>
      </c>
      <c r="LU2">
        <v>15900</v>
      </c>
      <c r="LV2">
        <v>10664</v>
      </c>
      <c r="LW2">
        <v>17141</v>
      </c>
      <c r="LX2">
        <v>1</v>
      </c>
      <c r="LY2">
        <v>21328</v>
      </c>
      <c r="LZ2">
        <v>5797</v>
      </c>
      <c r="MA2">
        <v>3831</v>
      </c>
      <c r="MB2">
        <v>6615</v>
      </c>
      <c r="MC2">
        <v>7398</v>
      </c>
      <c r="MD2">
        <v>3733</v>
      </c>
      <c r="ME2">
        <v>2670</v>
      </c>
      <c r="MF2">
        <v>4317</v>
      </c>
      <c r="MG2">
        <v>4608</v>
      </c>
      <c r="MH2">
        <v>5236</v>
      </c>
      <c r="MI2">
        <v>4223</v>
      </c>
      <c r="MJ2">
        <v>7616</v>
      </c>
      <c r="MK2">
        <v>6963</v>
      </c>
      <c r="ML2">
        <v>6717</v>
      </c>
      <c r="MM2">
        <v>4939</v>
      </c>
      <c r="MN2">
        <v>7634</v>
      </c>
      <c r="MO2">
        <v>8669</v>
      </c>
      <c r="MP2">
        <v>3615</v>
      </c>
      <c r="MQ2">
        <v>2845</v>
      </c>
      <c r="MR2">
        <v>4596</v>
      </c>
      <c r="MS2">
        <v>1</v>
      </c>
      <c r="MT2">
        <v>5024</v>
      </c>
      <c r="MU2">
        <v>2579</v>
      </c>
      <c r="MV2">
        <v>1961</v>
      </c>
      <c r="MW2">
        <v>3310</v>
      </c>
      <c r="MX2">
        <v>3207</v>
      </c>
      <c r="MY2">
        <v>3587</v>
      </c>
      <c r="MZ2">
        <v>3224</v>
      </c>
      <c r="NA2">
        <v>5287</v>
      </c>
      <c r="NB2">
        <v>1</v>
      </c>
      <c r="NC2">
        <v>5126</v>
      </c>
      <c r="ND2">
        <v>4307</v>
      </c>
      <c r="NE2">
        <v>3341</v>
      </c>
      <c r="NF2">
        <v>5195</v>
      </c>
      <c r="NG2">
        <v>5784</v>
      </c>
      <c r="NH2">
        <v>5039</v>
      </c>
      <c r="NI2">
        <v>3636</v>
      </c>
      <c r="NJ2">
        <v>6347</v>
      </c>
      <c r="NK2">
        <v>6314</v>
      </c>
      <c r="NL2">
        <v>3917</v>
      </c>
      <c r="NM2">
        <v>2921</v>
      </c>
      <c r="NN2">
        <v>5221</v>
      </c>
      <c r="NO2">
        <v>1</v>
      </c>
      <c r="NP2">
        <v>4633</v>
      </c>
      <c r="NQ2">
        <v>1</v>
      </c>
      <c r="NR2">
        <v>5866</v>
      </c>
      <c r="NS2">
        <v>5163</v>
      </c>
      <c r="NT2">
        <v>9337</v>
      </c>
      <c r="NU2">
        <v>8249</v>
      </c>
      <c r="NV2">
        <v>6398</v>
      </c>
      <c r="NW2">
        <v>4760</v>
      </c>
      <c r="NX2">
        <v>7669</v>
      </c>
      <c r="NY2">
        <v>8464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6509</v>
      </c>
      <c r="OG2">
        <v>4709</v>
      </c>
      <c r="OH2">
        <v>7414</v>
      </c>
      <c r="OI2">
        <v>1</v>
      </c>
      <c r="OJ2">
        <v>7986</v>
      </c>
      <c r="OK2">
        <v>4668</v>
      </c>
      <c r="OL2">
        <v>3248</v>
      </c>
      <c r="OM2">
        <v>5514</v>
      </c>
      <c r="ON2">
        <v>5712</v>
      </c>
      <c r="OO2">
        <v>6109</v>
      </c>
      <c r="OP2">
        <v>5417</v>
      </c>
      <c r="OQ2">
        <v>8489</v>
      </c>
      <c r="OR2">
        <v>2</v>
      </c>
      <c r="OS2">
        <v>8323</v>
      </c>
      <c r="OT2">
        <v>1</v>
      </c>
      <c r="OU2">
        <v>8219</v>
      </c>
      <c r="OV2">
        <v>5716</v>
      </c>
      <c r="OW2">
        <v>9294</v>
      </c>
      <c r="OX2">
        <v>11165</v>
      </c>
      <c r="OY2">
        <v>3449</v>
      </c>
      <c r="OZ2">
        <v>2518</v>
      </c>
      <c r="PA2">
        <v>4257</v>
      </c>
      <c r="PB2">
        <v>4550</v>
      </c>
      <c r="PC2">
        <v>2400</v>
      </c>
      <c r="PD2">
        <v>1896</v>
      </c>
      <c r="PE2">
        <v>3063</v>
      </c>
      <c r="PF2">
        <v>3186</v>
      </c>
      <c r="PG2">
        <v>3501</v>
      </c>
      <c r="PH2">
        <v>3119</v>
      </c>
      <c r="PI2">
        <v>5538</v>
      </c>
      <c r="PJ2">
        <v>4965</v>
      </c>
      <c r="PK2">
        <v>4056</v>
      </c>
      <c r="PL2">
        <v>3163</v>
      </c>
      <c r="PM2">
        <v>5259</v>
      </c>
      <c r="PN2">
        <v>5557</v>
      </c>
      <c r="PO2">
        <v>2413</v>
      </c>
      <c r="PP2">
        <v>1940</v>
      </c>
      <c r="PQ2">
        <v>3145</v>
      </c>
      <c r="PR2">
        <v>3172</v>
      </c>
      <c r="PS2">
        <v>1853</v>
      </c>
      <c r="PT2">
        <v>1699</v>
      </c>
      <c r="PU2">
        <v>2690</v>
      </c>
      <c r="PV2">
        <v>2380</v>
      </c>
      <c r="PW2">
        <v>2624</v>
      </c>
      <c r="PX2">
        <v>2665</v>
      </c>
      <c r="PY2">
        <v>4392</v>
      </c>
      <c r="PZ2">
        <v>3983</v>
      </c>
      <c r="QA2">
        <v>1</v>
      </c>
      <c r="QB2">
        <v>1</v>
      </c>
      <c r="QC2">
        <v>2859</v>
      </c>
      <c r="QD2">
        <v>2480</v>
      </c>
      <c r="QE2">
        <v>3997</v>
      </c>
      <c r="QF2">
        <v>4093</v>
      </c>
      <c r="QG2">
        <v>3420</v>
      </c>
      <c r="QH2">
        <v>2573</v>
      </c>
      <c r="QI2">
        <v>4424</v>
      </c>
      <c r="QJ2">
        <v>4423</v>
      </c>
      <c r="QK2">
        <v>2750</v>
      </c>
      <c r="QL2">
        <v>2383</v>
      </c>
      <c r="QM2">
        <v>3943</v>
      </c>
      <c r="QN2">
        <v>2</v>
      </c>
      <c r="QO2">
        <v>3566</v>
      </c>
      <c r="QP2">
        <v>4247</v>
      </c>
      <c r="QQ2">
        <v>3949</v>
      </c>
      <c r="QR2">
        <v>7314</v>
      </c>
      <c r="QS2">
        <v>1</v>
      </c>
      <c r="QT2">
        <v>6227</v>
      </c>
      <c r="QU2">
        <v>4407</v>
      </c>
      <c r="QV2">
        <v>3501</v>
      </c>
      <c r="QW2">
        <v>5744</v>
      </c>
      <c r="QX2">
        <v>6225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4028</v>
      </c>
      <c r="RF2">
        <v>2911</v>
      </c>
      <c r="RG2">
        <v>4844</v>
      </c>
      <c r="RH2">
        <v>5231</v>
      </c>
      <c r="RI2">
        <v>3085</v>
      </c>
      <c r="RJ2">
        <v>2265</v>
      </c>
      <c r="RK2">
        <v>3976</v>
      </c>
      <c r="RL2">
        <v>3984</v>
      </c>
      <c r="RM2">
        <v>4137</v>
      </c>
      <c r="RN2">
        <v>3957</v>
      </c>
      <c r="RO2">
        <v>6426</v>
      </c>
      <c r="RP2">
        <v>6294</v>
      </c>
      <c r="RQ2">
        <v>5055</v>
      </c>
      <c r="RR2">
        <v>3962</v>
      </c>
      <c r="RS2">
        <v>6351</v>
      </c>
      <c r="RT2">
        <v>7180</v>
      </c>
      <c r="RU2">
        <v>5034</v>
      </c>
      <c r="RV2">
        <v>3438</v>
      </c>
      <c r="RW2">
        <v>5929</v>
      </c>
      <c r="RX2">
        <v>6239</v>
      </c>
      <c r="RY2">
        <v>3378</v>
      </c>
      <c r="RZ2">
        <v>2552</v>
      </c>
      <c r="SA2">
        <v>4226</v>
      </c>
      <c r="SB2">
        <v>1</v>
      </c>
      <c r="SC2">
        <v>4292</v>
      </c>
      <c r="SD2">
        <v>5075</v>
      </c>
      <c r="SE2">
        <v>4405</v>
      </c>
      <c r="SF2">
        <v>7823</v>
      </c>
      <c r="SG2">
        <v>6650</v>
      </c>
      <c r="SH2">
        <v>5847</v>
      </c>
      <c r="SI2">
        <v>4540</v>
      </c>
      <c r="SJ2">
        <v>7057</v>
      </c>
      <c r="SK2">
        <v>1</v>
      </c>
      <c r="SL2">
        <v>7878</v>
      </c>
      <c r="SM2">
        <v>3704</v>
      </c>
      <c r="SN2">
        <v>2742</v>
      </c>
      <c r="SO2">
        <v>4671</v>
      </c>
      <c r="SP2">
        <v>1</v>
      </c>
      <c r="SQ2">
        <v>5092</v>
      </c>
      <c r="SR2">
        <v>2856</v>
      </c>
      <c r="SS2">
        <v>2497</v>
      </c>
      <c r="ST2">
        <v>4103</v>
      </c>
      <c r="SU2">
        <v>3715</v>
      </c>
      <c r="SV2">
        <v>3921</v>
      </c>
      <c r="SW2">
        <v>3751</v>
      </c>
      <c r="SX2">
        <v>6741</v>
      </c>
      <c r="SY2">
        <v>5918</v>
      </c>
      <c r="SZ2">
        <v>1</v>
      </c>
      <c r="TA2">
        <v>4387</v>
      </c>
      <c r="TB2">
        <v>3776</v>
      </c>
      <c r="TC2">
        <v>5925</v>
      </c>
      <c r="TD2">
        <v>6121</v>
      </c>
      <c r="TE2">
        <v>5584</v>
      </c>
      <c r="TF2">
        <v>4385</v>
      </c>
      <c r="TG2">
        <v>7557</v>
      </c>
      <c r="TH2">
        <v>7288</v>
      </c>
      <c r="TI2">
        <v>4627</v>
      </c>
      <c r="TJ2">
        <v>3672</v>
      </c>
      <c r="TK2">
        <v>6419</v>
      </c>
      <c r="TL2">
        <v>5849</v>
      </c>
      <c r="TM2">
        <v>7172</v>
      </c>
      <c r="TN2">
        <v>6736</v>
      </c>
      <c r="TO2">
        <v>12121</v>
      </c>
      <c r="TP2">
        <v>10090</v>
      </c>
      <c r="TQ2">
        <v>1</v>
      </c>
      <c r="TR2">
        <v>2</v>
      </c>
      <c r="TS2">
        <v>1</v>
      </c>
      <c r="TT2">
        <v>7457</v>
      </c>
      <c r="TU2">
        <v>6031</v>
      </c>
      <c r="TV2">
        <v>9465</v>
      </c>
      <c r="TW2">
        <v>1</v>
      </c>
      <c r="TX2">
        <v>10113</v>
      </c>
      <c r="TY2">
        <v>1</v>
      </c>
      <c r="TZ2">
        <v>1</v>
      </c>
      <c r="UA2">
        <v>1</v>
      </c>
      <c r="UB2">
        <v>1</v>
      </c>
      <c r="UC2">
        <v>2</v>
      </c>
      <c r="UD2">
        <v>6244</v>
      </c>
      <c r="UE2">
        <v>4875</v>
      </c>
      <c r="UF2">
        <v>7637</v>
      </c>
      <c r="UG2">
        <v>1</v>
      </c>
      <c r="UH2">
        <v>8467</v>
      </c>
      <c r="UI2">
        <v>4751</v>
      </c>
      <c r="UJ2">
        <v>3592</v>
      </c>
      <c r="UK2">
        <v>5879</v>
      </c>
      <c r="UL2">
        <v>1</v>
      </c>
      <c r="UM2">
        <v>5931</v>
      </c>
      <c r="UN2">
        <v>6282</v>
      </c>
      <c r="UO2">
        <v>5979</v>
      </c>
      <c r="UP2">
        <v>9970</v>
      </c>
      <c r="UQ2">
        <v>9652</v>
      </c>
      <c r="UR2">
        <v>7911</v>
      </c>
      <c r="US2">
        <v>6270</v>
      </c>
      <c r="UT2">
        <v>9220</v>
      </c>
      <c r="UU2">
        <v>10924</v>
      </c>
      <c r="UV2">
        <v>1</v>
      </c>
      <c r="UW2">
        <v>1</v>
      </c>
      <c r="UX2">
        <v>1</v>
      </c>
      <c r="UY2">
        <v>1</v>
      </c>
      <c r="UZ2">
        <v>2</v>
      </c>
      <c r="VA2">
        <v>2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7</v>
      </c>
      <c r="VI2">
        <v>2</v>
      </c>
      <c r="VJ2">
        <v>1</v>
      </c>
      <c r="VK2">
        <v>1</v>
      </c>
      <c r="VL2">
        <v>6213</v>
      </c>
      <c r="VM2">
        <v>4350</v>
      </c>
      <c r="VN2">
        <v>7181</v>
      </c>
      <c r="VO2">
        <v>8024</v>
      </c>
      <c r="VP2">
        <v>4192</v>
      </c>
      <c r="VQ2">
        <v>3028</v>
      </c>
      <c r="VR2">
        <v>5030</v>
      </c>
      <c r="VS2">
        <v>1</v>
      </c>
      <c r="VT2">
        <v>5246</v>
      </c>
      <c r="VU2">
        <v>6009</v>
      </c>
      <c r="VV2">
        <v>4975</v>
      </c>
      <c r="VW2">
        <v>8559</v>
      </c>
      <c r="VX2">
        <v>8298</v>
      </c>
      <c r="VY2">
        <v>1</v>
      </c>
      <c r="VZ2">
        <v>1</v>
      </c>
      <c r="WA2">
        <v>7831</v>
      </c>
      <c r="WB2">
        <v>5615</v>
      </c>
      <c r="WC2">
        <v>8717</v>
      </c>
      <c r="WD2">
        <v>1</v>
      </c>
      <c r="WE2">
        <v>10324</v>
      </c>
      <c r="WF2">
        <v>4482</v>
      </c>
      <c r="WG2">
        <v>3327</v>
      </c>
      <c r="WH2">
        <v>5371</v>
      </c>
      <c r="WI2">
        <v>6141</v>
      </c>
      <c r="WJ2">
        <v>3113</v>
      </c>
      <c r="WK2">
        <v>2481</v>
      </c>
      <c r="WL2">
        <v>3958</v>
      </c>
      <c r="WM2">
        <v>3874</v>
      </c>
      <c r="WN2">
        <v>4496</v>
      </c>
      <c r="WO2">
        <v>4135</v>
      </c>
      <c r="WP2">
        <v>6984</v>
      </c>
      <c r="WQ2">
        <v>6576</v>
      </c>
      <c r="WR2">
        <v>5145</v>
      </c>
      <c r="WS2">
        <v>4022</v>
      </c>
      <c r="WT2">
        <v>6606</v>
      </c>
      <c r="WU2">
        <v>7309</v>
      </c>
      <c r="WV2">
        <v>5834</v>
      </c>
      <c r="WW2">
        <v>4129</v>
      </c>
      <c r="WX2">
        <v>7073</v>
      </c>
      <c r="WY2">
        <v>7414</v>
      </c>
      <c r="WZ2">
        <v>4553</v>
      </c>
      <c r="XA2">
        <v>3476</v>
      </c>
      <c r="XB2">
        <v>6321</v>
      </c>
      <c r="XC2">
        <v>5752</v>
      </c>
      <c r="XD2">
        <v>6909</v>
      </c>
      <c r="XE2">
        <v>6008</v>
      </c>
      <c r="XF2">
        <v>10779</v>
      </c>
      <c r="XG2">
        <v>10035</v>
      </c>
      <c r="XH2">
        <v>7623</v>
      </c>
      <c r="XI2">
        <v>5876</v>
      </c>
      <c r="XJ2">
        <v>9345</v>
      </c>
      <c r="XK2">
        <v>10241</v>
      </c>
      <c r="XL2">
        <v>1</v>
      </c>
      <c r="XM2">
        <v>1</v>
      </c>
      <c r="XN2">
        <v>2</v>
      </c>
      <c r="XO2">
        <v>1</v>
      </c>
      <c r="XP2">
        <v>1</v>
      </c>
      <c r="XQ2">
        <v>7659</v>
      </c>
      <c r="XR2">
        <v>5374</v>
      </c>
      <c r="XS2">
        <v>9007</v>
      </c>
      <c r="XT2">
        <v>10333</v>
      </c>
      <c r="XU2">
        <v>5373</v>
      </c>
      <c r="XV2">
        <v>3878</v>
      </c>
      <c r="XW2">
        <v>6513</v>
      </c>
      <c r="XX2">
        <v>1</v>
      </c>
      <c r="XY2">
        <v>6870</v>
      </c>
      <c r="XZ2">
        <v>7314</v>
      </c>
      <c r="YA2">
        <v>6524</v>
      </c>
      <c r="YB2">
        <v>10864</v>
      </c>
      <c r="YC2">
        <v>10838</v>
      </c>
      <c r="YD2">
        <v>1</v>
      </c>
      <c r="YE2">
        <v>9843</v>
      </c>
      <c r="YF2">
        <v>7023</v>
      </c>
      <c r="YG2">
        <v>11439</v>
      </c>
      <c r="YH2">
        <v>13708</v>
      </c>
      <c r="YI2">
        <v>8019</v>
      </c>
      <c r="YJ2">
        <v>5563</v>
      </c>
      <c r="YK2">
        <v>9570</v>
      </c>
      <c r="YL2">
        <v>10115</v>
      </c>
      <c r="YM2">
        <v>5287</v>
      </c>
      <c r="YN2">
        <v>3856</v>
      </c>
      <c r="YO2">
        <v>6577</v>
      </c>
      <c r="YP2">
        <v>6372</v>
      </c>
      <c r="YQ2">
        <v>7532</v>
      </c>
      <c r="YR2">
        <v>6260</v>
      </c>
      <c r="YS2">
        <v>11374</v>
      </c>
      <c r="YT2">
        <v>9570</v>
      </c>
      <c r="YU2">
        <v>9462</v>
      </c>
      <c r="YV2">
        <v>7079</v>
      </c>
      <c r="YW2">
        <v>11147</v>
      </c>
      <c r="YX2">
        <v>2</v>
      </c>
      <c r="YY2">
        <v>12219</v>
      </c>
      <c r="YZ2">
        <v>5275</v>
      </c>
      <c r="ZA2">
        <v>4051</v>
      </c>
      <c r="ZB2">
        <v>6633</v>
      </c>
      <c r="ZC2">
        <v>6864</v>
      </c>
      <c r="ZD2">
        <v>3512</v>
      </c>
      <c r="ZE2">
        <v>2894</v>
      </c>
      <c r="ZF2">
        <v>4844</v>
      </c>
      <c r="ZG2">
        <v>4555</v>
      </c>
      <c r="ZH2">
        <v>5243</v>
      </c>
      <c r="ZI2">
        <v>4525</v>
      </c>
      <c r="ZJ2">
        <v>8253</v>
      </c>
      <c r="ZK2">
        <v>7269</v>
      </c>
      <c r="ZL2">
        <v>6024</v>
      </c>
      <c r="ZM2">
        <v>4649</v>
      </c>
      <c r="ZN2">
        <v>7952</v>
      </c>
      <c r="ZO2">
        <v>8209</v>
      </c>
      <c r="ZP2">
        <v>7038</v>
      </c>
      <c r="ZQ2">
        <v>5233</v>
      </c>
      <c r="ZR2">
        <v>9698</v>
      </c>
      <c r="ZS2">
        <v>8977</v>
      </c>
      <c r="ZT2">
        <v>5518</v>
      </c>
      <c r="ZU2">
        <v>4269</v>
      </c>
      <c r="ZV2">
        <v>7830</v>
      </c>
      <c r="ZW2">
        <v>6646</v>
      </c>
      <c r="ZX2">
        <v>8442</v>
      </c>
      <c r="ZY2">
        <v>7486</v>
      </c>
      <c r="ZZ2">
        <v>14538</v>
      </c>
      <c r="AAA2">
        <v>12186</v>
      </c>
      <c r="AAB2">
        <v>1</v>
      </c>
      <c r="AAC2">
        <v>8729</v>
      </c>
      <c r="AAD2">
        <v>6775</v>
      </c>
      <c r="AAE2">
        <v>11288</v>
      </c>
      <c r="AAF2">
        <v>11939</v>
      </c>
      <c r="AAG2">
        <v>1</v>
      </c>
      <c r="AAH2">
        <v>1</v>
      </c>
      <c r="AAI2">
        <v>1</v>
      </c>
      <c r="AAJ2">
        <v>1</v>
      </c>
      <c r="AAK2">
        <v>9145</v>
      </c>
      <c r="AAL2">
        <v>6241</v>
      </c>
      <c r="AAM2">
        <v>10919</v>
      </c>
      <c r="AAN2">
        <v>11917</v>
      </c>
      <c r="AAO2">
        <v>6397</v>
      </c>
      <c r="AAP2">
        <v>4501</v>
      </c>
      <c r="AAQ2">
        <v>8226</v>
      </c>
      <c r="AAR2">
        <v>2</v>
      </c>
      <c r="AAS2">
        <v>8040</v>
      </c>
      <c r="AAT2">
        <v>8521</v>
      </c>
      <c r="AAU2">
        <v>7510</v>
      </c>
      <c r="AAV2">
        <v>12412</v>
      </c>
      <c r="AAW2">
        <v>1</v>
      </c>
      <c r="AAX2">
        <v>11630</v>
      </c>
      <c r="AAY2">
        <v>1</v>
      </c>
      <c r="AAZ2">
        <v>11435</v>
      </c>
      <c r="ABA2">
        <v>8195</v>
      </c>
      <c r="ABB2">
        <v>13390</v>
      </c>
      <c r="ABC2">
        <v>15562</v>
      </c>
      <c r="ABD2">
        <v>4924</v>
      </c>
      <c r="ABE2">
        <v>3561</v>
      </c>
      <c r="ABF2">
        <v>6665</v>
      </c>
      <c r="ABG2">
        <v>1</v>
      </c>
      <c r="ABH2">
        <v>6856</v>
      </c>
      <c r="ABI2">
        <v>3908</v>
      </c>
      <c r="ABJ2">
        <v>2799</v>
      </c>
      <c r="ABK2">
        <v>5172</v>
      </c>
      <c r="ABL2">
        <v>4853</v>
      </c>
      <c r="ABM2">
        <v>4874</v>
      </c>
      <c r="ABN2">
        <v>4256</v>
      </c>
      <c r="ABO2">
        <v>8591</v>
      </c>
      <c r="ABP2">
        <v>7380</v>
      </c>
      <c r="ABQ2">
        <v>6280</v>
      </c>
      <c r="ABR2">
        <v>4852</v>
      </c>
      <c r="ABS2">
        <v>8049</v>
      </c>
      <c r="ABT2">
        <v>8610</v>
      </c>
      <c r="ABU2">
        <v>3867</v>
      </c>
      <c r="ABV2">
        <v>2967</v>
      </c>
      <c r="ABW2">
        <v>5456</v>
      </c>
      <c r="ABX2">
        <v>5080</v>
      </c>
      <c r="ABY2">
        <v>3063</v>
      </c>
      <c r="ABZ2">
        <v>2498</v>
      </c>
      <c r="ACA2">
        <v>4652</v>
      </c>
      <c r="ACB2">
        <v>3870</v>
      </c>
      <c r="ACC2">
        <v>4296</v>
      </c>
      <c r="ACD2">
        <v>3490</v>
      </c>
      <c r="ACE2">
        <v>7487</v>
      </c>
      <c r="ACF2">
        <v>5792</v>
      </c>
      <c r="ACG2">
        <v>1</v>
      </c>
      <c r="ACH2">
        <v>4671</v>
      </c>
      <c r="ACI2">
        <v>3843</v>
      </c>
      <c r="ACJ2">
        <v>6576</v>
      </c>
      <c r="ACK2">
        <v>2</v>
      </c>
      <c r="ACL2">
        <v>6365</v>
      </c>
      <c r="ACM2">
        <v>3840</v>
      </c>
      <c r="ACN2">
        <v>3826</v>
      </c>
      <c r="ACO2">
        <v>7556</v>
      </c>
      <c r="ACP2">
        <v>6679</v>
      </c>
      <c r="ACQ2">
        <v>3355</v>
      </c>
      <c r="ACR2">
        <v>3555</v>
      </c>
      <c r="ACS2">
        <v>6796</v>
      </c>
      <c r="ACT2">
        <v>5566</v>
      </c>
      <c r="ACU2">
        <v>5221</v>
      </c>
      <c r="ACV2">
        <v>5957</v>
      </c>
      <c r="ACW2">
        <v>12143</v>
      </c>
      <c r="ACX2">
        <v>9615</v>
      </c>
      <c r="ACY2">
        <v>5440</v>
      </c>
      <c r="ACZ2">
        <v>5420</v>
      </c>
      <c r="ADA2">
        <v>9609</v>
      </c>
      <c r="ADB2">
        <v>1</v>
      </c>
      <c r="ADC2">
        <v>9066</v>
      </c>
      <c r="ADD2">
        <v>1</v>
      </c>
      <c r="ADE2">
        <v>1</v>
      </c>
      <c r="ADF2">
        <v>1</v>
      </c>
      <c r="ADG2">
        <v>1</v>
      </c>
      <c r="ADH2">
        <v>6053</v>
      </c>
      <c r="ADI2">
        <v>4097</v>
      </c>
      <c r="ADJ2">
        <v>7880</v>
      </c>
      <c r="ADK2">
        <v>1</v>
      </c>
      <c r="ADL2">
        <v>7717</v>
      </c>
      <c r="ADM2">
        <v>4733</v>
      </c>
      <c r="ADN2">
        <v>3351</v>
      </c>
      <c r="ADO2">
        <v>6459</v>
      </c>
      <c r="ADP2">
        <v>5608</v>
      </c>
      <c r="ADQ2">
        <v>6142</v>
      </c>
      <c r="ADR2">
        <v>5256</v>
      </c>
      <c r="ADS2">
        <v>9704</v>
      </c>
      <c r="ADT2">
        <v>3</v>
      </c>
      <c r="ADU2">
        <v>8401</v>
      </c>
      <c r="ADV2">
        <v>7895</v>
      </c>
      <c r="ADW2">
        <v>5550</v>
      </c>
      <c r="ADX2">
        <v>10055</v>
      </c>
      <c r="ADY2">
        <v>10075</v>
      </c>
      <c r="ADZ2">
        <v>8325</v>
      </c>
      <c r="AEA2">
        <v>6186</v>
      </c>
      <c r="AEB2">
        <v>10863</v>
      </c>
      <c r="AEC2">
        <v>1</v>
      </c>
      <c r="AED2">
        <v>10681</v>
      </c>
      <c r="AEE2">
        <v>6084</v>
      </c>
      <c r="AEF2">
        <v>4469</v>
      </c>
      <c r="AEG2">
        <v>8045</v>
      </c>
      <c r="AEH2">
        <v>1</v>
      </c>
      <c r="AEI2">
        <v>7393</v>
      </c>
      <c r="AEJ2">
        <v>8625</v>
      </c>
      <c r="AEK2">
        <v>7670</v>
      </c>
      <c r="AEL2">
        <v>14173</v>
      </c>
      <c r="AEM2">
        <v>11385</v>
      </c>
      <c r="AEN2">
        <v>10556</v>
      </c>
      <c r="AEO2">
        <v>7897</v>
      </c>
      <c r="AEP2">
        <v>12612</v>
      </c>
      <c r="AEQ2">
        <v>2</v>
      </c>
      <c r="AER2">
        <v>13352</v>
      </c>
      <c r="AES2">
        <v>6597</v>
      </c>
      <c r="AET2">
        <v>4852</v>
      </c>
      <c r="AEU2">
        <v>8714</v>
      </c>
      <c r="AEV2">
        <v>1</v>
      </c>
      <c r="AEW2">
        <v>8260</v>
      </c>
      <c r="AEX2">
        <v>5002</v>
      </c>
      <c r="AEY2">
        <v>3995</v>
      </c>
      <c r="AEZ2">
        <v>7314</v>
      </c>
      <c r="AFA2">
        <v>6433</v>
      </c>
      <c r="AFB2">
        <v>6960</v>
      </c>
      <c r="AFC2">
        <v>6356</v>
      </c>
      <c r="AFD2">
        <v>12250</v>
      </c>
      <c r="AFE2">
        <v>9727</v>
      </c>
      <c r="AFF2">
        <v>1</v>
      </c>
      <c r="AFG2">
        <v>7677</v>
      </c>
      <c r="AFH2">
        <v>6303</v>
      </c>
      <c r="AFI2">
        <v>10480</v>
      </c>
      <c r="AFJ2">
        <v>10062</v>
      </c>
      <c r="AFK2">
        <v>9410</v>
      </c>
      <c r="AFL2">
        <v>7407</v>
      </c>
      <c r="AFM2">
        <v>13543</v>
      </c>
      <c r="AFN2">
        <v>1</v>
      </c>
      <c r="AFO2">
        <v>12042</v>
      </c>
      <c r="AFP2">
        <v>7908</v>
      </c>
      <c r="AFQ2">
        <v>6625</v>
      </c>
      <c r="AFR2">
        <v>11967</v>
      </c>
      <c r="AFS2">
        <v>1</v>
      </c>
      <c r="AFT2">
        <v>9780</v>
      </c>
      <c r="AFU2">
        <v>12496</v>
      </c>
      <c r="AFV2">
        <v>11436</v>
      </c>
      <c r="AFW2">
        <v>21628</v>
      </c>
      <c r="AFX2">
        <v>18361</v>
      </c>
      <c r="AFY2">
        <v>11867</v>
      </c>
      <c r="AFZ2">
        <v>9687</v>
      </c>
      <c r="AGA2">
        <v>16942</v>
      </c>
      <c r="AGB2">
        <v>16460</v>
      </c>
      <c r="AGC2">
        <v>1</v>
      </c>
      <c r="AGD2">
        <v>1</v>
      </c>
      <c r="AGE2">
        <v>1</v>
      </c>
      <c r="AGF2">
        <v>1</v>
      </c>
      <c r="AGG2">
        <v>2</v>
      </c>
      <c r="AGH2">
        <v>1</v>
      </c>
      <c r="AGI2">
        <v>10848</v>
      </c>
      <c r="AGJ2">
        <v>7703</v>
      </c>
      <c r="AGK2">
        <v>13750</v>
      </c>
      <c r="AGL2">
        <v>1</v>
      </c>
      <c r="AGM2">
        <v>14465</v>
      </c>
      <c r="AGN2">
        <v>8216</v>
      </c>
      <c r="AGO2">
        <v>6280</v>
      </c>
      <c r="AGP2">
        <v>10672</v>
      </c>
      <c r="AGQ2">
        <v>1</v>
      </c>
      <c r="AGR2">
        <v>10454</v>
      </c>
      <c r="AGS2">
        <v>10718</v>
      </c>
      <c r="AGT2">
        <v>10666</v>
      </c>
      <c r="AGU2">
        <v>17888</v>
      </c>
      <c r="AGV2">
        <v>1</v>
      </c>
      <c r="AGW2">
        <v>17044</v>
      </c>
      <c r="AGX2">
        <v>1</v>
      </c>
      <c r="AGY2">
        <v>13998</v>
      </c>
      <c r="AGZ2">
        <v>10464</v>
      </c>
      <c r="AHA2">
        <v>17361</v>
      </c>
      <c r="AHB2">
        <v>3</v>
      </c>
      <c r="AHC2">
        <v>19245</v>
      </c>
      <c r="AHD2">
        <v>1</v>
      </c>
      <c r="AHE2">
        <v>1</v>
      </c>
      <c r="AHF2">
        <v>1</v>
      </c>
      <c r="AHG2">
        <v>1</v>
      </c>
      <c r="AHH2">
        <v>1</v>
      </c>
      <c r="AHI2">
        <v>1</v>
      </c>
      <c r="AHJ2">
        <v>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1</v>
      </c>
      <c r="AHR2">
        <v>4</v>
      </c>
      <c r="AHS2">
        <v>1</v>
      </c>
      <c r="AHT2">
        <v>1</v>
      </c>
      <c r="AHU2">
        <v>1</v>
      </c>
      <c r="AHV2">
        <v>2</v>
      </c>
      <c r="AHW2">
        <v>2</v>
      </c>
      <c r="AHX2">
        <v>1</v>
      </c>
      <c r="AHY2">
        <v>5</v>
      </c>
      <c r="AHZ2">
        <v>3</v>
      </c>
      <c r="AIA2">
        <v>3</v>
      </c>
      <c r="AIB2">
        <v>2</v>
      </c>
      <c r="AIC2">
        <v>5</v>
      </c>
      <c r="AID2">
        <v>3</v>
      </c>
      <c r="AIE2">
        <v>3</v>
      </c>
      <c r="AIF2">
        <v>2</v>
      </c>
      <c r="AIG2">
        <v>3</v>
      </c>
      <c r="AIH2">
        <v>1</v>
      </c>
      <c r="AII2">
        <v>9832</v>
      </c>
      <c r="AIJ2">
        <v>7181</v>
      </c>
      <c r="AIK2">
        <v>11423</v>
      </c>
      <c r="AIL2">
        <v>2</v>
      </c>
      <c r="AIM2">
        <v>12625</v>
      </c>
      <c r="AIN2">
        <v>6660</v>
      </c>
      <c r="AIO2">
        <v>4924</v>
      </c>
      <c r="AIP2">
        <v>8358</v>
      </c>
      <c r="AIQ2">
        <v>8472</v>
      </c>
      <c r="AIR2">
        <v>9209</v>
      </c>
      <c r="AIS2">
        <v>7808</v>
      </c>
      <c r="AIT2">
        <v>13478</v>
      </c>
      <c r="AIU2">
        <v>1</v>
      </c>
      <c r="AIV2">
        <v>12381</v>
      </c>
      <c r="AIW2">
        <v>12769</v>
      </c>
      <c r="AIX2">
        <v>9149</v>
      </c>
      <c r="AIY2">
        <v>14304</v>
      </c>
      <c r="AIZ2">
        <v>2</v>
      </c>
      <c r="AJA2">
        <v>16522</v>
      </c>
      <c r="AJB2">
        <v>7041</v>
      </c>
      <c r="AJC2">
        <v>5420</v>
      </c>
      <c r="AJD2">
        <v>8975</v>
      </c>
      <c r="AJE2">
        <v>9150</v>
      </c>
      <c r="AJF2">
        <v>4805</v>
      </c>
      <c r="AJG2">
        <v>3718</v>
      </c>
      <c r="AJH2">
        <v>6549</v>
      </c>
      <c r="AJI2">
        <v>6126</v>
      </c>
      <c r="AJJ2">
        <v>6633</v>
      </c>
      <c r="AJK2">
        <v>5871</v>
      </c>
      <c r="AJL2">
        <v>10661</v>
      </c>
      <c r="AJM2">
        <v>1</v>
      </c>
      <c r="AJN2">
        <v>9100</v>
      </c>
      <c r="AJO2">
        <v>8287</v>
      </c>
      <c r="AJP2">
        <v>6354</v>
      </c>
      <c r="AJQ2">
        <v>10581</v>
      </c>
      <c r="AJR2">
        <v>10963</v>
      </c>
      <c r="AJS2">
        <v>8102</v>
      </c>
      <c r="AJT2">
        <v>6235</v>
      </c>
      <c r="AJU2">
        <v>11029</v>
      </c>
      <c r="AJV2">
        <v>10726</v>
      </c>
      <c r="AJW2">
        <v>6782</v>
      </c>
      <c r="AJX2">
        <v>5627</v>
      </c>
      <c r="AJY2">
        <v>9869</v>
      </c>
      <c r="AJZ2">
        <v>8277</v>
      </c>
      <c r="AKA2">
        <v>9767</v>
      </c>
      <c r="AKB2">
        <v>8856</v>
      </c>
      <c r="AKC2">
        <v>17415</v>
      </c>
      <c r="AKD2">
        <v>2</v>
      </c>
      <c r="AKE2">
        <v>15462</v>
      </c>
      <c r="AKF2">
        <v>2</v>
      </c>
      <c r="AKG2">
        <v>10571</v>
      </c>
      <c r="AKH2">
        <v>8164</v>
      </c>
      <c r="AKI2">
        <v>15301</v>
      </c>
      <c r="AKJ2">
        <v>14570</v>
      </c>
      <c r="AKK2">
        <v>2</v>
      </c>
      <c r="AKL2">
        <v>1</v>
      </c>
      <c r="AKM2">
        <v>1</v>
      </c>
      <c r="AKN2">
        <v>1</v>
      </c>
      <c r="AKO2">
        <v>1</v>
      </c>
      <c r="AKP2">
        <v>2</v>
      </c>
      <c r="AKQ2">
        <v>1</v>
      </c>
      <c r="AKR2">
        <v>1</v>
      </c>
      <c r="AKS2">
        <v>1</v>
      </c>
      <c r="AKT2">
        <v>1</v>
      </c>
      <c r="AKU2">
        <v>1</v>
      </c>
      <c r="AKV2">
        <v>2</v>
      </c>
      <c r="AKW2">
        <v>11873</v>
      </c>
      <c r="AKX2">
        <v>8285</v>
      </c>
      <c r="AKY2">
        <v>14406</v>
      </c>
      <c r="AKZ2">
        <v>1</v>
      </c>
      <c r="ALA2">
        <v>15916</v>
      </c>
      <c r="ALB2">
        <v>8490</v>
      </c>
      <c r="ALC2">
        <v>5856</v>
      </c>
      <c r="ALD2">
        <v>10597</v>
      </c>
      <c r="ALE2">
        <v>1</v>
      </c>
      <c r="ALF2">
        <v>10805</v>
      </c>
      <c r="ALG2">
        <v>10968</v>
      </c>
      <c r="ALH2">
        <v>9766</v>
      </c>
      <c r="ALI2">
        <v>15883</v>
      </c>
      <c r="ALJ2">
        <v>15749</v>
      </c>
      <c r="ALK2">
        <v>15411</v>
      </c>
      <c r="ALL2">
        <v>11121</v>
      </c>
      <c r="ALM2">
        <v>17840</v>
      </c>
      <c r="ALN2">
        <v>1</v>
      </c>
      <c r="ALO2">
        <v>20999</v>
      </c>
      <c r="ALP2">
        <v>1</v>
      </c>
      <c r="ALQ2">
        <v>1</v>
      </c>
      <c r="ALR2">
        <v>1</v>
      </c>
      <c r="ALS2">
        <v>2</v>
      </c>
      <c r="ALT2">
        <v>2</v>
      </c>
      <c r="ALU2">
        <v>1</v>
      </c>
      <c r="ALV2">
        <v>1</v>
      </c>
      <c r="ALW2">
        <v>1</v>
      </c>
      <c r="ALX2">
        <v>1</v>
      </c>
      <c r="ALY2">
        <v>1</v>
      </c>
      <c r="ALZ2">
        <v>1</v>
      </c>
      <c r="AMA2">
        <v>1</v>
      </c>
      <c r="AMB2">
        <v>1</v>
      </c>
      <c r="AMC2">
        <v>1</v>
      </c>
      <c r="AMD2">
        <v>4</v>
      </c>
      <c r="AME2">
        <v>1</v>
      </c>
      <c r="AMF2">
        <v>1</v>
      </c>
      <c r="AMG2">
        <v>1</v>
      </c>
      <c r="AMH2">
        <v>1</v>
      </c>
      <c r="AMI2">
        <v>1</v>
      </c>
      <c r="AMJ2">
        <v>1</v>
      </c>
      <c r="AMK2">
        <v>2</v>
      </c>
      <c r="AML2">
        <v>1</v>
      </c>
      <c r="AMM2">
        <v>1</v>
      </c>
      <c r="AMN2">
        <v>1</v>
      </c>
      <c r="AMO2">
        <v>1</v>
      </c>
      <c r="AMP2">
        <v>1</v>
      </c>
      <c r="AMQ2">
        <v>1</v>
      </c>
      <c r="AMR2">
        <v>8</v>
      </c>
      <c r="AMS2">
        <v>2</v>
      </c>
      <c r="AMT2">
        <v>4</v>
      </c>
      <c r="AMU2">
        <v>2</v>
      </c>
      <c r="AMV2">
        <v>5</v>
      </c>
      <c r="AMW2">
        <v>1</v>
      </c>
      <c r="AMX2">
        <v>2</v>
      </c>
      <c r="AMY2">
        <v>4</v>
      </c>
      <c r="AMZ2">
        <v>1</v>
      </c>
      <c r="ANA2">
        <v>1</v>
      </c>
      <c r="ANB2">
        <v>3</v>
      </c>
      <c r="ANC2">
        <v>6</v>
      </c>
      <c r="AND2">
        <v>2</v>
      </c>
      <c r="ANE2">
        <v>4</v>
      </c>
      <c r="ANF2">
        <v>1</v>
      </c>
      <c r="ANG2">
        <v>1</v>
      </c>
      <c r="ANH2">
        <v>1</v>
      </c>
      <c r="ANI2">
        <v>18</v>
      </c>
      <c r="ANJ2">
        <v>2</v>
      </c>
      <c r="ANK2">
        <v>2</v>
      </c>
      <c r="ANL2">
        <v>6</v>
      </c>
      <c r="ANM2">
        <v>2</v>
      </c>
      <c r="ANN2">
        <v>4</v>
      </c>
      <c r="ANO2">
        <v>1</v>
      </c>
      <c r="ANP2">
        <v>1</v>
      </c>
      <c r="ANQ2">
        <v>3</v>
      </c>
      <c r="ANR2">
        <v>1</v>
      </c>
      <c r="ANS2">
        <v>1</v>
      </c>
      <c r="ANT2">
        <v>1</v>
      </c>
      <c r="ANU2">
        <v>2</v>
      </c>
      <c r="ANV2">
        <v>1</v>
      </c>
      <c r="ANW2">
        <v>1</v>
      </c>
      <c r="ANX2">
        <v>1</v>
      </c>
      <c r="ANY2">
        <v>4</v>
      </c>
      <c r="ANZ2">
        <v>1</v>
      </c>
      <c r="AOA2">
        <v>1</v>
      </c>
      <c r="AOB2">
        <v>10337</v>
      </c>
      <c r="AOC2">
        <v>7119</v>
      </c>
      <c r="AOD2">
        <v>11460</v>
      </c>
      <c r="AOE2">
        <v>13354</v>
      </c>
      <c r="AOF2">
        <v>6701</v>
      </c>
      <c r="AOG2">
        <v>4613</v>
      </c>
      <c r="AOH2">
        <v>7551</v>
      </c>
      <c r="AOI2">
        <v>1</v>
      </c>
      <c r="AOJ2">
        <v>8338</v>
      </c>
      <c r="AOK2">
        <v>9287</v>
      </c>
      <c r="AOL2">
        <v>7466</v>
      </c>
      <c r="AOM2">
        <v>12628</v>
      </c>
      <c r="AON2">
        <v>12656</v>
      </c>
      <c r="AOO2">
        <v>1</v>
      </c>
      <c r="AOP2">
        <v>12457</v>
      </c>
      <c r="AOQ2">
        <v>8777</v>
      </c>
      <c r="AOR2">
        <v>13536</v>
      </c>
      <c r="AOS2">
        <v>2</v>
      </c>
      <c r="AOT2">
        <v>16756</v>
      </c>
      <c r="AOU2">
        <v>6623</v>
      </c>
      <c r="AOV2">
        <v>4791</v>
      </c>
      <c r="AOW2">
        <v>7780</v>
      </c>
      <c r="AOX2">
        <v>8641</v>
      </c>
      <c r="AOY2">
        <v>4257</v>
      </c>
      <c r="AOZ2">
        <v>3233</v>
      </c>
      <c r="APA2">
        <v>5405</v>
      </c>
      <c r="APB2">
        <v>5542</v>
      </c>
      <c r="APC2">
        <v>6095</v>
      </c>
      <c r="APD2">
        <v>5150</v>
      </c>
      <c r="APE2">
        <v>8951</v>
      </c>
      <c r="APF2">
        <v>1</v>
      </c>
      <c r="APG2">
        <v>9831</v>
      </c>
      <c r="APH2">
        <v>1</v>
      </c>
      <c r="API2">
        <v>1</v>
      </c>
      <c r="APJ2">
        <v>7694</v>
      </c>
      <c r="APK2">
        <v>5723</v>
      </c>
      <c r="APL2">
        <v>9131</v>
      </c>
      <c r="APM2">
        <v>10640</v>
      </c>
      <c r="APN2">
        <v>8669</v>
      </c>
      <c r="APO2">
        <v>6071</v>
      </c>
      <c r="APP2">
        <v>10782</v>
      </c>
      <c r="APQ2">
        <v>1</v>
      </c>
      <c r="APR2">
        <v>11431</v>
      </c>
      <c r="APS2">
        <v>6436</v>
      </c>
      <c r="APT2">
        <v>4686</v>
      </c>
      <c r="APU2">
        <v>8488</v>
      </c>
      <c r="APV2">
        <v>8015</v>
      </c>
      <c r="APW2">
        <v>10081</v>
      </c>
      <c r="APX2">
        <v>8163</v>
      </c>
      <c r="APY2">
        <v>15083</v>
      </c>
      <c r="APZ2">
        <v>1</v>
      </c>
      <c r="AQA2">
        <v>14361</v>
      </c>
      <c r="AQB2">
        <v>11233</v>
      </c>
      <c r="AQC2">
        <v>8215</v>
      </c>
      <c r="AQD2">
        <v>13300</v>
      </c>
      <c r="AQE2">
        <v>1</v>
      </c>
      <c r="AQF2">
        <v>15201</v>
      </c>
      <c r="AQG2">
        <v>1</v>
      </c>
      <c r="AQH2">
        <v>1</v>
      </c>
      <c r="AQI2">
        <v>1</v>
      </c>
      <c r="AQJ2">
        <v>1</v>
      </c>
      <c r="AQK2">
        <v>1</v>
      </c>
      <c r="AQL2">
        <v>2</v>
      </c>
      <c r="AQM2">
        <v>1</v>
      </c>
      <c r="AQN2">
        <v>1</v>
      </c>
      <c r="AQO2">
        <v>12254</v>
      </c>
      <c r="AQP2">
        <v>8313</v>
      </c>
      <c r="AQQ2">
        <v>13597</v>
      </c>
      <c r="AQR2">
        <v>1</v>
      </c>
      <c r="AQS2">
        <v>16320</v>
      </c>
      <c r="AQT2">
        <v>8367</v>
      </c>
      <c r="AQU2">
        <v>5561</v>
      </c>
      <c r="AQV2">
        <v>9592</v>
      </c>
      <c r="AQW2">
        <v>10305</v>
      </c>
      <c r="AQX2">
        <v>11037</v>
      </c>
      <c r="AQY2">
        <v>9027</v>
      </c>
      <c r="AQZ2">
        <v>15245</v>
      </c>
      <c r="ARA2">
        <v>16284</v>
      </c>
      <c r="ARB2">
        <v>1</v>
      </c>
      <c r="ARC2">
        <v>15785</v>
      </c>
      <c r="ARD2">
        <v>10594</v>
      </c>
      <c r="ARE2">
        <v>16930</v>
      </c>
      <c r="ARF2">
        <v>21435</v>
      </c>
      <c r="ARG2">
        <v>6920</v>
      </c>
      <c r="ARH2">
        <v>4784</v>
      </c>
      <c r="ARI2">
        <v>7723</v>
      </c>
      <c r="ARJ2">
        <v>2</v>
      </c>
      <c r="ARK2">
        <v>8762</v>
      </c>
      <c r="ARL2">
        <v>4663</v>
      </c>
      <c r="ARM2">
        <v>3198</v>
      </c>
      <c r="ARN2">
        <v>5489</v>
      </c>
      <c r="ARO2">
        <v>2</v>
      </c>
      <c r="ARP2">
        <v>5756</v>
      </c>
      <c r="ARQ2">
        <v>6486</v>
      </c>
      <c r="ARR2">
        <v>5511</v>
      </c>
      <c r="ARS2">
        <v>9369</v>
      </c>
      <c r="ART2">
        <v>9191</v>
      </c>
      <c r="ARU2">
        <v>1</v>
      </c>
      <c r="ARV2">
        <v>1</v>
      </c>
      <c r="ARW2">
        <v>8347</v>
      </c>
      <c r="ARX2">
        <v>6184</v>
      </c>
      <c r="ARY2">
        <v>9747</v>
      </c>
      <c r="ARZ2">
        <v>1</v>
      </c>
      <c r="ASA2">
        <v>11396</v>
      </c>
      <c r="ASB2">
        <v>4280</v>
      </c>
      <c r="ASC2">
        <v>3184</v>
      </c>
      <c r="ASD2">
        <v>5499</v>
      </c>
      <c r="ASE2">
        <v>5702</v>
      </c>
      <c r="ASF2">
        <v>3031</v>
      </c>
      <c r="ASG2">
        <v>2451</v>
      </c>
      <c r="ASH2">
        <v>4341</v>
      </c>
      <c r="ASI2">
        <v>3969</v>
      </c>
      <c r="ASJ2">
        <v>4358</v>
      </c>
      <c r="ASK2">
        <v>3926</v>
      </c>
      <c r="ASL2">
        <v>7057</v>
      </c>
      <c r="ASM2">
        <v>6549</v>
      </c>
      <c r="ASN2">
        <v>4994</v>
      </c>
      <c r="ASO2">
        <v>4044</v>
      </c>
      <c r="ASP2">
        <v>6780</v>
      </c>
      <c r="ASQ2">
        <v>1</v>
      </c>
      <c r="ASR2">
        <v>7205</v>
      </c>
      <c r="ASS2">
        <v>5771</v>
      </c>
      <c r="AST2">
        <v>4194</v>
      </c>
      <c r="ASU2">
        <v>7595</v>
      </c>
      <c r="ASV2">
        <v>7838</v>
      </c>
      <c r="ASW2">
        <v>4531</v>
      </c>
      <c r="ASX2">
        <v>3590</v>
      </c>
      <c r="ASY2">
        <v>6419</v>
      </c>
      <c r="ASZ2">
        <v>6022</v>
      </c>
      <c r="ATA2">
        <v>7013</v>
      </c>
      <c r="ATB2">
        <v>6241</v>
      </c>
      <c r="ATC2">
        <v>11348</v>
      </c>
      <c r="ATD2">
        <v>10482</v>
      </c>
      <c r="ATE2">
        <v>1</v>
      </c>
      <c r="ATF2">
        <v>7857</v>
      </c>
      <c r="ATG2">
        <v>6241</v>
      </c>
      <c r="ATH2">
        <v>10039</v>
      </c>
      <c r="ATI2">
        <v>1</v>
      </c>
      <c r="ATJ2">
        <v>10675</v>
      </c>
      <c r="ATK2">
        <v>1</v>
      </c>
      <c r="ATL2">
        <v>1</v>
      </c>
      <c r="ATM2">
        <v>1</v>
      </c>
      <c r="ATN2">
        <v>7739</v>
      </c>
      <c r="ATO2">
        <v>5284</v>
      </c>
      <c r="ATP2">
        <v>9094</v>
      </c>
      <c r="ATQ2">
        <v>1</v>
      </c>
      <c r="ATR2">
        <v>10340</v>
      </c>
      <c r="ATS2">
        <v>5663</v>
      </c>
      <c r="ATT2">
        <v>3954</v>
      </c>
      <c r="ATU2">
        <v>6744</v>
      </c>
      <c r="ATV2">
        <v>7023</v>
      </c>
      <c r="ATW2">
        <v>7442</v>
      </c>
      <c r="ATX2">
        <v>6531</v>
      </c>
      <c r="ATY2">
        <v>10969</v>
      </c>
      <c r="ATZ2">
        <v>11071</v>
      </c>
      <c r="AUA2">
        <v>9954</v>
      </c>
      <c r="AUB2">
        <v>6826</v>
      </c>
      <c r="AUC2">
        <v>11786</v>
      </c>
      <c r="AUD2">
        <v>13463</v>
      </c>
      <c r="AUE2">
        <v>8743</v>
      </c>
      <c r="AUF2">
        <v>5941</v>
      </c>
      <c r="AUG2">
        <v>10102</v>
      </c>
      <c r="AUH2">
        <v>10959</v>
      </c>
      <c r="AUI2">
        <v>5959</v>
      </c>
      <c r="AUJ2">
        <v>4383</v>
      </c>
      <c r="AUK2">
        <v>7186</v>
      </c>
      <c r="AUL2">
        <v>1</v>
      </c>
      <c r="AUM2">
        <v>7482</v>
      </c>
      <c r="AUN2">
        <v>8432</v>
      </c>
      <c r="AUO2">
        <v>7181</v>
      </c>
      <c r="AUP2">
        <v>12450</v>
      </c>
      <c r="AUQ2">
        <v>2</v>
      </c>
      <c r="AUR2">
        <v>11539</v>
      </c>
      <c r="AUS2">
        <v>1</v>
      </c>
      <c r="AUT2">
        <v>10719</v>
      </c>
      <c r="AUU2">
        <v>7855</v>
      </c>
      <c r="AUV2">
        <v>12248</v>
      </c>
      <c r="AUW2">
        <v>1</v>
      </c>
      <c r="AUX2">
        <v>14082</v>
      </c>
      <c r="AUY2">
        <v>6475</v>
      </c>
      <c r="AUZ2">
        <v>4811</v>
      </c>
      <c r="AVA2">
        <v>8024</v>
      </c>
      <c r="AVB2">
        <v>8399</v>
      </c>
      <c r="AVC2">
        <v>4765</v>
      </c>
      <c r="AVD2">
        <v>3853</v>
      </c>
      <c r="AVE2">
        <v>6300</v>
      </c>
      <c r="AVF2">
        <v>1</v>
      </c>
      <c r="AVG2">
        <v>6077</v>
      </c>
      <c r="AVH2">
        <v>6769</v>
      </c>
      <c r="AVI2">
        <v>5827</v>
      </c>
      <c r="AVJ2">
        <v>10648</v>
      </c>
      <c r="AVK2">
        <v>9650</v>
      </c>
      <c r="AVL2">
        <v>7687</v>
      </c>
      <c r="AVM2">
        <v>6024</v>
      </c>
      <c r="AVN2">
        <v>9431</v>
      </c>
      <c r="AVO2">
        <v>2</v>
      </c>
      <c r="AVP2">
        <v>10080</v>
      </c>
      <c r="AVQ2">
        <v>8956</v>
      </c>
      <c r="AVR2">
        <v>6567</v>
      </c>
      <c r="AVS2">
        <v>12121</v>
      </c>
      <c r="AVT2">
        <v>11960</v>
      </c>
      <c r="AVU2">
        <v>7175</v>
      </c>
      <c r="AVV2">
        <v>5652</v>
      </c>
      <c r="AVW2">
        <v>9977</v>
      </c>
      <c r="AVX2">
        <v>9318</v>
      </c>
      <c r="AVY2">
        <v>11064</v>
      </c>
      <c r="AVZ2">
        <v>9999</v>
      </c>
      <c r="AWA2">
        <v>17563</v>
      </c>
      <c r="AWB2">
        <v>15778</v>
      </c>
      <c r="AWC2">
        <v>12356</v>
      </c>
      <c r="AWD2">
        <v>9636</v>
      </c>
      <c r="AWE2">
        <v>15988</v>
      </c>
      <c r="AWF2">
        <v>17188</v>
      </c>
      <c r="AWG2">
        <v>1</v>
      </c>
      <c r="AWH2">
        <v>1</v>
      </c>
      <c r="AWI2">
        <v>1</v>
      </c>
      <c r="AWJ2">
        <v>1</v>
      </c>
      <c r="AWK2">
        <v>1</v>
      </c>
      <c r="AWL2">
        <v>1</v>
      </c>
      <c r="AWM2">
        <v>1</v>
      </c>
      <c r="AWN2">
        <v>1</v>
      </c>
      <c r="AWO2">
        <v>1</v>
      </c>
      <c r="AWP2">
        <v>1</v>
      </c>
      <c r="AWQ2">
        <v>10906</v>
      </c>
      <c r="AWR2">
        <v>7406</v>
      </c>
      <c r="AWS2">
        <v>12702</v>
      </c>
      <c r="AWT2">
        <v>2</v>
      </c>
      <c r="AWU2">
        <v>14784</v>
      </c>
      <c r="AWV2">
        <v>8067</v>
      </c>
      <c r="AWW2">
        <v>5842</v>
      </c>
      <c r="AWX2">
        <v>9352</v>
      </c>
      <c r="AWY2">
        <v>10082</v>
      </c>
      <c r="AWZ2">
        <v>10152</v>
      </c>
      <c r="AXA2">
        <v>9479</v>
      </c>
      <c r="AXB2">
        <v>15576</v>
      </c>
      <c r="AXC2">
        <v>16432</v>
      </c>
      <c r="AXD2">
        <v>14101</v>
      </c>
      <c r="AXE2">
        <v>10088</v>
      </c>
      <c r="AXF2">
        <v>16162</v>
      </c>
      <c r="AXG2">
        <v>19103</v>
      </c>
      <c r="AXH2">
        <v>1</v>
      </c>
      <c r="AXI2">
        <v>1</v>
      </c>
      <c r="AXJ2">
        <v>1</v>
      </c>
      <c r="AXK2">
        <v>1</v>
      </c>
      <c r="AXL2">
        <v>1</v>
      </c>
      <c r="AXM2">
        <v>1</v>
      </c>
      <c r="AXN2">
        <v>1</v>
      </c>
      <c r="AXO2">
        <v>1</v>
      </c>
      <c r="AXP2">
        <v>1</v>
      </c>
      <c r="AXQ2">
        <v>1</v>
      </c>
      <c r="AXR2">
        <v>3</v>
      </c>
      <c r="AXS2">
        <v>1</v>
      </c>
      <c r="AXT2">
        <v>3</v>
      </c>
      <c r="AXU2">
        <v>1</v>
      </c>
      <c r="AXV2">
        <v>2</v>
      </c>
      <c r="AXW2">
        <v>1</v>
      </c>
      <c r="AXX2">
        <v>2</v>
      </c>
      <c r="AXY2">
        <v>3</v>
      </c>
      <c r="AXZ2">
        <v>2</v>
      </c>
      <c r="AYA2">
        <v>3</v>
      </c>
      <c r="AYB2">
        <v>2</v>
      </c>
      <c r="AYC2">
        <v>1</v>
      </c>
      <c r="AYD2">
        <v>2</v>
      </c>
      <c r="AYE2">
        <v>4</v>
      </c>
      <c r="AYF2">
        <v>3</v>
      </c>
      <c r="AYG2">
        <v>2</v>
      </c>
      <c r="AYH2">
        <v>1</v>
      </c>
      <c r="AYI2">
        <v>4</v>
      </c>
      <c r="AYJ2">
        <v>1</v>
      </c>
      <c r="AYK2">
        <v>1</v>
      </c>
      <c r="AYL2">
        <v>12804</v>
      </c>
      <c r="AYM2">
        <v>9451</v>
      </c>
      <c r="AYN2">
        <v>13787</v>
      </c>
      <c r="AYO2">
        <v>16503</v>
      </c>
      <c r="AYP2">
        <v>8203</v>
      </c>
      <c r="AYQ2">
        <v>5624</v>
      </c>
      <c r="AYR2">
        <v>9622</v>
      </c>
      <c r="AYS2">
        <v>1</v>
      </c>
      <c r="AYT2">
        <v>10413</v>
      </c>
      <c r="AYU2">
        <v>11653</v>
      </c>
      <c r="AYV2">
        <v>9207</v>
      </c>
      <c r="AYW2">
        <v>15884</v>
      </c>
      <c r="AYX2">
        <v>16511</v>
      </c>
      <c r="AYY2">
        <v>1</v>
      </c>
      <c r="AYZ2">
        <v>16022</v>
      </c>
      <c r="AZA2">
        <v>11133</v>
      </c>
      <c r="AZB2">
        <v>17471</v>
      </c>
      <c r="AZC2">
        <v>2</v>
      </c>
      <c r="AZD2">
        <v>21343</v>
      </c>
      <c r="AZE2">
        <v>8431</v>
      </c>
      <c r="AZF2">
        <v>6150</v>
      </c>
      <c r="AZG2">
        <v>9786</v>
      </c>
      <c r="AZH2">
        <v>11428</v>
      </c>
      <c r="AZI2">
        <v>5590</v>
      </c>
      <c r="AZJ2">
        <v>4120</v>
      </c>
      <c r="AZK2">
        <v>6740</v>
      </c>
      <c r="AZL2">
        <v>7208</v>
      </c>
      <c r="AZM2">
        <v>7896</v>
      </c>
      <c r="AZN2">
        <v>6625</v>
      </c>
      <c r="AZO2">
        <v>11541</v>
      </c>
      <c r="AZP2">
        <v>2</v>
      </c>
      <c r="AZQ2">
        <v>12678</v>
      </c>
      <c r="AZR2">
        <v>1</v>
      </c>
      <c r="AZS2">
        <v>10040</v>
      </c>
      <c r="AZT2">
        <v>7281</v>
      </c>
      <c r="AZU2">
        <v>12001</v>
      </c>
      <c r="AZV2">
        <v>13786</v>
      </c>
      <c r="AZW2">
        <v>10668</v>
      </c>
      <c r="AZX2">
        <v>7527</v>
      </c>
      <c r="AZY2">
        <v>12976</v>
      </c>
      <c r="AZZ2">
        <v>2</v>
      </c>
      <c r="BAA2">
        <v>14008</v>
      </c>
      <c r="BAB2">
        <v>8388</v>
      </c>
      <c r="BAC2">
        <v>6131</v>
      </c>
      <c r="BAD2">
        <v>10664</v>
      </c>
      <c r="BAE2">
        <v>10252</v>
      </c>
      <c r="BAF2">
        <v>11903</v>
      </c>
      <c r="BAG2">
        <v>9996</v>
      </c>
      <c r="BAH2">
        <v>18328</v>
      </c>
      <c r="BAI2">
        <v>1</v>
      </c>
      <c r="BAJ2">
        <v>18406</v>
      </c>
      <c r="BAK2">
        <v>13719</v>
      </c>
      <c r="BAL2">
        <v>10186</v>
      </c>
      <c r="BAM2">
        <v>16579</v>
      </c>
      <c r="BAN2">
        <v>3</v>
      </c>
      <c r="BAO2">
        <v>19469</v>
      </c>
      <c r="BAP2">
        <v>1</v>
      </c>
      <c r="BAQ2">
        <v>1</v>
      </c>
      <c r="BAR2">
        <v>1</v>
      </c>
      <c r="BAS2">
        <v>1</v>
      </c>
      <c r="BAT2">
        <v>1</v>
      </c>
      <c r="BAU2">
        <v>1</v>
      </c>
      <c r="BAV2">
        <v>2</v>
      </c>
      <c r="BAW2">
        <v>1</v>
      </c>
      <c r="BAX2">
        <v>1</v>
      </c>
      <c r="BAY2">
        <v>1</v>
      </c>
      <c r="BAZ2">
        <v>15944</v>
      </c>
      <c r="BBA2">
        <v>10869</v>
      </c>
      <c r="BBB2">
        <v>17671</v>
      </c>
      <c r="BBC2">
        <v>21572</v>
      </c>
      <c r="BBD2">
        <v>10644</v>
      </c>
      <c r="BBE2">
        <v>7105</v>
      </c>
      <c r="BBF2">
        <v>12175</v>
      </c>
      <c r="BBG2">
        <v>13455</v>
      </c>
      <c r="BBH2">
        <v>14186</v>
      </c>
      <c r="BBI2">
        <v>11888</v>
      </c>
      <c r="BBJ2">
        <v>19279</v>
      </c>
      <c r="BBK2">
        <v>20651</v>
      </c>
      <c r="BBL2">
        <v>1</v>
      </c>
      <c r="BBM2">
        <v>1</v>
      </c>
      <c r="BBN2">
        <v>20649</v>
      </c>
      <c r="BBO2">
        <v>14150</v>
      </c>
      <c r="BBP2">
        <v>22872</v>
      </c>
      <c r="BBQ2">
        <v>28499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EF21-6AF3-4955-962C-15533EA3D992}">
  <dimension ref="B2:K145"/>
  <sheetViews>
    <sheetView topLeftCell="H97" workbookViewId="0">
      <selection activeCell="Z134" sqref="Z134"/>
    </sheetView>
  </sheetViews>
  <sheetFormatPr defaultRowHeight="15" x14ac:dyDescent="0.25"/>
  <sheetData>
    <row r="2" spans="2:11" x14ac:dyDescent="0.25">
      <c r="B2" t="s">
        <v>2808</v>
      </c>
      <c r="C2" t="s">
        <v>2917</v>
      </c>
      <c r="D2" t="s">
        <v>2918</v>
      </c>
      <c r="E2" t="s">
        <v>2919</v>
      </c>
      <c r="F2" t="s">
        <v>2920</v>
      </c>
      <c r="I2" t="s">
        <v>2808</v>
      </c>
      <c r="J2" t="s">
        <v>2919</v>
      </c>
      <c r="K2" t="s">
        <v>2920</v>
      </c>
    </row>
    <row r="3" spans="2:11" x14ac:dyDescent="0.25">
      <c r="B3" t="s">
        <v>2679</v>
      </c>
      <c r="C3">
        <v>6.25</v>
      </c>
      <c r="D3">
        <v>6.25</v>
      </c>
      <c r="E3">
        <f>AVERAGE(C3:D3)</f>
        <v>6.25</v>
      </c>
      <c r="F3">
        <f>_xlfn.STDEV.S(C3:D3)</f>
        <v>0</v>
      </c>
      <c r="I3" t="s">
        <v>2679</v>
      </c>
      <c r="J3">
        <v>6.25</v>
      </c>
      <c r="K3">
        <v>0</v>
      </c>
    </row>
    <row r="4" spans="2:11" x14ac:dyDescent="0.25">
      <c r="B4" t="s">
        <v>2680</v>
      </c>
      <c r="C4">
        <v>6.3693201154497752</v>
      </c>
      <c r="D4">
        <v>6.2025380467235784</v>
      </c>
      <c r="E4">
        <f t="shared" ref="E4:E67" si="0">AVERAGE(C4:D4)</f>
        <v>6.2859290810866764</v>
      </c>
      <c r="F4">
        <f t="shared" ref="F4:F67" si="1">_xlfn.STDEV.S(C4:D4)</f>
        <v>0.11793273177661452</v>
      </c>
      <c r="I4" t="s">
        <v>2680</v>
      </c>
      <c r="J4">
        <v>6.2859290810866764</v>
      </c>
      <c r="K4">
        <v>0.11793273177661452</v>
      </c>
    </row>
    <row r="5" spans="2:11" x14ac:dyDescent="0.25">
      <c r="B5" t="s">
        <v>2681</v>
      </c>
      <c r="C5">
        <v>6.2042927095545997</v>
      </c>
      <c r="D5">
        <v>6.1652639394916182</v>
      </c>
      <c r="E5">
        <f t="shared" si="0"/>
        <v>6.1847783245231085</v>
      </c>
      <c r="F5">
        <f t="shared" si="1"/>
        <v>2.7597507972904695E-2</v>
      </c>
      <c r="I5" t="s">
        <v>2681</v>
      </c>
      <c r="J5">
        <v>6.1847783245231085</v>
      </c>
      <c r="K5">
        <v>2.7597507972904695E-2</v>
      </c>
    </row>
    <row r="6" spans="2:11" x14ac:dyDescent="0.25">
      <c r="B6" t="s">
        <v>2682</v>
      </c>
      <c r="C6">
        <v>6.2501493488005169</v>
      </c>
      <c r="D6">
        <v>6.1492956396055334</v>
      </c>
      <c r="E6">
        <f t="shared" si="0"/>
        <v>6.1997224942030247</v>
      </c>
      <c r="F6">
        <f t="shared" si="1"/>
        <v>7.1314341679588888E-2</v>
      </c>
      <c r="I6" t="s">
        <v>2682</v>
      </c>
      <c r="J6">
        <v>6.1997224942030247</v>
      </c>
      <c r="K6">
        <v>7.1314341679588888E-2</v>
      </c>
    </row>
    <row r="7" spans="2:11" x14ac:dyDescent="0.25">
      <c r="B7" t="s">
        <v>2683</v>
      </c>
      <c r="C7">
        <v>6.2470699076711016</v>
      </c>
      <c r="D7">
        <v>6.1650884618403845</v>
      </c>
      <c r="E7">
        <f t="shared" si="0"/>
        <v>6.2060791847557431</v>
      </c>
      <c r="F7">
        <f t="shared" si="1"/>
        <v>5.7969636278377666E-2</v>
      </c>
      <c r="I7" t="s">
        <v>2683</v>
      </c>
      <c r="J7">
        <v>6.2060791847557431</v>
      </c>
      <c r="K7">
        <v>5.7969636278377666E-2</v>
      </c>
    </row>
    <row r="8" spans="2:11" x14ac:dyDescent="0.25">
      <c r="B8" t="s">
        <v>2684</v>
      </c>
      <c r="C8">
        <v>6.2690583990218736</v>
      </c>
      <c r="D8">
        <v>6.1364639265396832</v>
      </c>
      <c r="E8">
        <f t="shared" si="0"/>
        <v>6.2027611627807779</v>
      </c>
      <c r="F8">
        <f t="shared" si="1"/>
        <v>9.3758450640009885E-2</v>
      </c>
      <c r="I8" t="s">
        <v>2684</v>
      </c>
      <c r="J8">
        <v>6.2027611627807779</v>
      </c>
      <c r="K8">
        <v>9.3758450640009885E-2</v>
      </c>
    </row>
    <row r="9" spans="2:11" x14ac:dyDescent="0.25">
      <c r="B9" t="s">
        <v>2685</v>
      </c>
      <c r="C9">
        <v>6.2428159670788821</v>
      </c>
      <c r="D9">
        <v>6.1562423407101736</v>
      </c>
      <c r="E9">
        <f t="shared" si="0"/>
        <v>6.1995291538945274</v>
      </c>
      <c r="F9">
        <f t="shared" si="1"/>
        <v>6.121679827722426E-2</v>
      </c>
      <c r="I9" t="s">
        <v>2685</v>
      </c>
      <c r="J9">
        <v>6.1995291538945274</v>
      </c>
      <c r="K9">
        <v>6.121679827722426E-2</v>
      </c>
    </row>
    <row r="10" spans="2:11" x14ac:dyDescent="0.25">
      <c r="B10" t="s">
        <v>2686</v>
      </c>
      <c r="C10">
        <v>6.2141209809447631</v>
      </c>
      <c r="D10">
        <v>6.1318023342509482</v>
      </c>
      <c r="E10">
        <f t="shared" si="0"/>
        <v>6.1729616575978561</v>
      </c>
      <c r="F10">
        <f t="shared" si="1"/>
        <v>5.8208073295296037E-2</v>
      </c>
      <c r="I10" t="s">
        <v>2686</v>
      </c>
      <c r="J10">
        <v>6.1729616575978561</v>
      </c>
      <c r="K10">
        <v>5.8208073295296037E-2</v>
      </c>
    </row>
    <row r="12" spans="2:11" x14ac:dyDescent="0.25">
      <c r="B12" t="s">
        <v>2687</v>
      </c>
      <c r="C12">
        <v>6.25</v>
      </c>
      <c r="D12">
        <v>6.25</v>
      </c>
      <c r="E12">
        <f t="shared" si="0"/>
        <v>6.25</v>
      </c>
      <c r="F12">
        <f t="shared" si="1"/>
        <v>0</v>
      </c>
      <c r="I12" t="s">
        <v>2687</v>
      </c>
      <c r="J12">
        <v>6.25</v>
      </c>
      <c r="K12">
        <v>0</v>
      </c>
    </row>
    <row r="13" spans="2:11" x14ac:dyDescent="0.25">
      <c r="B13" t="s">
        <v>2688</v>
      </c>
      <c r="C13">
        <v>6.3308878139602331</v>
      </c>
      <c r="D13">
        <v>6.2076309768102966</v>
      </c>
      <c r="E13">
        <f t="shared" si="0"/>
        <v>6.2692593953852649</v>
      </c>
      <c r="F13">
        <f t="shared" si="1"/>
        <v>8.7155745376326074E-2</v>
      </c>
      <c r="I13" t="s">
        <v>2688</v>
      </c>
      <c r="J13">
        <v>6.2692593953852649</v>
      </c>
      <c r="K13">
        <v>8.7155745376326074E-2</v>
      </c>
    </row>
    <row r="14" spans="2:11" x14ac:dyDescent="0.25">
      <c r="B14" t="s">
        <v>2689</v>
      </c>
      <c r="C14">
        <v>6.1550010508762467</v>
      </c>
      <c r="D14">
        <v>6.0983214205150702</v>
      </c>
      <c r="E14">
        <f t="shared" si="0"/>
        <v>6.1266612356956589</v>
      </c>
      <c r="F14">
        <f t="shared" si="1"/>
        <v>4.0078550983534834E-2</v>
      </c>
      <c r="I14" t="s">
        <v>2689</v>
      </c>
      <c r="J14">
        <v>6.1266612356956589</v>
      </c>
      <c r="K14">
        <v>4.0078550983534834E-2</v>
      </c>
    </row>
    <row r="15" spans="2:11" x14ac:dyDescent="0.25">
      <c r="B15" t="s">
        <v>2690</v>
      </c>
      <c r="C15">
        <v>6.1617470229066118</v>
      </c>
      <c r="D15">
        <v>6.0826147473911281</v>
      </c>
      <c r="E15">
        <f t="shared" si="0"/>
        <v>6.1221808851488699</v>
      </c>
      <c r="F15">
        <f t="shared" si="1"/>
        <v>5.5954968627720751E-2</v>
      </c>
      <c r="I15" t="s">
        <v>2690</v>
      </c>
      <c r="J15">
        <v>6.1221808851488699</v>
      </c>
      <c r="K15">
        <v>5.5954968627720751E-2</v>
      </c>
    </row>
    <row r="16" spans="2:11" x14ac:dyDescent="0.25">
      <c r="B16" t="s">
        <v>2691</v>
      </c>
      <c r="C16">
        <v>6.1560462297261527</v>
      </c>
      <c r="D16">
        <v>6.0866744654642337</v>
      </c>
      <c r="E16">
        <f t="shared" si="0"/>
        <v>6.1213603475951928</v>
      </c>
      <c r="F16">
        <f t="shared" si="1"/>
        <v>4.9053244932477466E-2</v>
      </c>
      <c r="I16" t="s">
        <v>2691</v>
      </c>
      <c r="J16">
        <v>6.1213603475951928</v>
      </c>
      <c r="K16">
        <v>4.9053244932477466E-2</v>
      </c>
    </row>
    <row r="17" spans="2:11" x14ac:dyDescent="0.25">
      <c r="B17" t="s">
        <v>2692</v>
      </c>
      <c r="C17">
        <v>6.1440355726450031</v>
      </c>
      <c r="D17">
        <v>6.0724854863140516</v>
      </c>
      <c r="E17">
        <f t="shared" si="0"/>
        <v>6.1082605294795274</v>
      </c>
      <c r="F17">
        <f t="shared" si="1"/>
        <v>5.0593551239098707E-2</v>
      </c>
      <c r="I17" t="s">
        <v>2692</v>
      </c>
      <c r="J17">
        <v>6.1082605294795274</v>
      </c>
      <c r="K17">
        <v>5.0593551239098707E-2</v>
      </c>
    </row>
    <row r="18" spans="2:11" x14ac:dyDescent="0.25">
      <c r="B18" t="s">
        <v>2693</v>
      </c>
      <c r="C18">
        <v>6.1690483826282465</v>
      </c>
      <c r="D18">
        <v>6.0880276555724873</v>
      </c>
      <c r="E18">
        <f t="shared" si="0"/>
        <v>6.1285380191003664</v>
      </c>
      <c r="F18">
        <f t="shared" si="1"/>
        <v>5.7290305517791747E-2</v>
      </c>
      <c r="I18" t="s">
        <v>2693</v>
      </c>
      <c r="J18">
        <v>6.1285380191003664</v>
      </c>
      <c r="K18">
        <v>5.7290305517791747E-2</v>
      </c>
    </row>
    <row r="19" spans="2:11" x14ac:dyDescent="0.25">
      <c r="B19" t="s">
        <v>2694</v>
      </c>
      <c r="C19">
        <v>6.1660986456487734</v>
      </c>
      <c r="D19">
        <v>6.0856408556821195</v>
      </c>
      <c r="E19">
        <f t="shared" si="0"/>
        <v>6.125869750665446</v>
      </c>
      <c r="F19">
        <f t="shared" si="1"/>
        <v>5.6892248884703914E-2</v>
      </c>
      <c r="I19" t="s">
        <v>2694</v>
      </c>
      <c r="J19">
        <v>6.125869750665446</v>
      </c>
      <c r="K19">
        <v>5.6892248884703914E-2</v>
      </c>
    </row>
    <row r="21" spans="2:11" x14ac:dyDescent="0.25">
      <c r="B21" t="s">
        <v>2695</v>
      </c>
      <c r="C21">
        <v>6.25</v>
      </c>
      <c r="D21">
        <v>6.25</v>
      </c>
      <c r="E21">
        <f t="shared" si="0"/>
        <v>6.25</v>
      </c>
      <c r="F21">
        <f t="shared" si="1"/>
        <v>0</v>
      </c>
      <c r="I21" t="s">
        <v>2695</v>
      </c>
      <c r="J21">
        <v>6.25</v>
      </c>
      <c r="K21">
        <v>0</v>
      </c>
    </row>
    <row r="22" spans="2:11" x14ac:dyDescent="0.25">
      <c r="B22" t="s">
        <v>2696</v>
      </c>
      <c r="C22">
        <v>6.457911392239998</v>
      </c>
      <c r="D22">
        <v>6.512184778540016</v>
      </c>
      <c r="E22">
        <f t="shared" si="0"/>
        <v>6.485048085390007</v>
      </c>
      <c r="F22">
        <f t="shared" si="1"/>
        <v>3.8377079490699788E-2</v>
      </c>
      <c r="I22" t="s">
        <v>2696</v>
      </c>
      <c r="J22">
        <v>6.485048085390007</v>
      </c>
      <c r="K22">
        <v>3.8377079490699788E-2</v>
      </c>
    </row>
    <row r="23" spans="2:11" x14ac:dyDescent="0.25">
      <c r="B23" t="s">
        <v>2697</v>
      </c>
      <c r="C23">
        <v>6.7590003340032858</v>
      </c>
      <c r="D23">
        <v>6.7511359998328384</v>
      </c>
      <c r="E23">
        <f t="shared" si="0"/>
        <v>6.7550681669180621</v>
      </c>
      <c r="F23">
        <f t="shared" si="1"/>
        <v>5.5609240214404432E-3</v>
      </c>
      <c r="I23" t="s">
        <v>2697</v>
      </c>
      <c r="J23">
        <v>6.7550681669180621</v>
      </c>
      <c r="K23">
        <v>5.5609240214404432E-3</v>
      </c>
    </row>
    <row r="24" spans="2:11" x14ac:dyDescent="0.25">
      <c r="B24" t="s">
        <v>2698</v>
      </c>
      <c r="C24">
        <v>6.84007436797366</v>
      </c>
      <c r="D24">
        <v>6.8207907705935016</v>
      </c>
      <c r="E24">
        <f t="shared" si="0"/>
        <v>6.8304325692835803</v>
      </c>
      <c r="F24">
        <f t="shared" si="1"/>
        <v>1.363556247318114E-2</v>
      </c>
      <c r="I24" t="s">
        <v>2698</v>
      </c>
      <c r="J24">
        <v>6.8304325692835803</v>
      </c>
      <c r="K24">
        <v>1.363556247318114E-2</v>
      </c>
    </row>
    <row r="25" spans="2:11" x14ac:dyDescent="0.25">
      <c r="B25" t="s">
        <v>2699</v>
      </c>
      <c r="C25">
        <v>6.8342124134774833</v>
      </c>
      <c r="D25">
        <v>6.8131963572737426</v>
      </c>
      <c r="E25">
        <f t="shared" si="0"/>
        <v>6.8237043853756134</v>
      </c>
      <c r="F25">
        <f t="shared" si="1"/>
        <v>1.4860595855462656E-2</v>
      </c>
      <c r="I25" t="s">
        <v>2699</v>
      </c>
      <c r="J25">
        <v>6.8237043853756134</v>
      </c>
      <c r="K25">
        <v>1.4860595855462656E-2</v>
      </c>
    </row>
    <row r="26" spans="2:11" x14ac:dyDescent="0.25">
      <c r="B26" t="s">
        <v>2700</v>
      </c>
      <c r="C26">
        <v>6.8064774877847389</v>
      </c>
      <c r="D26">
        <v>6.7687147045242577</v>
      </c>
      <c r="E26">
        <f t="shared" si="0"/>
        <v>6.7875960961544983</v>
      </c>
      <c r="F26">
        <f t="shared" si="1"/>
        <v>2.670232011996411E-2</v>
      </c>
      <c r="I26" t="s">
        <v>2700</v>
      </c>
      <c r="J26">
        <v>6.7875960961544983</v>
      </c>
      <c r="K26">
        <v>2.670232011996411E-2</v>
      </c>
    </row>
    <row r="27" spans="2:11" x14ac:dyDescent="0.25">
      <c r="B27" t="s">
        <v>2701</v>
      </c>
      <c r="C27">
        <v>6.7928877732268305</v>
      </c>
      <c r="D27">
        <v>6.7607547080816923</v>
      </c>
      <c r="E27">
        <f t="shared" si="0"/>
        <v>6.7768212406542609</v>
      </c>
      <c r="F27">
        <f t="shared" si="1"/>
        <v>2.2721508264436269E-2</v>
      </c>
      <c r="I27" t="s">
        <v>2701</v>
      </c>
      <c r="J27">
        <v>6.7768212406542609</v>
      </c>
      <c r="K27">
        <v>2.2721508264436269E-2</v>
      </c>
    </row>
    <row r="28" spans="2:11" x14ac:dyDescent="0.25">
      <c r="B28" t="s">
        <v>2702</v>
      </c>
      <c r="C28">
        <v>6.7431830418115357</v>
      </c>
      <c r="D28">
        <v>6.7125957693278782</v>
      </c>
      <c r="E28">
        <f t="shared" si="0"/>
        <v>6.7278894055697069</v>
      </c>
      <c r="F28">
        <f t="shared" si="1"/>
        <v>2.1628467791194948E-2</v>
      </c>
      <c r="I28" t="s">
        <v>2702</v>
      </c>
      <c r="J28">
        <v>6.7278894055697069</v>
      </c>
      <c r="K28">
        <v>2.1628467791194948E-2</v>
      </c>
    </row>
    <row r="30" spans="2:11" x14ac:dyDescent="0.25">
      <c r="B30" t="s">
        <v>2703</v>
      </c>
      <c r="C30">
        <v>6.25</v>
      </c>
      <c r="D30">
        <v>6.25</v>
      </c>
      <c r="E30">
        <f t="shared" si="0"/>
        <v>6.25</v>
      </c>
      <c r="F30">
        <f t="shared" si="1"/>
        <v>0</v>
      </c>
      <c r="I30" t="s">
        <v>2703</v>
      </c>
      <c r="J30">
        <v>6.25</v>
      </c>
      <c r="K30">
        <v>0</v>
      </c>
    </row>
    <row r="31" spans="2:11" x14ac:dyDescent="0.25">
      <c r="B31" t="s">
        <v>2704</v>
      </c>
      <c r="C31">
        <v>6.1540649368726417</v>
      </c>
      <c r="D31">
        <v>5.9923761769771451</v>
      </c>
      <c r="E31">
        <f t="shared" si="0"/>
        <v>6.0732205569248929</v>
      </c>
      <c r="F31">
        <f t="shared" si="1"/>
        <v>0.11433121856374912</v>
      </c>
      <c r="I31" t="s">
        <v>2704</v>
      </c>
      <c r="J31">
        <v>6.0732205569248929</v>
      </c>
      <c r="K31">
        <v>0.11433121856374912</v>
      </c>
    </row>
    <row r="32" spans="2:11" x14ac:dyDescent="0.25">
      <c r="B32" t="s">
        <v>2705</v>
      </c>
      <c r="C32">
        <v>5.6950339114038702</v>
      </c>
      <c r="D32">
        <v>5.6708503533570616</v>
      </c>
      <c r="E32">
        <f t="shared" si="0"/>
        <v>5.6829421323804663</v>
      </c>
      <c r="F32">
        <f t="shared" si="1"/>
        <v>1.7100357888116865E-2</v>
      </c>
      <c r="I32" t="s">
        <v>2705</v>
      </c>
      <c r="J32">
        <v>5.6829421323804663</v>
      </c>
      <c r="K32">
        <v>1.7100357888116865E-2</v>
      </c>
    </row>
    <row r="33" spans="2:11" x14ac:dyDescent="0.25">
      <c r="B33" t="s">
        <v>2706</v>
      </c>
      <c r="C33">
        <v>5.6493324504863498</v>
      </c>
      <c r="D33">
        <v>5.6070289474706758</v>
      </c>
      <c r="E33">
        <f t="shared" si="0"/>
        <v>5.6281806989785128</v>
      </c>
      <c r="F33">
        <f t="shared" si="1"/>
        <v>2.9913093850328636E-2</v>
      </c>
      <c r="I33" t="s">
        <v>2706</v>
      </c>
      <c r="J33">
        <v>5.6281806989785128</v>
      </c>
      <c r="K33">
        <v>2.9913093850328636E-2</v>
      </c>
    </row>
    <row r="34" spans="2:11" x14ac:dyDescent="0.25">
      <c r="B34" t="s">
        <v>2707</v>
      </c>
      <c r="C34">
        <v>5.6299078302243055</v>
      </c>
      <c r="D34">
        <v>5.5983957803933153</v>
      </c>
      <c r="E34">
        <f t="shared" si="0"/>
        <v>5.6141518053088104</v>
      </c>
      <c r="F34">
        <f t="shared" si="1"/>
        <v>2.2282384124581577E-2</v>
      </c>
      <c r="I34" t="s">
        <v>2707</v>
      </c>
      <c r="J34">
        <v>5.6141518053088104</v>
      </c>
      <c r="K34">
        <v>2.2282384124581577E-2</v>
      </c>
    </row>
    <row r="35" spans="2:11" x14ac:dyDescent="0.25">
      <c r="B35" t="s">
        <v>2708</v>
      </c>
      <c r="C35">
        <v>5.6798062741322042</v>
      </c>
      <c r="D35">
        <v>5.6368466640412587</v>
      </c>
      <c r="E35">
        <f t="shared" si="0"/>
        <v>5.658326469086731</v>
      </c>
      <c r="F35">
        <f t="shared" si="1"/>
        <v>3.0377031612437606E-2</v>
      </c>
      <c r="I35" t="s">
        <v>2708</v>
      </c>
      <c r="J35">
        <v>5.658326469086731</v>
      </c>
      <c r="K35">
        <v>3.0377031612437606E-2</v>
      </c>
    </row>
    <row r="36" spans="2:11" x14ac:dyDescent="0.25">
      <c r="B36" t="s">
        <v>2709</v>
      </c>
      <c r="C36">
        <v>5.6795462500899072</v>
      </c>
      <c r="D36">
        <v>5.6584423541284572</v>
      </c>
      <c r="E36">
        <f t="shared" si="0"/>
        <v>5.6689943021091818</v>
      </c>
      <c r="F36">
        <f t="shared" si="1"/>
        <v>1.4922707943796699E-2</v>
      </c>
      <c r="I36" t="s">
        <v>2709</v>
      </c>
      <c r="J36">
        <v>5.6689943021091818</v>
      </c>
      <c r="K36">
        <v>1.4922707943796699E-2</v>
      </c>
    </row>
    <row r="37" spans="2:11" x14ac:dyDescent="0.25">
      <c r="B37" t="s">
        <v>2710</v>
      </c>
      <c r="C37">
        <v>5.7113080772868949</v>
      </c>
      <c r="D37">
        <v>5.6870866048179067</v>
      </c>
      <c r="E37">
        <f t="shared" si="0"/>
        <v>5.6991973410524004</v>
      </c>
      <c r="F37">
        <f t="shared" si="1"/>
        <v>1.7127167433144828E-2</v>
      </c>
      <c r="I37" t="s">
        <v>2710</v>
      </c>
      <c r="J37">
        <v>5.6991973410524004</v>
      </c>
      <c r="K37">
        <v>1.7127167433144828E-2</v>
      </c>
    </row>
    <row r="39" spans="2:11" x14ac:dyDescent="0.25">
      <c r="B39" t="s">
        <v>2711</v>
      </c>
      <c r="C39">
        <v>6.25</v>
      </c>
      <c r="D39">
        <v>6.25</v>
      </c>
      <c r="E39">
        <f t="shared" si="0"/>
        <v>6.25</v>
      </c>
      <c r="F39">
        <f t="shared" si="1"/>
        <v>0</v>
      </c>
      <c r="I39" t="s">
        <v>2711</v>
      </c>
      <c r="J39">
        <v>6.25</v>
      </c>
      <c r="K39">
        <v>0</v>
      </c>
    </row>
    <row r="40" spans="2:11" x14ac:dyDescent="0.25">
      <c r="B40" t="s">
        <v>2712</v>
      </c>
      <c r="C40">
        <v>6.2552157839279436</v>
      </c>
      <c r="D40">
        <v>6.1406812648662701</v>
      </c>
      <c r="E40">
        <f t="shared" si="0"/>
        <v>6.1979485243971073</v>
      </c>
      <c r="F40">
        <f t="shared" si="1"/>
        <v>8.0988135108449266E-2</v>
      </c>
      <c r="I40" t="s">
        <v>2712</v>
      </c>
      <c r="J40">
        <v>6.1979485243971073</v>
      </c>
      <c r="K40">
        <v>8.0988135108449266E-2</v>
      </c>
    </row>
    <row r="41" spans="2:11" x14ac:dyDescent="0.25">
      <c r="B41" t="s">
        <v>2713</v>
      </c>
      <c r="C41">
        <v>6.1685007078512522</v>
      </c>
      <c r="D41">
        <v>6.1442662691702283</v>
      </c>
      <c r="E41">
        <f t="shared" si="0"/>
        <v>6.1563834885107402</v>
      </c>
      <c r="F41">
        <f t="shared" si="1"/>
        <v>1.7136335929601513E-2</v>
      </c>
      <c r="I41" t="s">
        <v>2713</v>
      </c>
      <c r="J41">
        <v>6.1563834885107402</v>
      </c>
      <c r="K41">
        <v>1.7136335929601513E-2</v>
      </c>
    </row>
    <row r="42" spans="2:11" x14ac:dyDescent="0.25">
      <c r="B42" t="s">
        <v>2714</v>
      </c>
      <c r="C42">
        <v>6.1788750841480438</v>
      </c>
      <c r="D42">
        <v>6.1222916177857538</v>
      </c>
      <c r="E42">
        <f t="shared" si="0"/>
        <v>6.1505833509668992</v>
      </c>
      <c r="F42">
        <f t="shared" si="1"/>
        <v>4.0010552767816128E-2</v>
      </c>
      <c r="I42" t="s">
        <v>2714</v>
      </c>
      <c r="J42">
        <v>6.1505833509668992</v>
      </c>
      <c r="K42">
        <v>4.0010552767816128E-2</v>
      </c>
    </row>
    <row r="43" spans="2:11" x14ac:dyDescent="0.25">
      <c r="B43" t="s">
        <v>2715</v>
      </c>
      <c r="C43">
        <v>6.1969056830534432</v>
      </c>
      <c r="D43">
        <v>6.155585605359156</v>
      </c>
      <c r="E43">
        <f t="shared" si="0"/>
        <v>6.1762456442062996</v>
      </c>
      <c r="F43">
        <f t="shared" si="1"/>
        <v>2.9217707136785516E-2</v>
      </c>
      <c r="I43" t="s">
        <v>2715</v>
      </c>
      <c r="J43">
        <v>6.1762456442062996</v>
      </c>
      <c r="K43">
        <v>2.9217707136785516E-2</v>
      </c>
    </row>
    <row r="44" spans="2:11" x14ac:dyDescent="0.25">
      <c r="B44" t="s">
        <v>2716</v>
      </c>
      <c r="C44">
        <v>6.2009971030873734</v>
      </c>
      <c r="D44">
        <v>6.135599116341476</v>
      </c>
      <c r="E44">
        <f t="shared" si="0"/>
        <v>6.1682981097144243</v>
      </c>
      <c r="F44">
        <f t="shared" si="1"/>
        <v>4.6243359903971985E-2</v>
      </c>
      <c r="I44" t="s">
        <v>2716</v>
      </c>
      <c r="J44">
        <v>6.1682981097144243</v>
      </c>
      <c r="K44">
        <v>4.6243359903971985E-2</v>
      </c>
    </row>
    <row r="45" spans="2:11" x14ac:dyDescent="0.25">
      <c r="B45" t="s">
        <v>2717</v>
      </c>
      <c r="C45">
        <v>6.2000753984203083</v>
      </c>
      <c r="D45">
        <v>6.1501026772442353</v>
      </c>
      <c r="E45">
        <f t="shared" si="0"/>
        <v>6.1750890378322723</v>
      </c>
      <c r="F45">
        <f t="shared" si="1"/>
        <v>3.5336050017945791E-2</v>
      </c>
      <c r="I45" t="s">
        <v>2717</v>
      </c>
      <c r="J45">
        <v>6.1750890378322723</v>
      </c>
      <c r="K45">
        <v>3.5336050017945791E-2</v>
      </c>
    </row>
    <row r="46" spans="2:11" x14ac:dyDescent="0.25">
      <c r="B46" t="s">
        <v>2718</v>
      </c>
      <c r="C46">
        <v>6.1689300326699881</v>
      </c>
      <c r="D46">
        <v>6.124313002825712</v>
      </c>
      <c r="E46">
        <f t="shared" si="0"/>
        <v>6.1466215177478496</v>
      </c>
      <c r="F46">
        <f t="shared" si="1"/>
        <v>3.1549004359290179E-2</v>
      </c>
      <c r="I46" t="s">
        <v>2718</v>
      </c>
      <c r="J46">
        <v>6.1466215177478496</v>
      </c>
      <c r="K46">
        <v>3.1549004359290179E-2</v>
      </c>
    </row>
    <row r="48" spans="2:11" x14ac:dyDescent="0.25">
      <c r="B48" t="s">
        <v>2719</v>
      </c>
      <c r="C48">
        <v>6.25</v>
      </c>
      <c r="D48">
        <v>6.25</v>
      </c>
      <c r="E48">
        <f t="shared" si="0"/>
        <v>6.25</v>
      </c>
      <c r="F48">
        <f t="shared" si="1"/>
        <v>0</v>
      </c>
      <c r="I48" t="s">
        <v>2719</v>
      </c>
      <c r="J48">
        <v>6.25</v>
      </c>
      <c r="K48">
        <v>0</v>
      </c>
    </row>
    <row r="49" spans="2:11" x14ac:dyDescent="0.25">
      <c r="B49" t="s">
        <v>2720</v>
      </c>
      <c r="C49">
        <v>6.2336025086140969</v>
      </c>
      <c r="D49">
        <v>6.1693955945782317</v>
      </c>
      <c r="E49">
        <f t="shared" si="0"/>
        <v>6.2014990515961639</v>
      </c>
      <c r="F49">
        <f t="shared" si="1"/>
        <v>4.5401144313822007E-2</v>
      </c>
      <c r="I49" t="s">
        <v>2720</v>
      </c>
      <c r="J49">
        <v>6.2014990515961639</v>
      </c>
      <c r="K49">
        <v>4.5401144313822007E-2</v>
      </c>
    </row>
    <row r="50" spans="2:11" x14ac:dyDescent="0.25">
      <c r="B50" t="s">
        <v>2721</v>
      </c>
      <c r="C50">
        <v>6.2447027246068192</v>
      </c>
      <c r="D50">
        <v>6.1949716017878531</v>
      </c>
      <c r="E50">
        <f t="shared" si="0"/>
        <v>6.2198371631973366</v>
      </c>
      <c r="F50">
        <f t="shared" si="1"/>
        <v>3.5165214181311966E-2</v>
      </c>
      <c r="I50" t="s">
        <v>2721</v>
      </c>
      <c r="J50">
        <v>6.2198371631973366</v>
      </c>
      <c r="K50">
        <v>3.5165214181311966E-2</v>
      </c>
    </row>
    <row r="51" spans="2:11" x14ac:dyDescent="0.25">
      <c r="B51" t="s">
        <v>2722</v>
      </c>
      <c r="C51">
        <v>6.2210356579497006</v>
      </c>
      <c r="D51">
        <v>6.1781562571884168</v>
      </c>
      <c r="E51">
        <f t="shared" si="0"/>
        <v>6.1995959575690591</v>
      </c>
      <c r="F51">
        <f t="shared" si="1"/>
        <v>3.03203150515194E-2</v>
      </c>
      <c r="I51" t="s">
        <v>2722</v>
      </c>
      <c r="J51">
        <v>6.1995959575690591</v>
      </c>
      <c r="K51">
        <v>3.03203150515194E-2</v>
      </c>
    </row>
    <row r="52" spans="2:11" x14ac:dyDescent="0.25">
      <c r="B52" t="s">
        <v>2723</v>
      </c>
      <c r="C52">
        <v>6.2445120323542991</v>
      </c>
      <c r="D52">
        <v>6.2135303092901095</v>
      </c>
      <c r="E52">
        <f t="shared" si="0"/>
        <v>6.2290211708222039</v>
      </c>
      <c r="F52">
        <f t="shared" si="1"/>
        <v>2.1907386471532099E-2</v>
      </c>
      <c r="I52" t="s">
        <v>2723</v>
      </c>
      <c r="J52">
        <v>6.2290211708222039</v>
      </c>
      <c r="K52">
        <v>2.1907386471532099E-2</v>
      </c>
    </row>
    <row r="53" spans="2:11" x14ac:dyDescent="0.25">
      <c r="B53" t="s">
        <v>2724</v>
      </c>
      <c r="C53">
        <v>6.192438982404771</v>
      </c>
      <c r="D53">
        <v>6.1988001545629476</v>
      </c>
      <c r="E53">
        <f t="shared" si="0"/>
        <v>6.1956195684838598</v>
      </c>
      <c r="F53">
        <f t="shared" si="1"/>
        <v>4.4980279693417847E-3</v>
      </c>
      <c r="I53" t="s">
        <v>2724</v>
      </c>
      <c r="J53">
        <v>6.1956195684838598</v>
      </c>
      <c r="K53">
        <v>4.4980279693417847E-3</v>
      </c>
    </row>
    <row r="54" spans="2:11" x14ac:dyDescent="0.25">
      <c r="B54" t="s">
        <v>2725</v>
      </c>
      <c r="C54">
        <v>6.2505629475896347</v>
      </c>
      <c r="D54">
        <v>6.2020576646435241</v>
      </c>
      <c r="E54">
        <f t="shared" si="0"/>
        <v>6.226310306116579</v>
      </c>
      <c r="F54">
        <f t="shared" si="1"/>
        <v>3.4298414494566977E-2</v>
      </c>
      <c r="I54" t="s">
        <v>2725</v>
      </c>
      <c r="J54">
        <v>6.226310306116579</v>
      </c>
      <c r="K54">
        <v>3.4298414494566977E-2</v>
      </c>
    </row>
    <row r="55" spans="2:11" x14ac:dyDescent="0.25">
      <c r="B55" t="s">
        <v>2726</v>
      </c>
      <c r="C55">
        <v>6.2446861732646433</v>
      </c>
      <c r="D55">
        <v>6.1993141547083024</v>
      </c>
      <c r="E55">
        <f t="shared" si="0"/>
        <v>6.2220001639864728</v>
      </c>
      <c r="F55">
        <f t="shared" si="1"/>
        <v>3.2082861997310502E-2</v>
      </c>
      <c r="I55" t="s">
        <v>2726</v>
      </c>
      <c r="J55">
        <v>6.2220001639864728</v>
      </c>
      <c r="K55">
        <v>3.2082861997310502E-2</v>
      </c>
    </row>
    <row r="57" spans="2:11" x14ac:dyDescent="0.25">
      <c r="B57" t="s">
        <v>2727</v>
      </c>
      <c r="C57">
        <v>6.25</v>
      </c>
      <c r="D57">
        <v>6.25</v>
      </c>
      <c r="E57">
        <f t="shared" si="0"/>
        <v>6.25</v>
      </c>
      <c r="F57">
        <f t="shared" si="1"/>
        <v>0</v>
      </c>
      <c r="I57" t="s">
        <v>2727</v>
      </c>
      <c r="J57">
        <v>6.25</v>
      </c>
      <c r="K57">
        <v>0</v>
      </c>
    </row>
    <row r="58" spans="2:11" x14ac:dyDescent="0.25">
      <c r="B58" t="s">
        <v>2728</v>
      </c>
      <c r="C58">
        <v>6.349017873960368</v>
      </c>
      <c r="D58">
        <v>6.4761544604841097</v>
      </c>
      <c r="E58">
        <f t="shared" si="0"/>
        <v>6.4125861672222388</v>
      </c>
      <c r="F58">
        <f t="shared" si="1"/>
        <v>8.9899142467847998E-2</v>
      </c>
      <c r="I58" t="s">
        <v>2728</v>
      </c>
      <c r="J58">
        <v>6.4125861672222388</v>
      </c>
      <c r="K58">
        <v>8.9899142467847998E-2</v>
      </c>
    </row>
    <row r="59" spans="2:11" x14ac:dyDescent="0.25">
      <c r="B59" t="s">
        <v>2729</v>
      </c>
      <c r="C59">
        <v>6.7558870802767652</v>
      </c>
      <c r="D59">
        <v>6.7687753301803584</v>
      </c>
      <c r="E59">
        <f t="shared" si="0"/>
        <v>6.7623312052285618</v>
      </c>
      <c r="F59">
        <f t="shared" si="1"/>
        <v>9.1133689044575923E-3</v>
      </c>
      <c r="I59" t="s">
        <v>2729</v>
      </c>
      <c r="J59">
        <v>6.7623312052285618</v>
      </c>
      <c r="K59">
        <v>9.1133689044575923E-3</v>
      </c>
    </row>
    <row r="60" spans="2:11" x14ac:dyDescent="0.25">
      <c r="B60" t="s">
        <v>2730</v>
      </c>
      <c r="C60">
        <v>6.8100455327416709</v>
      </c>
      <c r="D60">
        <v>6.8417634895663948</v>
      </c>
      <c r="E60">
        <f t="shared" si="0"/>
        <v>6.8259045111540324</v>
      </c>
      <c r="F60">
        <f t="shared" si="1"/>
        <v>2.2427982356144398E-2</v>
      </c>
      <c r="I60" t="s">
        <v>2730</v>
      </c>
      <c r="J60">
        <v>6.8259045111540324</v>
      </c>
      <c r="K60">
        <v>2.2427982356144398E-2</v>
      </c>
    </row>
    <row r="61" spans="2:11" x14ac:dyDescent="0.25">
      <c r="B61" t="s">
        <v>2731</v>
      </c>
      <c r="C61">
        <v>6.8158585419665894</v>
      </c>
      <c r="D61">
        <v>6.843852618765454</v>
      </c>
      <c r="E61">
        <f t="shared" si="0"/>
        <v>6.8298555803660221</v>
      </c>
      <c r="F61">
        <f t="shared" si="1"/>
        <v>1.9794801537534212E-2</v>
      </c>
      <c r="I61" t="s">
        <v>2731</v>
      </c>
      <c r="J61">
        <v>6.8298555803660221</v>
      </c>
      <c r="K61">
        <v>1.9794801537534212E-2</v>
      </c>
    </row>
    <row r="62" spans="2:11" x14ac:dyDescent="0.25">
      <c r="B62" t="s">
        <v>2732</v>
      </c>
      <c r="C62">
        <v>6.7440718913034035</v>
      </c>
      <c r="D62">
        <v>6.7972953876612063</v>
      </c>
      <c r="E62">
        <f t="shared" si="0"/>
        <v>6.7706836394823053</v>
      </c>
      <c r="F62">
        <f t="shared" si="1"/>
        <v>3.7634695193059932E-2</v>
      </c>
      <c r="I62" t="s">
        <v>2732</v>
      </c>
      <c r="J62">
        <v>6.7706836394823053</v>
      </c>
      <c r="K62">
        <v>3.7634695193059932E-2</v>
      </c>
    </row>
    <row r="63" spans="2:11" x14ac:dyDescent="0.25">
      <c r="B63" t="s">
        <v>2733</v>
      </c>
      <c r="C63">
        <v>6.7775984401723486</v>
      </c>
      <c r="D63">
        <v>6.7870728565236851</v>
      </c>
      <c r="E63">
        <f t="shared" si="0"/>
        <v>6.7823356483480168</v>
      </c>
      <c r="F63">
        <f t="shared" si="1"/>
        <v>6.6994240498147476E-3</v>
      </c>
      <c r="I63" t="s">
        <v>2733</v>
      </c>
      <c r="J63">
        <v>6.7823356483480168</v>
      </c>
      <c r="K63">
        <v>6.6994240498147476E-3</v>
      </c>
    </row>
    <row r="64" spans="2:11" x14ac:dyDescent="0.25">
      <c r="B64" t="s">
        <v>2734</v>
      </c>
      <c r="C64">
        <v>6.7389647530725334</v>
      </c>
      <c r="D64">
        <v>6.7513355008679099</v>
      </c>
      <c r="E64">
        <f t="shared" si="0"/>
        <v>6.7451501269702216</v>
      </c>
      <c r="F64">
        <f t="shared" si="1"/>
        <v>8.7474396544592586E-3</v>
      </c>
      <c r="I64" t="s">
        <v>2734</v>
      </c>
      <c r="J64">
        <v>6.7451501269702216</v>
      </c>
      <c r="K64">
        <v>8.7474396544592586E-3</v>
      </c>
    </row>
    <row r="66" spans="2:11" x14ac:dyDescent="0.25">
      <c r="B66" t="s">
        <v>2735</v>
      </c>
      <c r="C66">
        <v>6.25</v>
      </c>
      <c r="D66">
        <v>6.25</v>
      </c>
      <c r="E66">
        <f t="shared" si="0"/>
        <v>6.25</v>
      </c>
      <c r="F66">
        <f t="shared" si="1"/>
        <v>0</v>
      </c>
      <c r="I66" t="s">
        <v>2735</v>
      </c>
      <c r="J66">
        <v>6.25</v>
      </c>
      <c r="K66">
        <v>0</v>
      </c>
    </row>
    <row r="67" spans="2:11" x14ac:dyDescent="0.25">
      <c r="B67" t="s">
        <v>2736</v>
      </c>
      <c r="C67">
        <v>6.0791876588145888</v>
      </c>
      <c r="D67">
        <v>5.9983792773559346</v>
      </c>
      <c r="E67">
        <f t="shared" si="0"/>
        <v>6.0387834680852617</v>
      </c>
      <c r="F67">
        <f t="shared" si="1"/>
        <v>5.7140154506123669E-2</v>
      </c>
      <c r="I67" t="s">
        <v>2736</v>
      </c>
      <c r="J67">
        <v>6.0387834680852617</v>
      </c>
      <c r="K67">
        <v>5.7140154506123669E-2</v>
      </c>
    </row>
    <row r="68" spans="2:11" x14ac:dyDescent="0.25">
      <c r="B68" t="s">
        <v>2737</v>
      </c>
      <c r="C68">
        <v>5.7906796912564706</v>
      </c>
      <c r="D68">
        <v>5.7664880759938413</v>
      </c>
      <c r="E68">
        <f t="shared" ref="E68:E131" si="2">AVERAGE(C68:D68)</f>
        <v>5.7785838836251564</v>
      </c>
      <c r="F68">
        <f t="shared" ref="F68:F131" si="3">_xlfn.STDEV.S(C68:D68)</f>
        <v>1.7106055200061202E-2</v>
      </c>
      <c r="I68" t="s">
        <v>2737</v>
      </c>
      <c r="J68">
        <v>5.7785838836251564</v>
      </c>
      <c r="K68">
        <v>1.7106055200061202E-2</v>
      </c>
    </row>
    <row r="69" spans="2:11" x14ac:dyDescent="0.25">
      <c r="B69" t="s">
        <v>2738</v>
      </c>
      <c r="C69">
        <v>5.719669299819433</v>
      </c>
      <c r="D69">
        <v>5.7117786261234667</v>
      </c>
      <c r="E69">
        <f t="shared" si="2"/>
        <v>5.7157239629714498</v>
      </c>
      <c r="F69">
        <f t="shared" si="3"/>
        <v>5.5795488785480877E-3</v>
      </c>
      <c r="I69" t="s">
        <v>2738</v>
      </c>
      <c r="J69">
        <v>5.7157239629714498</v>
      </c>
      <c r="K69">
        <v>5.5795488785480877E-3</v>
      </c>
    </row>
    <row r="70" spans="2:11" x14ac:dyDescent="0.25">
      <c r="B70" t="s">
        <v>2739</v>
      </c>
      <c r="C70">
        <v>5.7221829400834174</v>
      </c>
      <c r="D70">
        <v>5.7123880271870791</v>
      </c>
      <c r="E70">
        <f t="shared" si="2"/>
        <v>5.7172854836352478</v>
      </c>
      <c r="F70">
        <f t="shared" si="3"/>
        <v>6.9260493301324362E-3</v>
      </c>
      <c r="I70" t="s">
        <v>2739</v>
      </c>
      <c r="J70">
        <v>5.7172854836352478</v>
      </c>
      <c r="K70">
        <v>6.9260493301324362E-3</v>
      </c>
    </row>
    <row r="71" spans="2:11" x14ac:dyDescent="0.25">
      <c r="B71" t="s">
        <v>2740</v>
      </c>
      <c r="C71">
        <v>5.7652426767568636</v>
      </c>
      <c r="D71">
        <v>5.7588704176592538</v>
      </c>
      <c r="E71">
        <f t="shared" si="2"/>
        <v>5.7620565472080587</v>
      </c>
      <c r="F71">
        <f t="shared" si="3"/>
        <v>4.5058676193975994E-3</v>
      </c>
      <c r="I71" t="s">
        <v>2740</v>
      </c>
      <c r="J71">
        <v>5.7620565472080587</v>
      </c>
      <c r="K71">
        <v>4.5058676193975994E-3</v>
      </c>
    </row>
    <row r="72" spans="2:11" x14ac:dyDescent="0.25">
      <c r="B72" t="s">
        <v>2741</v>
      </c>
      <c r="C72">
        <v>5.7730291225227601</v>
      </c>
      <c r="D72">
        <v>5.770062513378587</v>
      </c>
      <c r="E72">
        <f t="shared" si="2"/>
        <v>5.771545817950674</v>
      </c>
      <c r="F72">
        <f t="shared" si="3"/>
        <v>2.0977094429748379E-3</v>
      </c>
      <c r="I72" t="s">
        <v>2741</v>
      </c>
      <c r="J72">
        <v>5.771545817950674</v>
      </c>
      <c r="K72">
        <v>2.0977094429748379E-3</v>
      </c>
    </row>
    <row r="73" spans="2:11" x14ac:dyDescent="0.25">
      <c r="B73" t="s">
        <v>2742</v>
      </c>
      <c r="C73">
        <v>5.7937554566528071</v>
      </c>
      <c r="D73">
        <v>5.7910936489672329</v>
      </c>
      <c r="E73">
        <f t="shared" si="2"/>
        <v>5.7924245528100204</v>
      </c>
      <c r="F73">
        <f t="shared" si="3"/>
        <v>1.8821822646840037E-3</v>
      </c>
      <c r="I73" t="s">
        <v>2742</v>
      </c>
      <c r="J73">
        <v>5.7924245528100204</v>
      </c>
      <c r="K73">
        <v>1.8821822646840037E-3</v>
      </c>
    </row>
    <row r="75" spans="2:11" x14ac:dyDescent="0.25">
      <c r="B75" t="s">
        <v>2743</v>
      </c>
      <c r="C75">
        <v>6.25</v>
      </c>
      <c r="D75">
        <v>6.25</v>
      </c>
      <c r="E75">
        <f t="shared" si="2"/>
        <v>6.25</v>
      </c>
      <c r="F75">
        <f t="shared" si="3"/>
        <v>0</v>
      </c>
      <c r="I75" t="s">
        <v>2743</v>
      </c>
      <c r="J75">
        <v>6.25</v>
      </c>
      <c r="K75">
        <v>0</v>
      </c>
    </row>
    <row r="76" spans="2:11" x14ac:dyDescent="0.25">
      <c r="B76" t="s">
        <v>2744</v>
      </c>
      <c r="C76">
        <v>6.4585410062982245</v>
      </c>
      <c r="D76">
        <v>6.5324080870632102</v>
      </c>
      <c r="E76">
        <f t="shared" si="2"/>
        <v>6.4954745466807173</v>
      </c>
      <c r="F76">
        <f t="shared" si="3"/>
        <v>5.2231913715375791E-2</v>
      </c>
      <c r="I76" t="s">
        <v>2744</v>
      </c>
      <c r="J76">
        <v>6.4954745466807173</v>
      </c>
      <c r="K76">
        <v>5.2231913715375791E-2</v>
      </c>
    </row>
    <row r="77" spans="2:11" x14ac:dyDescent="0.25">
      <c r="B77" t="s">
        <v>2745</v>
      </c>
      <c r="C77">
        <v>6.8735597457904971</v>
      </c>
      <c r="D77">
        <v>6.8769819288274778</v>
      </c>
      <c r="E77">
        <f t="shared" si="2"/>
        <v>6.875270837308987</v>
      </c>
      <c r="F77">
        <f t="shared" si="3"/>
        <v>2.4198488319106403E-3</v>
      </c>
      <c r="I77" t="s">
        <v>2745</v>
      </c>
      <c r="J77">
        <v>6.875270837308987</v>
      </c>
      <c r="K77">
        <v>2.4198488319106403E-3</v>
      </c>
    </row>
    <row r="78" spans="2:11" x14ac:dyDescent="0.25">
      <c r="B78" t="s">
        <v>2746</v>
      </c>
      <c r="C78">
        <v>6.9690779780446643</v>
      </c>
      <c r="D78">
        <v>6.9480905133959849</v>
      </c>
      <c r="E78">
        <f t="shared" si="2"/>
        <v>6.9585842457203242</v>
      </c>
      <c r="F78">
        <f t="shared" si="3"/>
        <v>1.4840378572994146E-2</v>
      </c>
      <c r="I78" t="s">
        <v>2746</v>
      </c>
      <c r="J78">
        <v>6.9585842457203242</v>
      </c>
      <c r="K78">
        <v>1.4840378572994146E-2</v>
      </c>
    </row>
    <row r="79" spans="2:11" x14ac:dyDescent="0.25">
      <c r="B79" t="s">
        <v>2747</v>
      </c>
      <c r="C79">
        <v>6.9702422469307228</v>
      </c>
      <c r="D79">
        <v>6.9492393190292558</v>
      </c>
      <c r="E79">
        <f t="shared" si="2"/>
        <v>6.9597407829799893</v>
      </c>
      <c r="F79">
        <f t="shared" si="3"/>
        <v>1.4851312743899432E-2</v>
      </c>
      <c r="I79" t="s">
        <v>2747</v>
      </c>
      <c r="J79">
        <v>6.9597407829799893</v>
      </c>
      <c r="K79">
        <v>1.4851312743899432E-2</v>
      </c>
    </row>
    <row r="80" spans="2:11" x14ac:dyDescent="0.25">
      <c r="B80" t="s">
        <v>2748</v>
      </c>
      <c r="C80">
        <v>6.9794884744184893</v>
      </c>
      <c r="D80">
        <v>6.9246561953525481</v>
      </c>
      <c r="E80">
        <f t="shared" si="2"/>
        <v>6.9520723348855187</v>
      </c>
      <c r="F80">
        <f t="shared" si="3"/>
        <v>3.877227635544022E-2</v>
      </c>
      <c r="I80" t="s">
        <v>2748</v>
      </c>
      <c r="J80">
        <v>6.9520723348855187</v>
      </c>
      <c r="K80">
        <v>3.877227635544022E-2</v>
      </c>
    </row>
    <row r="81" spans="2:11" x14ac:dyDescent="0.25">
      <c r="B81" t="s">
        <v>2749</v>
      </c>
      <c r="C81">
        <v>6.9233155986195989</v>
      </c>
      <c r="D81">
        <v>6.8890949229266463</v>
      </c>
      <c r="E81">
        <f t="shared" si="2"/>
        <v>6.9062052607731221</v>
      </c>
      <c r="F81">
        <f t="shared" si="3"/>
        <v>2.4197671839272454E-2</v>
      </c>
      <c r="I81" t="s">
        <v>2749</v>
      </c>
      <c r="J81">
        <v>6.9062052607731221</v>
      </c>
      <c r="K81">
        <v>2.4197671839272454E-2</v>
      </c>
    </row>
    <row r="82" spans="2:11" x14ac:dyDescent="0.25">
      <c r="B82" t="s">
        <v>2750</v>
      </c>
      <c r="C82">
        <v>6.8577704417216934</v>
      </c>
      <c r="D82">
        <v>6.8271467476615815</v>
      </c>
      <c r="E82">
        <f t="shared" si="2"/>
        <v>6.842458594691637</v>
      </c>
      <c r="F82">
        <f t="shared" si="3"/>
        <v>2.1654221734887315E-2</v>
      </c>
      <c r="I82" t="s">
        <v>2750</v>
      </c>
      <c r="J82">
        <v>6.842458594691637</v>
      </c>
      <c r="K82">
        <v>2.1654221734887315E-2</v>
      </c>
    </row>
    <row r="84" spans="2:11" x14ac:dyDescent="0.25">
      <c r="B84" t="s">
        <v>2751</v>
      </c>
      <c r="C84">
        <v>6.25</v>
      </c>
      <c r="D84">
        <v>6.25</v>
      </c>
      <c r="E84">
        <f t="shared" si="2"/>
        <v>6.25</v>
      </c>
      <c r="F84">
        <f t="shared" si="3"/>
        <v>0</v>
      </c>
      <c r="I84" t="s">
        <v>2751</v>
      </c>
      <c r="J84">
        <v>6.25</v>
      </c>
      <c r="K84">
        <v>0</v>
      </c>
    </row>
    <row r="85" spans="2:11" x14ac:dyDescent="0.25">
      <c r="B85" t="s">
        <v>2752</v>
      </c>
      <c r="C85">
        <v>6.4040000574941036</v>
      </c>
      <c r="D85">
        <v>6.5719440227259316</v>
      </c>
      <c r="E85">
        <f t="shared" si="2"/>
        <v>6.4879720401100176</v>
      </c>
      <c r="F85">
        <f t="shared" si="3"/>
        <v>0.11875431667478333</v>
      </c>
      <c r="I85" t="s">
        <v>2752</v>
      </c>
      <c r="J85">
        <v>6.4879720401100176</v>
      </c>
      <c r="K85">
        <v>0.11875431667478333</v>
      </c>
    </row>
    <row r="86" spans="2:11" x14ac:dyDescent="0.25">
      <c r="B86" t="s">
        <v>2753</v>
      </c>
      <c r="C86">
        <v>6.7780510909717444</v>
      </c>
      <c r="D86">
        <v>6.7991563568867885</v>
      </c>
      <c r="E86">
        <f t="shared" si="2"/>
        <v>6.7886037239292669</v>
      </c>
      <c r="F86">
        <f t="shared" si="3"/>
        <v>1.4923676647273013E-2</v>
      </c>
      <c r="I86" t="s">
        <v>2753</v>
      </c>
      <c r="J86">
        <v>6.7886037239292669</v>
      </c>
      <c r="K86">
        <v>1.4923676647273013E-2</v>
      </c>
    </row>
    <row r="87" spans="2:11" x14ac:dyDescent="0.25">
      <c r="B87" t="s">
        <v>2754</v>
      </c>
      <c r="C87">
        <v>6.8315818952176368</v>
      </c>
      <c r="D87">
        <v>6.8727644614033192</v>
      </c>
      <c r="E87">
        <f t="shared" si="2"/>
        <v>6.852173178310478</v>
      </c>
      <c r="F87">
        <f t="shared" si="3"/>
        <v>2.9120471816559829E-2</v>
      </c>
      <c r="I87" t="s">
        <v>2754</v>
      </c>
      <c r="J87">
        <v>6.852173178310478</v>
      </c>
      <c r="K87">
        <v>2.9120471816559829E-2</v>
      </c>
    </row>
    <row r="88" spans="2:11" x14ac:dyDescent="0.25">
      <c r="B88" t="s">
        <v>2755</v>
      </c>
      <c r="C88">
        <v>6.834026724376117</v>
      </c>
      <c r="D88">
        <v>6.8656504610397571</v>
      </c>
      <c r="E88">
        <f t="shared" si="2"/>
        <v>6.849838592707937</v>
      </c>
      <c r="F88">
        <f t="shared" si="3"/>
        <v>2.2361358641317521E-2</v>
      </c>
      <c r="I88" t="s">
        <v>2755</v>
      </c>
      <c r="J88">
        <v>6.849838592707937</v>
      </c>
      <c r="K88">
        <v>2.2361358641317521E-2</v>
      </c>
    </row>
    <row r="89" spans="2:11" x14ac:dyDescent="0.25">
      <c r="B89" t="s">
        <v>2756</v>
      </c>
      <c r="C89">
        <v>6.7535462600930645</v>
      </c>
      <c r="D89">
        <v>6.8221812304973426</v>
      </c>
      <c r="E89">
        <f t="shared" si="2"/>
        <v>6.7878637452952031</v>
      </c>
      <c r="F89">
        <f t="shared" si="3"/>
        <v>4.8532252999403058E-2</v>
      </c>
      <c r="I89" t="s">
        <v>2756</v>
      </c>
      <c r="J89">
        <v>6.7878637452952031</v>
      </c>
      <c r="K89">
        <v>4.8532252999403058E-2</v>
      </c>
    </row>
    <row r="90" spans="2:11" x14ac:dyDescent="0.25">
      <c r="B90" t="s">
        <v>2757</v>
      </c>
      <c r="C90">
        <v>6.78837390706554</v>
      </c>
      <c r="D90">
        <v>6.8028154225954873</v>
      </c>
      <c r="E90">
        <f t="shared" si="2"/>
        <v>6.7955946648305137</v>
      </c>
      <c r="F90">
        <f t="shared" si="3"/>
        <v>1.021169356183659E-2</v>
      </c>
      <c r="I90" t="s">
        <v>2757</v>
      </c>
      <c r="J90">
        <v>6.7955946648305137</v>
      </c>
      <c r="K90">
        <v>1.021169356183659E-2</v>
      </c>
    </row>
    <row r="91" spans="2:11" x14ac:dyDescent="0.25">
      <c r="B91" t="s">
        <v>2758</v>
      </c>
      <c r="C91">
        <v>6.7721402151234358</v>
      </c>
      <c r="D91">
        <v>6.788159779189046</v>
      </c>
      <c r="E91">
        <f t="shared" si="2"/>
        <v>6.7801499971562409</v>
      </c>
      <c r="F91">
        <f t="shared" si="3"/>
        <v>1.132754238244533E-2</v>
      </c>
      <c r="I91" t="s">
        <v>2758</v>
      </c>
      <c r="J91">
        <v>6.7801499971562409</v>
      </c>
      <c r="K91">
        <v>1.132754238244533E-2</v>
      </c>
    </row>
    <row r="93" spans="2:11" x14ac:dyDescent="0.25">
      <c r="B93" t="s">
        <v>2759</v>
      </c>
      <c r="C93">
        <v>6.25</v>
      </c>
      <c r="D93">
        <v>6.25</v>
      </c>
      <c r="E93">
        <f t="shared" si="2"/>
        <v>6.25</v>
      </c>
      <c r="F93">
        <f t="shared" si="3"/>
        <v>0</v>
      </c>
      <c r="I93" t="s">
        <v>2759</v>
      </c>
      <c r="J93">
        <v>6.25</v>
      </c>
      <c r="K93">
        <v>0</v>
      </c>
    </row>
    <row r="94" spans="2:11" x14ac:dyDescent="0.25">
      <c r="B94" t="s">
        <v>2760</v>
      </c>
      <c r="C94">
        <v>6.5459753753392729</v>
      </c>
      <c r="D94">
        <v>6.93377619891859</v>
      </c>
      <c r="E94">
        <f t="shared" si="2"/>
        <v>6.7398757871289314</v>
      </c>
      <c r="F94">
        <f t="shared" si="3"/>
        <v>0.27421659210266308</v>
      </c>
      <c r="I94" t="s">
        <v>2760</v>
      </c>
      <c r="J94">
        <v>6.7398757871289314</v>
      </c>
      <c r="K94">
        <v>0.27421659210266308</v>
      </c>
    </row>
    <row r="95" spans="2:11" x14ac:dyDescent="0.25">
      <c r="B95" t="s">
        <v>2761</v>
      </c>
      <c r="C95">
        <v>7.7174023644968308</v>
      </c>
      <c r="D95">
        <v>7.7903205961757438</v>
      </c>
      <c r="E95">
        <f t="shared" si="2"/>
        <v>7.7538614803362869</v>
      </c>
      <c r="F95">
        <f t="shared" si="3"/>
        <v>5.15609760922911E-2</v>
      </c>
      <c r="I95" t="s">
        <v>2761</v>
      </c>
      <c r="J95">
        <v>7.7538614803362869</v>
      </c>
      <c r="K95">
        <v>5.15609760922911E-2</v>
      </c>
    </row>
    <row r="96" spans="2:11" x14ac:dyDescent="0.25">
      <c r="B96" t="s">
        <v>2762</v>
      </c>
      <c r="C96">
        <v>7.8513501781901169</v>
      </c>
      <c r="D96">
        <v>7.9763151027983685</v>
      </c>
      <c r="E96">
        <f t="shared" si="2"/>
        <v>7.9138326404942427</v>
      </c>
      <c r="F96">
        <f t="shared" si="3"/>
        <v>8.8363545600960366E-2</v>
      </c>
      <c r="I96" t="s">
        <v>2762</v>
      </c>
      <c r="J96">
        <v>7.9138326404942427</v>
      </c>
      <c r="K96">
        <v>8.8363545600960366E-2</v>
      </c>
    </row>
    <row r="97" spans="2:11" x14ac:dyDescent="0.25">
      <c r="B97" t="s">
        <v>2763</v>
      </c>
      <c r="C97">
        <v>7.8649241315026028</v>
      </c>
      <c r="D97">
        <v>7.9612239366269195</v>
      </c>
      <c r="E97">
        <f t="shared" si="2"/>
        <v>7.9130740340647616</v>
      </c>
      <c r="F97">
        <f t="shared" si="3"/>
        <v>6.8094245230347364E-2</v>
      </c>
      <c r="I97" t="s">
        <v>2763</v>
      </c>
      <c r="J97">
        <v>7.9130740340647616</v>
      </c>
      <c r="K97">
        <v>6.8094245230347364E-2</v>
      </c>
    </row>
    <row r="98" spans="2:11" x14ac:dyDescent="0.25">
      <c r="B98" t="s">
        <v>2764</v>
      </c>
      <c r="C98">
        <v>7.8336314675206129</v>
      </c>
      <c r="D98">
        <v>7.9426594146977294</v>
      </c>
      <c r="E98">
        <f t="shared" si="2"/>
        <v>7.8881454411091712</v>
      </c>
      <c r="F98">
        <f t="shared" si="3"/>
        <v>7.7094400787787773E-2</v>
      </c>
      <c r="I98" t="s">
        <v>2764</v>
      </c>
      <c r="J98">
        <v>7.8881454411091712</v>
      </c>
      <c r="K98">
        <v>7.7094400787787773E-2</v>
      </c>
    </row>
    <row r="99" spans="2:11" x14ac:dyDescent="0.25">
      <c r="B99" t="s">
        <v>2765</v>
      </c>
      <c r="C99">
        <v>7.7628318805572691</v>
      </c>
      <c r="D99">
        <v>7.8401200936137379</v>
      </c>
      <c r="E99">
        <f t="shared" si="2"/>
        <v>7.801475987085503</v>
      </c>
      <c r="F99">
        <f t="shared" si="3"/>
        <v>5.4651019558019688E-2</v>
      </c>
      <c r="I99" t="s">
        <v>2765</v>
      </c>
      <c r="J99">
        <v>7.801475987085503</v>
      </c>
      <c r="K99">
        <v>5.4651019558019688E-2</v>
      </c>
    </row>
    <row r="100" spans="2:11" x14ac:dyDescent="0.25">
      <c r="B100" t="s">
        <v>2766</v>
      </c>
      <c r="C100">
        <v>7.6623655194066966</v>
      </c>
      <c r="D100">
        <v>7.7420873066751454</v>
      </c>
      <c r="E100">
        <f t="shared" si="2"/>
        <v>7.702226413040921</v>
      </c>
      <c r="F100">
        <f t="shared" si="3"/>
        <v>5.6371816385831518E-2</v>
      </c>
      <c r="I100" t="s">
        <v>2766</v>
      </c>
      <c r="J100">
        <v>7.702226413040921</v>
      </c>
      <c r="K100">
        <v>5.6371816385831518E-2</v>
      </c>
    </row>
    <row r="102" spans="2:11" x14ac:dyDescent="0.25">
      <c r="B102" t="s">
        <v>2767</v>
      </c>
      <c r="C102">
        <v>6.25</v>
      </c>
      <c r="D102">
        <v>6.25</v>
      </c>
      <c r="E102">
        <f t="shared" si="2"/>
        <v>6.25</v>
      </c>
      <c r="F102">
        <f t="shared" si="3"/>
        <v>0</v>
      </c>
      <c r="I102" t="s">
        <v>2767</v>
      </c>
      <c r="J102">
        <v>6.25</v>
      </c>
      <c r="K102">
        <v>0</v>
      </c>
    </row>
    <row r="103" spans="2:11" x14ac:dyDescent="0.25">
      <c r="B103" t="s">
        <v>2768</v>
      </c>
      <c r="C103">
        <v>6.1971175257749502</v>
      </c>
      <c r="D103">
        <v>6.2579997184547569</v>
      </c>
      <c r="E103">
        <f t="shared" si="2"/>
        <v>6.227558622114854</v>
      </c>
      <c r="F103">
        <f t="shared" si="3"/>
        <v>4.3050211297397271E-2</v>
      </c>
      <c r="I103" t="s">
        <v>2768</v>
      </c>
      <c r="J103">
        <v>6.227558622114854</v>
      </c>
      <c r="K103">
        <v>4.3050211297397271E-2</v>
      </c>
    </row>
    <row r="104" spans="2:11" x14ac:dyDescent="0.25">
      <c r="B104" t="s">
        <v>2769</v>
      </c>
      <c r="C104">
        <v>6.1247081170435678</v>
      </c>
      <c r="D104">
        <v>6.1619401898718538</v>
      </c>
      <c r="E104">
        <f t="shared" si="2"/>
        <v>6.1433241534577103</v>
      </c>
      <c r="F104">
        <f t="shared" si="3"/>
        <v>2.6327051174512433E-2</v>
      </c>
      <c r="I104" t="s">
        <v>2769</v>
      </c>
      <c r="J104">
        <v>6.1433241534577103</v>
      </c>
      <c r="K104">
        <v>2.6327051174512433E-2</v>
      </c>
    </row>
    <row r="105" spans="2:11" x14ac:dyDescent="0.25">
      <c r="B105" t="s">
        <v>2770</v>
      </c>
      <c r="C105">
        <v>6.1009421813960643</v>
      </c>
      <c r="D105">
        <v>6.1474938169582316</v>
      </c>
      <c r="E105">
        <f t="shared" si="2"/>
        <v>6.1242179991771479</v>
      </c>
      <c r="F105">
        <f t="shared" si="3"/>
        <v>3.2916977181333372E-2</v>
      </c>
      <c r="I105" t="s">
        <v>2770</v>
      </c>
      <c r="J105">
        <v>6.1242179991771479</v>
      </c>
      <c r="K105">
        <v>3.2916977181333372E-2</v>
      </c>
    </row>
    <row r="106" spans="2:11" x14ac:dyDescent="0.25">
      <c r="B106" t="s">
        <v>2771</v>
      </c>
      <c r="C106">
        <v>6.0995971698991225</v>
      </c>
      <c r="D106">
        <v>6.1442239917165793</v>
      </c>
      <c r="E106">
        <f t="shared" si="2"/>
        <v>6.1219105808078513</v>
      </c>
      <c r="F106">
        <f t="shared" si="3"/>
        <v>3.1555928329927478E-2</v>
      </c>
      <c r="I106" t="s">
        <v>2771</v>
      </c>
      <c r="J106">
        <v>6.1219105808078513</v>
      </c>
      <c r="K106">
        <v>3.1555928329927478E-2</v>
      </c>
    </row>
    <row r="107" spans="2:11" x14ac:dyDescent="0.25">
      <c r="B107" t="s">
        <v>2772</v>
      </c>
      <c r="C107">
        <v>6.0609913138080325</v>
      </c>
      <c r="D107">
        <v>6.1219835802123246</v>
      </c>
      <c r="E107">
        <f t="shared" si="2"/>
        <v>6.091487447010179</v>
      </c>
      <c r="F107">
        <f t="shared" si="3"/>
        <v>4.3128045174411399E-2</v>
      </c>
      <c r="I107" t="s">
        <v>2772</v>
      </c>
      <c r="J107">
        <v>6.091487447010179</v>
      </c>
      <c r="K107">
        <v>4.3128045174411399E-2</v>
      </c>
    </row>
    <row r="108" spans="2:11" x14ac:dyDescent="0.25">
      <c r="B108" t="s">
        <v>2773</v>
      </c>
      <c r="C108">
        <v>6.0886322750338264</v>
      </c>
      <c r="D108">
        <v>6.1423773567386784</v>
      </c>
      <c r="E108">
        <f t="shared" si="2"/>
        <v>6.1155048158862524</v>
      </c>
      <c r="F108">
        <f t="shared" si="3"/>
        <v>3.8003511728925854E-2</v>
      </c>
      <c r="I108" t="s">
        <v>2773</v>
      </c>
      <c r="J108">
        <v>6.1155048158862524</v>
      </c>
      <c r="K108">
        <v>3.8003511728925854E-2</v>
      </c>
    </row>
    <row r="109" spans="2:11" x14ac:dyDescent="0.25">
      <c r="B109" t="s">
        <v>2774</v>
      </c>
      <c r="C109">
        <v>6.1358839122594109</v>
      </c>
      <c r="D109">
        <v>6.1881645894954644</v>
      </c>
      <c r="E109">
        <f t="shared" si="2"/>
        <v>6.1620242508774377</v>
      </c>
      <c r="F109">
        <f t="shared" si="3"/>
        <v>3.6968021398638647E-2</v>
      </c>
      <c r="I109" t="s">
        <v>2774</v>
      </c>
      <c r="J109">
        <v>6.1620242508774377</v>
      </c>
      <c r="K109">
        <v>3.6968021398638647E-2</v>
      </c>
    </row>
    <row r="111" spans="2:11" x14ac:dyDescent="0.25">
      <c r="B111" t="s">
        <v>2775</v>
      </c>
      <c r="C111">
        <v>6.25</v>
      </c>
      <c r="D111">
        <v>6.25</v>
      </c>
      <c r="E111">
        <f t="shared" si="2"/>
        <v>6.25</v>
      </c>
      <c r="F111">
        <f t="shared" si="3"/>
        <v>0</v>
      </c>
      <c r="I111" t="s">
        <v>2775</v>
      </c>
      <c r="J111">
        <v>6.25</v>
      </c>
      <c r="K111">
        <v>0</v>
      </c>
    </row>
    <row r="112" spans="2:11" x14ac:dyDescent="0.25">
      <c r="B112" t="s">
        <v>2776</v>
      </c>
      <c r="C112">
        <v>6.1286327600714712</v>
      </c>
      <c r="D112">
        <v>5.9746458460047212</v>
      </c>
      <c r="E112">
        <f t="shared" si="2"/>
        <v>6.0516393030380957</v>
      </c>
      <c r="F112">
        <f t="shared" si="3"/>
        <v>0.1088851911505891</v>
      </c>
      <c r="I112" t="s">
        <v>2776</v>
      </c>
      <c r="J112">
        <v>6.0516393030380957</v>
      </c>
      <c r="K112">
        <v>0.1088851911505891</v>
      </c>
    </row>
    <row r="113" spans="2:11" x14ac:dyDescent="0.25">
      <c r="B113" t="s">
        <v>2777</v>
      </c>
      <c r="C113">
        <v>5.7249786223319914</v>
      </c>
      <c r="D113">
        <v>5.7290813950120691</v>
      </c>
      <c r="E113">
        <f t="shared" si="2"/>
        <v>5.7270300086720303</v>
      </c>
      <c r="F113">
        <f t="shared" si="3"/>
        <v>2.9010983837498817E-3</v>
      </c>
      <c r="I113" t="s">
        <v>2777</v>
      </c>
      <c r="J113">
        <v>5.7270300086720303</v>
      </c>
      <c r="K113">
        <v>2.9010983837498817E-3</v>
      </c>
    </row>
    <row r="114" spans="2:11" x14ac:dyDescent="0.25">
      <c r="B114" t="s">
        <v>2778</v>
      </c>
      <c r="C114">
        <v>5.6836488478827656</v>
      </c>
      <c r="D114">
        <v>5.6565265082825382</v>
      </c>
      <c r="E114">
        <f t="shared" si="2"/>
        <v>5.6700876780826519</v>
      </c>
      <c r="F114">
        <f t="shared" si="3"/>
        <v>1.9178390252965204E-2</v>
      </c>
      <c r="I114" t="s">
        <v>2778</v>
      </c>
      <c r="J114">
        <v>5.6700876780826519</v>
      </c>
      <c r="K114">
        <v>1.9178390252965204E-2</v>
      </c>
    </row>
    <row r="115" spans="2:11" x14ac:dyDescent="0.25">
      <c r="B115" t="s">
        <v>2779</v>
      </c>
      <c r="C115">
        <v>5.6730196448764989</v>
      </c>
      <c r="D115">
        <v>5.6575040382093027</v>
      </c>
      <c r="E115">
        <f t="shared" si="2"/>
        <v>5.6652618415429004</v>
      </c>
      <c r="F115">
        <f t="shared" si="3"/>
        <v>1.0971190688597643E-2</v>
      </c>
      <c r="I115" t="s">
        <v>2779</v>
      </c>
      <c r="J115">
        <v>5.6652618415429004</v>
      </c>
      <c r="K115">
        <v>1.0971190688597643E-2</v>
      </c>
    </row>
    <row r="116" spans="2:11" x14ac:dyDescent="0.25">
      <c r="B116" t="s">
        <v>2780</v>
      </c>
      <c r="C116">
        <v>5.7309653425783269</v>
      </c>
      <c r="D116">
        <v>5.6984769496976808</v>
      </c>
      <c r="E116">
        <f t="shared" si="2"/>
        <v>5.7147211461380039</v>
      </c>
      <c r="F116">
        <f t="shared" si="3"/>
        <v>2.2972762915757602E-2</v>
      </c>
      <c r="I116" t="s">
        <v>2780</v>
      </c>
      <c r="J116">
        <v>5.7147211461380039</v>
      </c>
      <c r="K116">
        <v>2.2972762915757602E-2</v>
      </c>
    </row>
    <row r="117" spans="2:11" x14ac:dyDescent="0.25">
      <c r="B117" t="s">
        <v>2781</v>
      </c>
      <c r="C117">
        <v>5.7208132183132916</v>
      </c>
      <c r="D117">
        <v>5.7181020539758833</v>
      </c>
      <c r="E117">
        <f t="shared" si="2"/>
        <v>5.7194576361445879</v>
      </c>
      <c r="F117">
        <f t="shared" si="3"/>
        <v>1.9170826878925108E-3</v>
      </c>
      <c r="I117" t="s">
        <v>2781</v>
      </c>
      <c r="J117">
        <v>5.7194576361445879</v>
      </c>
      <c r="K117">
        <v>1.9170826878925108E-3</v>
      </c>
    </row>
    <row r="118" spans="2:11" x14ac:dyDescent="0.25">
      <c r="B118" t="s">
        <v>2782</v>
      </c>
      <c r="C118">
        <v>5.7401044207382004</v>
      </c>
      <c r="D118">
        <v>5.737403987843499</v>
      </c>
      <c r="E118">
        <f t="shared" si="2"/>
        <v>5.7387542042908493</v>
      </c>
      <c r="F118">
        <f t="shared" si="3"/>
        <v>1.909494411982538E-3</v>
      </c>
      <c r="I118" t="s">
        <v>2782</v>
      </c>
      <c r="J118">
        <v>5.7387542042908493</v>
      </c>
      <c r="K118">
        <v>1.909494411982538E-3</v>
      </c>
    </row>
    <row r="120" spans="2:11" x14ac:dyDescent="0.25">
      <c r="B120" t="s">
        <v>2783</v>
      </c>
      <c r="C120">
        <v>6.25</v>
      </c>
      <c r="D120">
        <v>6.25</v>
      </c>
      <c r="E120">
        <f t="shared" si="2"/>
        <v>6.25</v>
      </c>
      <c r="F120">
        <f t="shared" si="3"/>
        <v>0</v>
      </c>
      <c r="I120" t="s">
        <v>2783</v>
      </c>
      <c r="J120">
        <v>6.25</v>
      </c>
      <c r="K120">
        <v>0</v>
      </c>
    </row>
    <row r="121" spans="2:11" x14ac:dyDescent="0.25">
      <c r="B121" t="s">
        <v>2784</v>
      </c>
      <c r="C121">
        <v>6.092586395753834</v>
      </c>
      <c r="D121">
        <v>6.027837210200448</v>
      </c>
      <c r="E121">
        <f t="shared" si="2"/>
        <v>6.0602118029771415</v>
      </c>
      <c r="F121">
        <f t="shared" si="3"/>
        <v>4.5784588181105236E-2</v>
      </c>
      <c r="I121" t="s">
        <v>2784</v>
      </c>
      <c r="J121">
        <v>6.0602118029771415</v>
      </c>
      <c r="K121">
        <v>4.5784588181105236E-2</v>
      </c>
    </row>
    <row r="122" spans="2:11" x14ac:dyDescent="0.25">
      <c r="B122" t="s">
        <v>2785</v>
      </c>
      <c r="C122">
        <v>5.7966593155871031</v>
      </c>
      <c r="D122">
        <v>5.7775132757948402</v>
      </c>
      <c r="E122">
        <f t="shared" si="2"/>
        <v>5.7870862956909717</v>
      </c>
      <c r="F122">
        <f t="shared" si="3"/>
        <v>1.3538294569976593E-2</v>
      </c>
      <c r="I122" t="s">
        <v>2785</v>
      </c>
      <c r="J122">
        <v>5.7870862956909717</v>
      </c>
      <c r="K122">
        <v>1.3538294569976593E-2</v>
      </c>
    </row>
    <row r="123" spans="2:11" x14ac:dyDescent="0.25">
      <c r="B123" t="s">
        <v>2786</v>
      </c>
      <c r="C123">
        <v>5.7185588978102082</v>
      </c>
      <c r="D123">
        <v>5.7176675492081133</v>
      </c>
      <c r="E123">
        <f t="shared" si="2"/>
        <v>5.7181132235091603</v>
      </c>
      <c r="F123">
        <f t="shared" si="3"/>
        <v>6.3027864094248427E-4</v>
      </c>
      <c r="I123" t="s">
        <v>2786</v>
      </c>
      <c r="J123">
        <v>5.7181132235091603</v>
      </c>
      <c r="K123">
        <v>6.3027864094248427E-4</v>
      </c>
    </row>
    <row r="124" spans="2:11" x14ac:dyDescent="0.25">
      <c r="B124" t="s">
        <v>2787</v>
      </c>
      <c r="C124">
        <v>5.7232336233912902</v>
      </c>
      <c r="D124">
        <v>5.7204084728867688</v>
      </c>
      <c r="E124">
        <f t="shared" si="2"/>
        <v>5.721821048139029</v>
      </c>
      <c r="F124">
        <f t="shared" si="3"/>
        <v>1.9976830796196552E-3</v>
      </c>
      <c r="I124" t="s">
        <v>2787</v>
      </c>
      <c r="J124">
        <v>5.721821048139029</v>
      </c>
      <c r="K124">
        <v>1.9976830796196552E-3</v>
      </c>
    </row>
    <row r="125" spans="2:11" x14ac:dyDescent="0.25">
      <c r="B125" t="s">
        <v>2788</v>
      </c>
      <c r="C125">
        <v>5.7554753266203313</v>
      </c>
      <c r="D125">
        <v>5.7592198818929639</v>
      </c>
      <c r="E125">
        <f t="shared" si="2"/>
        <v>5.7573476042566476</v>
      </c>
      <c r="F125">
        <f t="shared" si="3"/>
        <v>2.6478004258062892E-3</v>
      </c>
      <c r="I125" t="s">
        <v>2788</v>
      </c>
      <c r="J125">
        <v>5.7573476042566476</v>
      </c>
      <c r="K125">
        <v>2.6478004258062892E-3</v>
      </c>
    </row>
    <row r="126" spans="2:11" x14ac:dyDescent="0.25">
      <c r="B126" t="s">
        <v>2789</v>
      </c>
      <c r="C126">
        <v>5.7680213885197444</v>
      </c>
      <c r="D126">
        <v>5.7704817561933224</v>
      </c>
      <c r="E126">
        <f t="shared" si="2"/>
        <v>5.7692515723565334</v>
      </c>
      <c r="F126">
        <f t="shared" si="3"/>
        <v>1.7397426661991274E-3</v>
      </c>
      <c r="I126" t="s">
        <v>2789</v>
      </c>
      <c r="J126">
        <v>5.7692515723565334</v>
      </c>
      <c r="K126">
        <v>1.7397426661991274E-3</v>
      </c>
    </row>
    <row r="127" spans="2:11" x14ac:dyDescent="0.25">
      <c r="B127" t="s">
        <v>2790</v>
      </c>
      <c r="C127">
        <v>5.8063431501258815</v>
      </c>
      <c r="D127">
        <v>5.8056930207063742</v>
      </c>
      <c r="E127">
        <f t="shared" si="2"/>
        <v>5.8060180854161274</v>
      </c>
      <c r="F127">
        <f t="shared" si="3"/>
        <v>4.5971092118253688E-4</v>
      </c>
      <c r="I127" t="s">
        <v>2790</v>
      </c>
      <c r="J127">
        <v>5.8060180854161274</v>
      </c>
      <c r="K127">
        <v>4.5971092118253688E-4</v>
      </c>
    </row>
    <row r="129" spans="2:11" x14ac:dyDescent="0.25">
      <c r="B129" t="s">
        <v>2791</v>
      </c>
      <c r="C129">
        <v>6.25</v>
      </c>
      <c r="D129">
        <v>6.25</v>
      </c>
      <c r="E129">
        <f t="shared" si="2"/>
        <v>6.25</v>
      </c>
      <c r="F129">
        <f t="shared" si="3"/>
        <v>0</v>
      </c>
      <c r="I129" t="s">
        <v>2791</v>
      </c>
      <c r="J129">
        <v>6.25</v>
      </c>
      <c r="K129">
        <v>0</v>
      </c>
    </row>
    <row r="130" spans="2:11" x14ac:dyDescent="0.25">
      <c r="B130" t="s">
        <v>2792</v>
      </c>
      <c r="C130">
        <v>6.1901547242214994</v>
      </c>
      <c r="D130">
        <v>6.2857605531842884</v>
      </c>
      <c r="E130">
        <f t="shared" si="2"/>
        <v>6.2379576387028939</v>
      </c>
      <c r="F130">
        <f t="shared" si="3"/>
        <v>6.7603529980549346E-2</v>
      </c>
      <c r="I130" t="s">
        <v>2792</v>
      </c>
      <c r="J130">
        <v>6.2379576387028939</v>
      </c>
      <c r="K130">
        <v>6.7603529980549346E-2</v>
      </c>
    </row>
    <row r="131" spans="2:11" x14ac:dyDescent="0.25">
      <c r="B131" t="s">
        <v>2793</v>
      </c>
      <c r="C131">
        <v>6.1791659375915717</v>
      </c>
      <c r="D131">
        <v>6.2240603895246691</v>
      </c>
      <c r="E131">
        <f t="shared" si="2"/>
        <v>6.20161316355812</v>
      </c>
      <c r="F131">
        <f t="shared" si="3"/>
        <v>3.1745171399546662E-2</v>
      </c>
      <c r="I131" t="s">
        <v>2793</v>
      </c>
      <c r="J131">
        <v>6.20161316355812</v>
      </c>
      <c r="K131">
        <v>3.1745171399546662E-2</v>
      </c>
    </row>
    <row r="132" spans="2:11" x14ac:dyDescent="0.25">
      <c r="B132" t="s">
        <v>2794</v>
      </c>
      <c r="C132">
        <v>6.1545074356900864</v>
      </c>
      <c r="D132">
        <v>6.222496486975162</v>
      </c>
      <c r="E132">
        <f t="shared" ref="E132:E145" si="4">AVERAGE(C132:D132)</f>
        <v>6.1885019613326246</v>
      </c>
      <c r="F132">
        <f t="shared" ref="F132:F145" si="5">_xlfn.STDEV.S(C132:D132)</f>
        <v>4.8075519210116907E-2</v>
      </c>
      <c r="I132" t="s">
        <v>2794</v>
      </c>
      <c r="J132">
        <v>6.1885019613326246</v>
      </c>
      <c r="K132">
        <v>4.8075519210116907E-2</v>
      </c>
    </row>
    <row r="133" spans="2:11" x14ac:dyDescent="0.25">
      <c r="B133" t="s">
        <v>2795</v>
      </c>
      <c r="C133">
        <v>6.1454328910764753</v>
      </c>
      <c r="D133">
        <v>6.2040352132518839</v>
      </c>
      <c r="E133">
        <f t="shared" si="4"/>
        <v>6.1747340521641796</v>
      </c>
      <c r="F133">
        <f t="shared" si="5"/>
        <v>4.1438099403510224E-2</v>
      </c>
      <c r="I133" t="s">
        <v>2795</v>
      </c>
      <c r="J133">
        <v>6.1747340521641796</v>
      </c>
      <c r="K133">
        <v>4.1438099403510224E-2</v>
      </c>
    </row>
    <row r="134" spans="2:11" x14ac:dyDescent="0.25">
      <c r="B134" t="s">
        <v>2796</v>
      </c>
      <c r="C134">
        <v>6.1125194139272789</v>
      </c>
      <c r="D134">
        <v>6.1867387160676595</v>
      </c>
      <c r="E134">
        <f t="shared" si="4"/>
        <v>6.1496290649974696</v>
      </c>
      <c r="F134">
        <f t="shared" si="5"/>
        <v>5.2480971838396312E-2</v>
      </c>
      <c r="I134" t="s">
        <v>2796</v>
      </c>
      <c r="J134">
        <v>6.1496290649974696</v>
      </c>
      <c r="K134">
        <v>5.2480971838396312E-2</v>
      </c>
    </row>
    <row r="135" spans="2:11" x14ac:dyDescent="0.25">
      <c r="B135" t="s">
        <v>2797</v>
      </c>
      <c r="C135">
        <v>6.150276010632016</v>
      </c>
      <c r="D135">
        <v>6.2142582262345458</v>
      </c>
      <c r="E135">
        <f t="shared" si="4"/>
        <v>6.1822671184332805</v>
      </c>
      <c r="F135">
        <f t="shared" si="5"/>
        <v>4.524225852788856E-2</v>
      </c>
      <c r="I135" t="s">
        <v>2797</v>
      </c>
      <c r="J135">
        <v>6.1822671184332805</v>
      </c>
      <c r="K135">
        <v>4.524225852788856E-2</v>
      </c>
    </row>
    <row r="136" spans="2:11" x14ac:dyDescent="0.25">
      <c r="B136" t="s">
        <v>2798</v>
      </c>
      <c r="C136">
        <v>6.1833224173680845</v>
      </c>
      <c r="D136">
        <v>6.2438758326226136</v>
      </c>
      <c r="E136">
        <f t="shared" si="4"/>
        <v>6.2135991249953495</v>
      </c>
      <c r="F136">
        <f t="shared" si="5"/>
        <v>4.2817730550482436E-2</v>
      </c>
      <c r="I136" t="s">
        <v>2798</v>
      </c>
      <c r="J136">
        <v>6.2135991249953495</v>
      </c>
      <c r="K136">
        <v>4.2817730550482436E-2</v>
      </c>
    </row>
    <row r="138" spans="2:11" x14ac:dyDescent="0.25">
      <c r="B138" t="s">
        <v>2799</v>
      </c>
      <c r="C138">
        <v>6.25</v>
      </c>
      <c r="D138">
        <v>6.25</v>
      </c>
      <c r="E138">
        <f t="shared" si="4"/>
        <v>6.25</v>
      </c>
      <c r="F138">
        <f t="shared" si="5"/>
        <v>0</v>
      </c>
      <c r="I138" t="s">
        <v>2799</v>
      </c>
      <c r="J138">
        <v>6.25</v>
      </c>
      <c r="K138">
        <v>0</v>
      </c>
    </row>
    <row r="139" spans="2:11" x14ac:dyDescent="0.25">
      <c r="B139" t="s">
        <v>2800</v>
      </c>
      <c r="C139">
        <v>5.9707295990985472</v>
      </c>
      <c r="D139">
        <v>5.8908477765946863</v>
      </c>
      <c r="E139">
        <f t="shared" si="4"/>
        <v>5.9307886878466167</v>
      </c>
      <c r="F139">
        <f t="shared" si="5"/>
        <v>5.6484978386020186E-2</v>
      </c>
      <c r="I139" t="s">
        <v>2800</v>
      </c>
      <c r="J139">
        <v>5.9307886878466167</v>
      </c>
      <c r="K139">
        <v>5.6484978386020186E-2</v>
      </c>
    </row>
    <row r="140" spans="2:11" x14ac:dyDescent="0.25">
      <c r="B140" t="s">
        <v>2801</v>
      </c>
      <c r="C140">
        <v>5.5341660679836719</v>
      </c>
      <c r="D140">
        <v>5.5317840295240002</v>
      </c>
      <c r="E140">
        <f t="shared" si="4"/>
        <v>5.5329750487538361</v>
      </c>
      <c r="F140">
        <f t="shared" si="5"/>
        <v>1.684355547881071E-3</v>
      </c>
      <c r="I140" t="s">
        <v>2801</v>
      </c>
      <c r="J140">
        <v>5.5329750487538361</v>
      </c>
      <c r="K140">
        <v>1.684355547881071E-3</v>
      </c>
    </row>
    <row r="141" spans="2:11" x14ac:dyDescent="0.25">
      <c r="B141" t="s">
        <v>2802</v>
      </c>
      <c r="C141">
        <v>5.4269320422708063</v>
      </c>
      <c r="D141">
        <v>5.4476384883252358</v>
      </c>
      <c r="E141">
        <f t="shared" si="4"/>
        <v>5.437285265298021</v>
      </c>
      <c r="F141">
        <f t="shared" si="5"/>
        <v>1.4641668419360534E-2</v>
      </c>
      <c r="I141" t="s">
        <v>2802</v>
      </c>
      <c r="J141">
        <v>5.437285265298021</v>
      </c>
      <c r="K141">
        <v>1.4641668419360534E-2</v>
      </c>
    </row>
    <row r="142" spans="2:11" x14ac:dyDescent="0.25">
      <c r="B142" t="s">
        <v>2803</v>
      </c>
      <c r="C142">
        <v>5.4343464239124621</v>
      </c>
      <c r="D142">
        <v>5.4509662195914084</v>
      </c>
      <c r="E142">
        <f t="shared" si="4"/>
        <v>5.4426563217519348</v>
      </c>
      <c r="F142">
        <f t="shared" si="5"/>
        <v>1.1751970226517756E-2</v>
      </c>
      <c r="I142" t="s">
        <v>2803</v>
      </c>
      <c r="J142">
        <v>5.4426563217519348</v>
      </c>
      <c r="K142">
        <v>1.1751970226517756E-2</v>
      </c>
    </row>
    <row r="143" spans="2:11" x14ac:dyDescent="0.25">
      <c r="B143" t="s">
        <v>2804</v>
      </c>
      <c r="C143">
        <v>5.4814435979721612</v>
      </c>
      <c r="D143">
        <v>5.5140696306193453</v>
      </c>
      <c r="E143">
        <f t="shared" si="4"/>
        <v>5.4977566142957528</v>
      </c>
      <c r="F143">
        <f t="shared" si="5"/>
        <v>2.3070088928037573E-2</v>
      </c>
      <c r="I143" t="s">
        <v>2804</v>
      </c>
      <c r="J143">
        <v>5.4977566142957528</v>
      </c>
      <c r="K143">
        <v>2.3070088928037573E-2</v>
      </c>
    </row>
    <row r="144" spans="2:11" x14ac:dyDescent="0.25">
      <c r="B144" t="s">
        <v>2805</v>
      </c>
      <c r="C144">
        <v>5.4787995774937679</v>
      </c>
      <c r="D144">
        <v>5.5208280257830724</v>
      </c>
      <c r="E144">
        <f t="shared" si="4"/>
        <v>5.4998138016384202</v>
      </c>
      <c r="F144">
        <f t="shared" si="5"/>
        <v>2.971860078811538E-2</v>
      </c>
      <c r="I144" t="s">
        <v>2805</v>
      </c>
      <c r="J144">
        <v>5.4998138016384202</v>
      </c>
      <c r="K144">
        <v>2.971860078811538E-2</v>
      </c>
    </row>
    <row r="145" spans="2:11" x14ac:dyDescent="0.25">
      <c r="B145" t="s">
        <v>2806</v>
      </c>
      <c r="C145">
        <v>5.5511414359856941</v>
      </c>
      <c r="D145">
        <v>5.5871691813470212</v>
      </c>
      <c r="E145">
        <f t="shared" si="4"/>
        <v>5.5691553086663577</v>
      </c>
      <c r="F145">
        <f t="shared" si="5"/>
        <v>2.5475463055856597E-2</v>
      </c>
      <c r="I145" t="s">
        <v>2806</v>
      </c>
      <c r="J145">
        <v>5.5691553086663577</v>
      </c>
      <c r="K145">
        <v>2.5475463055856597E-2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C43B-D690-49A9-85E3-85ED440B0463}">
  <dimension ref="B2:K109"/>
  <sheetViews>
    <sheetView topLeftCell="E118" workbookViewId="0">
      <selection activeCell="S14" sqref="S14"/>
    </sheetView>
  </sheetViews>
  <sheetFormatPr defaultRowHeight="15" x14ac:dyDescent="0.25"/>
  <cols>
    <col min="6" max="6" width="12" bestFit="1" customWidth="1"/>
  </cols>
  <sheetData>
    <row r="2" spans="2:11" x14ac:dyDescent="0.25">
      <c r="B2" t="s">
        <v>2186</v>
      </c>
      <c r="C2" t="s">
        <v>2917</v>
      </c>
      <c r="D2" t="s">
        <v>2918</v>
      </c>
      <c r="E2" t="s">
        <v>2919</v>
      </c>
      <c r="F2" t="s">
        <v>2920</v>
      </c>
      <c r="I2" t="s">
        <v>2186</v>
      </c>
      <c r="J2" t="s">
        <v>2919</v>
      </c>
      <c r="K2" t="s">
        <v>2920</v>
      </c>
    </row>
    <row r="3" spans="2:11" x14ac:dyDescent="0.25">
      <c r="B3" t="s">
        <v>2296</v>
      </c>
      <c r="C3">
        <v>25</v>
      </c>
      <c r="D3">
        <v>25</v>
      </c>
      <c r="E3">
        <f>AVERAGE(C3:D3)</f>
        <v>25</v>
      </c>
      <c r="F3">
        <f>_xlfn.STDEV.S(C3:D3)</f>
        <v>0</v>
      </c>
      <c r="I3" t="s">
        <v>2296</v>
      </c>
      <c r="J3">
        <v>25</v>
      </c>
      <c r="K3">
        <v>0</v>
      </c>
    </row>
    <row r="4" spans="2:11" x14ac:dyDescent="0.25">
      <c r="B4" t="s">
        <v>2306</v>
      </c>
      <c r="C4">
        <v>25.281159790812101</v>
      </c>
      <c r="D4">
        <v>24.886953550712139</v>
      </c>
      <c r="E4">
        <f t="shared" ref="E4:E67" si="0">AVERAGE(C4:D4)</f>
        <v>25.08405667076212</v>
      </c>
      <c r="F4">
        <f t="shared" ref="F4:F67" si="1">_xlfn.STDEV.S(C4:D4)</f>
        <v>0.27874590556073525</v>
      </c>
      <c r="I4" t="s">
        <v>2306</v>
      </c>
      <c r="J4">
        <v>25.08405667076212</v>
      </c>
      <c r="K4">
        <v>0.27874590556073525</v>
      </c>
    </row>
    <row r="5" spans="2:11" x14ac:dyDescent="0.25">
      <c r="B5" t="s">
        <v>2307</v>
      </c>
      <c r="C5">
        <v>24.753671900543505</v>
      </c>
      <c r="D5">
        <v>24.634244179619802</v>
      </c>
      <c r="E5">
        <f t="shared" si="0"/>
        <v>24.693958040081654</v>
      </c>
      <c r="F5">
        <f t="shared" si="1"/>
        <v>8.444815132680486E-2</v>
      </c>
      <c r="I5" t="s">
        <v>2307</v>
      </c>
      <c r="J5">
        <v>24.693958040081654</v>
      </c>
      <c r="K5">
        <v>8.444815132680486E-2</v>
      </c>
    </row>
    <row r="6" spans="2:11" x14ac:dyDescent="0.25">
      <c r="B6" t="s">
        <v>2308</v>
      </c>
      <c r="C6">
        <v>24.835349374597328</v>
      </c>
      <c r="D6">
        <v>24.603434426957254</v>
      </c>
      <c r="E6">
        <f t="shared" si="0"/>
        <v>24.719391900777289</v>
      </c>
      <c r="F6">
        <f t="shared" si="1"/>
        <v>0.16398863213481985</v>
      </c>
      <c r="I6" t="s">
        <v>2308</v>
      </c>
      <c r="J6">
        <v>24.719391900777289</v>
      </c>
      <c r="K6">
        <v>0.16398863213481985</v>
      </c>
    </row>
    <row r="7" spans="2:11" x14ac:dyDescent="0.25">
      <c r="B7" t="s">
        <v>2309</v>
      </c>
      <c r="C7">
        <v>24.798096863626824</v>
      </c>
      <c r="D7">
        <v>24.603355752675359</v>
      </c>
      <c r="E7">
        <f t="shared" si="0"/>
        <v>24.70072630815109</v>
      </c>
      <c r="F7">
        <f t="shared" si="1"/>
        <v>0.13770276012958302</v>
      </c>
      <c r="I7" t="s">
        <v>2309</v>
      </c>
      <c r="J7">
        <v>24.70072630815109</v>
      </c>
      <c r="K7">
        <v>0.13770276012958302</v>
      </c>
    </row>
    <row r="8" spans="2:11" x14ac:dyDescent="0.25">
      <c r="B8" t="s">
        <v>2310</v>
      </c>
      <c r="C8">
        <v>24.843435350093564</v>
      </c>
      <c r="D8">
        <v>24.564417760176447</v>
      </c>
      <c r="E8">
        <f t="shared" si="0"/>
        <v>24.703926555135006</v>
      </c>
      <c r="F8">
        <f t="shared" si="1"/>
        <v>0.19729522990072101</v>
      </c>
      <c r="I8" t="s">
        <v>2310</v>
      </c>
      <c r="J8">
        <v>24.703926555135006</v>
      </c>
      <c r="K8">
        <v>0.19729522990072101</v>
      </c>
    </row>
    <row r="9" spans="2:11" x14ac:dyDescent="0.25">
      <c r="B9" t="s">
        <v>2312</v>
      </c>
      <c r="C9">
        <v>24.819394896045328</v>
      </c>
      <c r="D9">
        <v>24.613084189128262</v>
      </c>
      <c r="E9">
        <f t="shared" si="0"/>
        <v>24.716239542586795</v>
      </c>
      <c r="F9">
        <f t="shared" si="1"/>
        <v>0.1458836998924474</v>
      </c>
      <c r="I9" t="s">
        <v>2312</v>
      </c>
      <c r="J9">
        <v>24.716239542586795</v>
      </c>
      <c r="K9">
        <v>0.1458836998924474</v>
      </c>
    </row>
    <row r="10" spans="2:11" x14ac:dyDescent="0.25">
      <c r="B10" t="s">
        <v>2311</v>
      </c>
      <c r="C10">
        <v>24.774168956396505</v>
      </c>
      <c r="D10">
        <v>24.570497280825574</v>
      </c>
      <c r="E10">
        <f t="shared" si="0"/>
        <v>24.672333118611039</v>
      </c>
      <c r="F10">
        <f t="shared" si="1"/>
        <v>0.1440176229318316</v>
      </c>
      <c r="I10" t="s">
        <v>2311</v>
      </c>
      <c r="J10">
        <v>24.672333118611039</v>
      </c>
      <c r="K10">
        <v>0.1440176229318316</v>
      </c>
    </row>
    <row r="12" spans="2:11" x14ac:dyDescent="0.25">
      <c r="B12" t="s">
        <v>2297</v>
      </c>
      <c r="C12">
        <v>25</v>
      </c>
      <c r="D12">
        <v>25</v>
      </c>
      <c r="E12">
        <f t="shared" si="0"/>
        <v>25</v>
      </c>
      <c r="F12">
        <f t="shared" si="1"/>
        <v>0</v>
      </c>
      <c r="I12" t="s">
        <v>2297</v>
      </c>
      <c r="J12">
        <v>25</v>
      </c>
      <c r="K12">
        <v>0</v>
      </c>
    </row>
    <row r="13" spans="2:11" x14ac:dyDescent="0.25">
      <c r="B13" t="s">
        <v>2313</v>
      </c>
      <c r="C13">
        <v>24.898533829068668</v>
      </c>
      <c r="D13">
        <v>24.785588576359714</v>
      </c>
      <c r="E13">
        <f t="shared" si="0"/>
        <v>24.842061202714191</v>
      </c>
      <c r="F13">
        <f t="shared" si="1"/>
        <v>7.986435409332969E-2</v>
      </c>
      <c r="I13" t="s">
        <v>2313</v>
      </c>
      <c r="J13">
        <v>24.842061202714191</v>
      </c>
      <c r="K13">
        <v>7.986435409332969E-2</v>
      </c>
    </row>
    <row r="14" spans="2:11" x14ac:dyDescent="0.25">
      <c r="B14" t="s">
        <v>2314</v>
      </c>
      <c r="C14">
        <v>24.930849091669156</v>
      </c>
      <c r="D14">
        <v>24.853590845086913</v>
      </c>
      <c r="E14">
        <f t="shared" si="0"/>
        <v>24.892219968378036</v>
      </c>
      <c r="F14">
        <f t="shared" si="1"/>
        <v>5.4629830060886515E-2</v>
      </c>
      <c r="I14" t="s">
        <v>2314</v>
      </c>
      <c r="J14">
        <v>24.892219968378036</v>
      </c>
      <c r="K14">
        <v>5.4629830060886515E-2</v>
      </c>
    </row>
    <row r="15" spans="2:11" x14ac:dyDescent="0.25">
      <c r="B15" t="s">
        <v>2315</v>
      </c>
      <c r="C15">
        <v>24.899357062528217</v>
      </c>
      <c r="D15">
        <v>24.835822607248449</v>
      </c>
      <c r="E15">
        <f t="shared" si="0"/>
        <v>24.867589834888335</v>
      </c>
      <c r="F15">
        <f t="shared" si="1"/>
        <v>4.4925644167317619E-2</v>
      </c>
      <c r="I15" t="s">
        <v>2315</v>
      </c>
      <c r="J15">
        <v>24.867589834888335</v>
      </c>
      <c r="K15">
        <v>4.4925644167317619E-2</v>
      </c>
    </row>
    <row r="16" spans="2:11" x14ac:dyDescent="0.25">
      <c r="B16" t="s">
        <v>2316</v>
      </c>
      <c r="C16">
        <v>24.942823304361383</v>
      </c>
      <c r="D16">
        <v>24.896135077905662</v>
      </c>
      <c r="E16">
        <f t="shared" si="0"/>
        <v>24.919479191133522</v>
      </c>
      <c r="F16">
        <f t="shared" si="1"/>
        <v>3.3013561528413733E-2</v>
      </c>
      <c r="I16" t="s">
        <v>2316</v>
      </c>
      <c r="J16">
        <v>24.919479191133522</v>
      </c>
      <c r="K16">
        <v>3.3013561528413733E-2</v>
      </c>
    </row>
    <row r="17" spans="2:11" x14ac:dyDescent="0.25">
      <c r="B17" t="s">
        <v>2317</v>
      </c>
      <c r="C17">
        <v>24.881601643628741</v>
      </c>
      <c r="D17">
        <v>24.870560092283949</v>
      </c>
      <c r="E17">
        <f t="shared" si="0"/>
        <v>24.876080867956347</v>
      </c>
      <c r="F17">
        <f t="shared" si="1"/>
        <v>7.8075558307222669E-3</v>
      </c>
      <c r="I17" t="s">
        <v>2317</v>
      </c>
      <c r="J17">
        <v>24.876080867956347</v>
      </c>
      <c r="K17">
        <v>7.8075558307222669E-3</v>
      </c>
    </row>
    <row r="18" spans="2:11" x14ac:dyDescent="0.25">
      <c r="B18" t="s">
        <v>2318</v>
      </c>
      <c r="C18">
        <v>24.968591754772966</v>
      </c>
      <c r="D18">
        <v>24.889004684560341</v>
      </c>
      <c r="E18">
        <f t="shared" si="0"/>
        <v>24.928798219666653</v>
      </c>
      <c r="F18">
        <f t="shared" si="1"/>
        <v>5.6276557042117106E-2</v>
      </c>
      <c r="I18" t="s">
        <v>2318</v>
      </c>
      <c r="J18">
        <v>24.928798219666653</v>
      </c>
      <c r="K18">
        <v>5.6276557042117106E-2</v>
      </c>
    </row>
    <row r="19" spans="2:11" x14ac:dyDescent="0.25">
      <c r="B19" t="s">
        <v>2319</v>
      </c>
      <c r="C19">
        <v>24.915963001208297</v>
      </c>
      <c r="D19">
        <v>24.847556285022808</v>
      </c>
      <c r="E19">
        <f t="shared" si="0"/>
        <v>24.881759643115551</v>
      </c>
      <c r="F19">
        <f t="shared" si="1"/>
        <v>4.83708528934629E-2</v>
      </c>
      <c r="I19" t="s">
        <v>2319</v>
      </c>
      <c r="J19">
        <v>24.881759643115551</v>
      </c>
      <c r="K19">
        <v>4.83708528934629E-2</v>
      </c>
    </row>
    <row r="21" spans="2:11" x14ac:dyDescent="0.25">
      <c r="B21" t="s">
        <v>2300</v>
      </c>
      <c r="C21">
        <v>25</v>
      </c>
      <c r="D21">
        <v>25</v>
      </c>
      <c r="E21">
        <f t="shared" si="0"/>
        <v>25</v>
      </c>
      <c r="F21">
        <f t="shared" si="1"/>
        <v>0</v>
      </c>
      <c r="I21" t="s">
        <v>2300</v>
      </c>
      <c r="J21">
        <v>25</v>
      </c>
      <c r="K21">
        <v>0</v>
      </c>
    </row>
    <row r="22" spans="2:11" x14ac:dyDescent="0.25">
      <c r="B22" t="s">
        <v>2320</v>
      </c>
      <c r="C22">
        <v>25.574404397521977</v>
      </c>
      <c r="D22">
        <v>26.259944369111832</v>
      </c>
      <c r="E22">
        <f t="shared" si="0"/>
        <v>25.917174383316905</v>
      </c>
      <c r="F22">
        <f t="shared" si="1"/>
        <v>0.4847499626856191</v>
      </c>
      <c r="I22" t="s">
        <v>2320</v>
      </c>
      <c r="J22">
        <v>25.917174383316905</v>
      </c>
      <c r="K22">
        <v>0.4847499626856191</v>
      </c>
    </row>
    <row r="23" spans="2:11" x14ac:dyDescent="0.25">
      <c r="B23" t="s">
        <v>2321</v>
      </c>
      <c r="C23">
        <v>27.440571496567983</v>
      </c>
      <c r="D23">
        <v>27.575973592905374</v>
      </c>
      <c r="E23">
        <f t="shared" si="0"/>
        <v>27.508272544736677</v>
      </c>
      <c r="F23">
        <f t="shared" si="1"/>
        <v>9.574374050704304E-2</v>
      </c>
      <c r="I23" t="s">
        <v>2321</v>
      </c>
      <c r="J23">
        <v>27.508272544736677</v>
      </c>
      <c r="K23">
        <v>9.574374050704304E-2</v>
      </c>
    </row>
    <row r="24" spans="2:11" x14ac:dyDescent="0.25">
      <c r="B24" t="s">
        <v>2322</v>
      </c>
      <c r="C24">
        <v>27.690463825547027</v>
      </c>
      <c r="D24">
        <v>27.882985154502567</v>
      </c>
      <c r="E24">
        <f t="shared" si="0"/>
        <v>27.786724490024795</v>
      </c>
      <c r="F24">
        <f t="shared" si="1"/>
        <v>0.13613313722750794</v>
      </c>
      <c r="I24" t="s">
        <v>2322</v>
      </c>
      <c r="J24">
        <v>27.786724490024795</v>
      </c>
      <c r="K24">
        <v>0.13613313722750794</v>
      </c>
    </row>
    <row r="25" spans="2:11" x14ac:dyDescent="0.25">
      <c r="B25" t="s">
        <v>2323</v>
      </c>
      <c r="C25">
        <v>27.706528047162109</v>
      </c>
      <c r="D25">
        <v>27.85878614224384</v>
      </c>
      <c r="E25">
        <f t="shared" si="0"/>
        <v>27.782657094702977</v>
      </c>
      <c r="F25">
        <f t="shared" si="1"/>
        <v>0.10766273152283791</v>
      </c>
      <c r="I25" t="s">
        <v>2323</v>
      </c>
      <c r="J25">
        <v>27.782657094702977</v>
      </c>
      <c r="K25">
        <v>0.10766273152283791</v>
      </c>
    </row>
    <row r="26" spans="2:11" x14ac:dyDescent="0.25">
      <c r="B26" t="s">
        <v>2324</v>
      </c>
      <c r="C26">
        <v>27.577955321871357</v>
      </c>
      <c r="D26">
        <v>27.756437006206859</v>
      </c>
      <c r="E26">
        <f t="shared" si="0"/>
        <v>27.667196164039108</v>
      </c>
      <c r="F26">
        <f t="shared" si="1"/>
        <v>0.12620560931123007</v>
      </c>
      <c r="I26" t="s">
        <v>2324</v>
      </c>
      <c r="J26">
        <v>27.667196164039108</v>
      </c>
      <c r="K26">
        <v>0.12620560931123007</v>
      </c>
    </row>
    <row r="27" spans="2:11" x14ac:dyDescent="0.25">
      <c r="B27" t="s">
        <v>2325</v>
      </c>
      <c r="C27">
        <v>27.503078796150369</v>
      </c>
      <c r="D27">
        <v>27.620891514681063</v>
      </c>
      <c r="E27">
        <f t="shared" si="0"/>
        <v>27.561985155415716</v>
      </c>
      <c r="F27">
        <f t="shared" si="1"/>
        <v>8.3306172183075344E-2</v>
      </c>
      <c r="I27" t="s">
        <v>2325</v>
      </c>
      <c r="J27">
        <v>27.561985155415716</v>
      </c>
      <c r="K27">
        <v>8.3306172183075344E-2</v>
      </c>
    </row>
    <row r="28" spans="2:11" x14ac:dyDescent="0.25">
      <c r="B28" t="s">
        <v>2326</v>
      </c>
      <c r="C28">
        <v>27.374226800875935</v>
      </c>
      <c r="D28">
        <v>27.498015625179072</v>
      </c>
      <c r="E28">
        <f t="shared" si="0"/>
        <v>27.436121213027505</v>
      </c>
      <c r="F28">
        <f t="shared" si="1"/>
        <v>8.7531917099858331E-2</v>
      </c>
      <c r="I28" t="s">
        <v>2326</v>
      </c>
      <c r="J28">
        <v>27.436121213027505</v>
      </c>
      <c r="K28">
        <v>8.7531917099858331E-2</v>
      </c>
    </row>
    <row r="30" spans="2:11" x14ac:dyDescent="0.25">
      <c r="B30" t="s">
        <v>2303</v>
      </c>
      <c r="C30">
        <v>25</v>
      </c>
      <c r="D30">
        <v>25</v>
      </c>
      <c r="E30">
        <f t="shared" si="0"/>
        <v>25</v>
      </c>
      <c r="F30">
        <f t="shared" si="1"/>
        <v>0</v>
      </c>
      <c r="I30" t="s">
        <v>2303</v>
      </c>
      <c r="J30">
        <v>25</v>
      </c>
      <c r="K30">
        <v>0</v>
      </c>
    </row>
    <row r="31" spans="2:11" x14ac:dyDescent="0.25">
      <c r="B31" t="s">
        <v>2327</v>
      </c>
      <c r="C31">
        <v>24.357699496646944</v>
      </c>
      <c r="D31">
        <v>24.155044199122759</v>
      </c>
      <c r="E31">
        <f t="shared" si="0"/>
        <v>24.25637184788485</v>
      </c>
      <c r="F31">
        <f t="shared" si="1"/>
        <v>0.14329893512272848</v>
      </c>
      <c r="I31" t="s">
        <v>2327</v>
      </c>
      <c r="J31">
        <v>24.25637184788485</v>
      </c>
      <c r="K31">
        <v>0.14329893512272848</v>
      </c>
    </row>
    <row r="32" spans="2:11" x14ac:dyDescent="0.25">
      <c r="B32" t="s">
        <v>2328</v>
      </c>
      <c r="C32">
        <v>23.187503287658423</v>
      </c>
      <c r="D32">
        <v>23.21988094060757</v>
      </c>
      <c r="E32">
        <f t="shared" si="0"/>
        <v>23.203692114132998</v>
      </c>
      <c r="F32">
        <f t="shared" si="1"/>
        <v>2.2894457959246828E-2</v>
      </c>
      <c r="I32" t="s">
        <v>2328</v>
      </c>
      <c r="J32">
        <v>23.203692114132998</v>
      </c>
      <c r="K32">
        <v>2.2894457959246828E-2</v>
      </c>
    </row>
    <row r="33" spans="2:11" x14ac:dyDescent="0.25">
      <c r="B33" t="s">
        <v>2329</v>
      </c>
      <c r="C33">
        <v>22.932614432992676</v>
      </c>
      <c r="D33">
        <v>22.997968119016917</v>
      </c>
      <c r="E33">
        <f t="shared" si="0"/>
        <v>22.965291276004798</v>
      </c>
      <c r="F33">
        <f t="shared" si="1"/>
        <v>4.6212034563277909E-2</v>
      </c>
      <c r="I33" t="s">
        <v>2329</v>
      </c>
      <c r="J33">
        <v>22.965291276004798</v>
      </c>
      <c r="K33">
        <v>4.6212034563277909E-2</v>
      </c>
    </row>
    <row r="34" spans="2:11" x14ac:dyDescent="0.25">
      <c r="B34" t="s">
        <v>2330</v>
      </c>
      <c r="C34">
        <v>22.924600606813382</v>
      </c>
      <c r="D34">
        <v>22.985699604903115</v>
      </c>
      <c r="E34">
        <f t="shared" si="0"/>
        <v>22.955150105858248</v>
      </c>
      <c r="F34">
        <f t="shared" si="1"/>
        <v>4.3203515872954089E-2</v>
      </c>
      <c r="I34" t="s">
        <v>2330</v>
      </c>
      <c r="J34">
        <v>22.955150105858248</v>
      </c>
      <c r="K34">
        <v>4.3203515872954089E-2</v>
      </c>
    </row>
    <row r="35" spans="2:11" x14ac:dyDescent="0.25">
      <c r="B35" t="s">
        <v>2331</v>
      </c>
      <c r="C35">
        <v>23.029916954506948</v>
      </c>
      <c r="D35">
        <v>23.114841531341636</v>
      </c>
      <c r="E35">
        <f t="shared" si="0"/>
        <v>23.072379242924292</v>
      </c>
      <c r="F35">
        <f t="shared" si="1"/>
        <v>6.0050744169205569E-2</v>
      </c>
      <c r="I35" t="s">
        <v>2331</v>
      </c>
      <c r="J35">
        <v>23.072379242924292</v>
      </c>
      <c r="K35">
        <v>6.0050744169205569E-2</v>
      </c>
    </row>
    <row r="36" spans="2:11" x14ac:dyDescent="0.25">
      <c r="B36" t="s">
        <v>2332</v>
      </c>
      <c r="C36">
        <v>23.064379806467759</v>
      </c>
      <c r="D36">
        <v>23.179884685144021</v>
      </c>
      <c r="E36">
        <f t="shared" si="0"/>
        <v>23.12213224580589</v>
      </c>
      <c r="F36">
        <f t="shared" si="1"/>
        <v>8.1674282972114334E-2</v>
      </c>
      <c r="I36" t="s">
        <v>2332</v>
      </c>
      <c r="J36">
        <v>23.12213224580589</v>
      </c>
      <c r="K36">
        <v>8.1674282972114334E-2</v>
      </c>
    </row>
    <row r="37" spans="2:11" x14ac:dyDescent="0.25">
      <c r="B37" t="s">
        <v>2333</v>
      </c>
      <c r="C37">
        <v>23.235125584105109</v>
      </c>
      <c r="D37">
        <v>23.337478987516239</v>
      </c>
      <c r="E37">
        <f t="shared" si="0"/>
        <v>23.286302285810674</v>
      </c>
      <c r="F37">
        <f t="shared" si="1"/>
        <v>7.237478562953184E-2</v>
      </c>
      <c r="I37" t="s">
        <v>2333</v>
      </c>
      <c r="J37">
        <v>23.286302285810674</v>
      </c>
      <c r="K37">
        <v>7.237478562953184E-2</v>
      </c>
    </row>
    <row r="39" spans="2:11" x14ac:dyDescent="0.25">
      <c r="B39" t="s">
        <v>2295</v>
      </c>
      <c r="C39">
        <v>25</v>
      </c>
      <c r="D39">
        <v>25</v>
      </c>
      <c r="E39">
        <f t="shared" si="0"/>
        <v>25</v>
      </c>
      <c r="F39">
        <f t="shared" si="1"/>
        <v>0</v>
      </c>
      <c r="I39" t="s">
        <v>2295</v>
      </c>
      <c r="J39">
        <v>25</v>
      </c>
      <c r="K39">
        <v>0</v>
      </c>
    </row>
    <row r="40" spans="2:11" x14ac:dyDescent="0.25">
      <c r="B40" t="s">
        <v>2334</v>
      </c>
      <c r="C40">
        <v>25.069834463461348</v>
      </c>
      <c r="D40">
        <v>24.562802194531908</v>
      </c>
      <c r="E40">
        <f t="shared" si="0"/>
        <v>24.81631832899663</v>
      </c>
      <c r="F40">
        <f t="shared" si="1"/>
        <v>0.35852595564040779</v>
      </c>
      <c r="I40" t="s">
        <v>2334</v>
      </c>
      <c r="J40">
        <v>24.81631832899663</v>
      </c>
      <c r="K40">
        <v>0.35852595564040779</v>
      </c>
    </row>
    <row r="41" spans="2:11" x14ac:dyDescent="0.25">
      <c r="B41" t="s">
        <v>2335</v>
      </c>
      <c r="C41">
        <v>23.970072857737847</v>
      </c>
      <c r="D41">
        <v>23.913835232579778</v>
      </c>
      <c r="E41">
        <f t="shared" si="0"/>
        <v>23.941954045158813</v>
      </c>
      <c r="F41">
        <f t="shared" si="1"/>
        <v>3.9766006107097587E-2</v>
      </c>
      <c r="I41" t="s">
        <v>2335</v>
      </c>
      <c r="J41">
        <v>23.941954045158813</v>
      </c>
      <c r="K41">
        <v>3.9766006107097587E-2</v>
      </c>
    </row>
    <row r="42" spans="2:11" x14ac:dyDescent="0.25">
      <c r="B42" t="s">
        <v>2336</v>
      </c>
      <c r="C42">
        <v>24.063342729965388</v>
      </c>
      <c r="D42">
        <v>23.865688961198899</v>
      </c>
      <c r="E42">
        <f t="shared" si="0"/>
        <v>23.964515845582142</v>
      </c>
      <c r="F42">
        <f t="shared" si="1"/>
        <v>0.13976232022186252</v>
      </c>
      <c r="I42" t="s">
        <v>2336</v>
      </c>
      <c r="J42">
        <v>23.964515845582142</v>
      </c>
      <c r="K42">
        <v>0.13976232022186252</v>
      </c>
    </row>
    <row r="43" spans="2:11" x14ac:dyDescent="0.25">
      <c r="B43" t="s">
        <v>2337</v>
      </c>
      <c r="C43">
        <v>23.967167392898563</v>
      </c>
      <c r="D43">
        <v>23.839513200029074</v>
      </c>
      <c r="E43">
        <f t="shared" si="0"/>
        <v>23.903340296463817</v>
      </c>
      <c r="F43">
        <f t="shared" si="1"/>
        <v>9.026514542491107E-2</v>
      </c>
      <c r="I43" t="s">
        <v>2337</v>
      </c>
      <c r="J43">
        <v>23.903340296463817</v>
      </c>
      <c r="K43">
        <v>9.026514542491107E-2</v>
      </c>
    </row>
    <row r="44" spans="2:11" x14ac:dyDescent="0.25">
      <c r="B44" t="s">
        <v>2338</v>
      </c>
      <c r="C44">
        <v>24.146497226635606</v>
      </c>
      <c r="D44">
        <v>23.945614238532336</v>
      </c>
      <c r="E44">
        <f t="shared" si="0"/>
        <v>24.046055732583973</v>
      </c>
      <c r="F44">
        <f t="shared" si="1"/>
        <v>0.142045723112839</v>
      </c>
      <c r="I44" t="s">
        <v>2338</v>
      </c>
      <c r="J44">
        <v>24.046055732583973</v>
      </c>
      <c r="K44">
        <v>0.142045723112839</v>
      </c>
    </row>
    <row r="45" spans="2:11" x14ac:dyDescent="0.25">
      <c r="B45" t="s">
        <v>2339</v>
      </c>
      <c r="C45">
        <v>24.012431576284591</v>
      </c>
      <c r="D45">
        <v>23.878272256824616</v>
      </c>
      <c r="E45">
        <f t="shared" si="0"/>
        <v>23.945351916554603</v>
      </c>
      <c r="F45">
        <f t="shared" si="1"/>
        <v>9.4864964549520869E-2</v>
      </c>
      <c r="I45" t="s">
        <v>2339</v>
      </c>
      <c r="J45">
        <v>23.945351916554603</v>
      </c>
      <c r="K45">
        <v>9.4864964549520869E-2</v>
      </c>
    </row>
    <row r="46" spans="2:11" x14ac:dyDescent="0.25">
      <c r="B46" t="s">
        <v>2340</v>
      </c>
      <c r="C46">
        <v>24.013830729901962</v>
      </c>
      <c r="D46">
        <v>23.880936461788334</v>
      </c>
      <c r="E46">
        <f t="shared" si="0"/>
        <v>23.947383595845146</v>
      </c>
      <c r="F46">
        <f t="shared" si="1"/>
        <v>9.3970438163969244E-2</v>
      </c>
      <c r="I46" t="s">
        <v>2340</v>
      </c>
      <c r="J46">
        <v>23.947383595845146</v>
      </c>
      <c r="K46">
        <v>9.3970438163969244E-2</v>
      </c>
    </row>
    <row r="48" spans="2:11" x14ac:dyDescent="0.25">
      <c r="B48" t="s">
        <v>2298</v>
      </c>
      <c r="C48">
        <v>25</v>
      </c>
      <c r="D48">
        <v>25</v>
      </c>
      <c r="E48">
        <f t="shared" si="0"/>
        <v>25</v>
      </c>
      <c r="F48">
        <f t="shared" si="1"/>
        <v>0</v>
      </c>
      <c r="I48" t="s">
        <v>2298</v>
      </c>
      <c r="J48">
        <v>25</v>
      </c>
      <c r="K48">
        <v>0</v>
      </c>
    </row>
    <row r="49" spans="2:11" x14ac:dyDescent="0.25">
      <c r="B49" t="s">
        <v>2341</v>
      </c>
      <c r="C49">
        <v>25.008833652568129</v>
      </c>
      <c r="D49">
        <v>25.030531046778165</v>
      </c>
      <c r="E49">
        <f t="shared" si="0"/>
        <v>25.019682349673147</v>
      </c>
      <c r="F49">
        <f t="shared" si="1"/>
        <v>1.5342374579994678E-2</v>
      </c>
      <c r="I49" t="s">
        <v>2341</v>
      </c>
      <c r="J49">
        <v>25.019682349673147</v>
      </c>
      <c r="K49">
        <v>1.5342374579994678E-2</v>
      </c>
    </row>
    <row r="50" spans="2:11" x14ac:dyDescent="0.25">
      <c r="B50" t="s">
        <v>2342</v>
      </c>
      <c r="C50">
        <v>25.377913172108919</v>
      </c>
      <c r="D50">
        <v>25.303659194259552</v>
      </c>
      <c r="E50">
        <f t="shared" si="0"/>
        <v>25.340786183184235</v>
      </c>
      <c r="F50">
        <f t="shared" si="1"/>
        <v>5.2505491267362737E-2</v>
      </c>
      <c r="I50" t="s">
        <v>2342</v>
      </c>
      <c r="J50">
        <v>25.340786183184235</v>
      </c>
      <c r="K50">
        <v>5.2505491267362737E-2</v>
      </c>
    </row>
    <row r="51" spans="2:11" x14ac:dyDescent="0.25">
      <c r="B51" t="s">
        <v>2343</v>
      </c>
      <c r="C51">
        <v>25.35387933134443</v>
      </c>
      <c r="D51">
        <v>25.312939793742562</v>
      </c>
      <c r="E51">
        <f t="shared" si="0"/>
        <v>25.333409562543494</v>
      </c>
      <c r="F51">
        <f t="shared" si="1"/>
        <v>2.8948624656922963E-2</v>
      </c>
      <c r="I51" t="s">
        <v>2343</v>
      </c>
      <c r="J51">
        <v>25.333409562543494</v>
      </c>
      <c r="K51">
        <v>2.8948624656922963E-2</v>
      </c>
    </row>
    <row r="52" spans="2:11" x14ac:dyDescent="0.25">
      <c r="B52" t="s">
        <v>2345</v>
      </c>
      <c r="C52">
        <v>25.401074511244808</v>
      </c>
      <c r="D52">
        <v>25.348164596096829</v>
      </c>
      <c r="E52">
        <f t="shared" si="0"/>
        <v>25.374619553670819</v>
      </c>
      <c r="F52">
        <f t="shared" si="1"/>
        <v>3.7412959793140348E-2</v>
      </c>
      <c r="I52" t="s">
        <v>2345</v>
      </c>
      <c r="J52">
        <v>25.374619553670819</v>
      </c>
      <c r="K52">
        <v>3.7412959793140348E-2</v>
      </c>
    </row>
    <row r="53" spans="2:11" x14ac:dyDescent="0.25">
      <c r="B53" t="s">
        <v>2344</v>
      </c>
      <c r="C53">
        <v>25.410105458065186</v>
      </c>
      <c r="D53">
        <v>25.364933268185418</v>
      </c>
      <c r="E53">
        <f t="shared" si="0"/>
        <v>25.3875193631253</v>
      </c>
      <c r="F53">
        <f t="shared" si="1"/>
        <v>3.1941561785030215E-2</v>
      </c>
      <c r="I53" t="s">
        <v>2344</v>
      </c>
      <c r="J53">
        <v>25.3875193631253</v>
      </c>
      <c r="K53">
        <v>3.1941561785030215E-2</v>
      </c>
    </row>
    <row r="54" spans="2:11" x14ac:dyDescent="0.25">
      <c r="B54" t="s">
        <v>2346</v>
      </c>
      <c r="C54">
        <v>25.430862570166983</v>
      </c>
      <c r="D54">
        <v>25.346421161646159</v>
      </c>
      <c r="E54">
        <f t="shared" si="0"/>
        <v>25.388641865906571</v>
      </c>
      <c r="F54">
        <f t="shared" si="1"/>
        <v>5.9709092578018354E-2</v>
      </c>
      <c r="I54" t="s">
        <v>2346</v>
      </c>
      <c r="J54">
        <v>25.388641865906571</v>
      </c>
      <c r="K54">
        <v>5.9709092578018354E-2</v>
      </c>
    </row>
    <row r="55" spans="2:11" x14ac:dyDescent="0.25">
      <c r="B55" t="s">
        <v>2347</v>
      </c>
      <c r="C55">
        <v>25.348423006265051</v>
      </c>
      <c r="D55">
        <v>25.275993400393016</v>
      </c>
      <c r="E55">
        <f t="shared" si="0"/>
        <v>25.312208203329035</v>
      </c>
      <c r="F55">
        <f t="shared" si="1"/>
        <v>5.1215465470784816E-2</v>
      </c>
      <c r="I55" t="s">
        <v>2347</v>
      </c>
      <c r="J55">
        <v>25.312208203329035</v>
      </c>
      <c r="K55">
        <v>5.1215465470784816E-2</v>
      </c>
    </row>
    <row r="57" spans="2:11" x14ac:dyDescent="0.25">
      <c r="B57" t="s">
        <v>2301</v>
      </c>
      <c r="C57">
        <v>25</v>
      </c>
      <c r="D57">
        <v>25</v>
      </c>
      <c r="E57">
        <f t="shared" si="0"/>
        <v>25</v>
      </c>
      <c r="F57">
        <f t="shared" si="1"/>
        <v>0</v>
      </c>
      <c r="I57" t="s">
        <v>2301</v>
      </c>
      <c r="J57">
        <v>25</v>
      </c>
      <c r="K57">
        <v>0</v>
      </c>
    </row>
    <row r="58" spans="2:11" x14ac:dyDescent="0.25">
      <c r="B58" t="s">
        <v>2383</v>
      </c>
      <c r="C58">
        <v>25.286084047151846</v>
      </c>
      <c r="D58">
        <v>25.73919888113484</v>
      </c>
      <c r="E58">
        <f t="shared" si="0"/>
        <v>25.512641464143343</v>
      </c>
      <c r="F58">
        <f t="shared" si="1"/>
        <v>0.32040057176559178</v>
      </c>
      <c r="I58" t="s">
        <v>2383</v>
      </c>
      <c r="J58">
        <v>25.512641464143343</v>
      </c>
      <c r="K58">
        <v>0.32040057176559178</v>
      </c>
    </row>
    <row r="59" spans="2:11" x14ac:dyDescent="0.25">
      <c r="B59" t="s">
        <v>2384</v>
      </c>
      <c r="C59">
        <v>26.109827312373866</v>
      </c>
      <c r="D59">
        <v>26.224495756731685</v>
      </c>
      <c r="E59">
        <f t="shared" si="0"/>
        <v>26.167161534552775</v>
      </c>
      <c r="F59">
        <f t="shared" si="1"/>
        <v>8.1082834593525471E-2</v>
      </c>
      <c r="I59" t="s">
        <v>2384</v>
      </c>
      <c r="J59">
        <v>26.167161534552775</v>
      </c>
      <c r="K59">
        <v>8.1082834593525471E-2</v>
      </c>
    </row>
    <row r="60" spans="2:11" x14ac:dyDescent="0.25">
      <c r="B60" t="s">
        <v>2385</v>
      </c>
      <c r="C60">
        <v>26.200262459466568</v>
      </c>
      <c r="D60">
        <v>26.366339441965014</v>
      </c>
      <c r="E60">
        <f t="shared" si="0"/>
        <v>26.283300950715791</v>
      </c>
      <c r="F60">
        <f t="shared" si="1"/>
        <v>0.11743416052365045</v>
      </c>
      <c r="I60" t="s">
        <v>2385</v>
      </c>
      <c r="J60">
        <v>26.283300950715791</v>
      </c>
      <c r="K60">
        <v>0.11743416052365045</v>
      </c>
    </row>
    <row r="61" spans="2:11" x14ac:dyDescent="0.25">
      <c r="B61" t="s">
        <v>2386</v>
      </c>
      <c r="C61">
        <v>26.188488091041261</v>
      </c>
      <c r="D61">
        <v>26.310689300941654</v>
      </c>
      <c r="E61">
        <f t="shared" si="0"/>
        <v>26.249588695991456</v>
      </c>
      <c r="F61">
        <f t="shared" si="1"/>
        <v>8.6409304189768291E-2</v>
      </c>
      <c r="I61" t="s">
        <v>2386</v>
      </c>
      <c r="J61">
        <v>26.249588695991456</v>
      </c>
      <c r="K61">
        <v>8.6409304189768291E-2</v>
      </c>
    </row>
    <row r="62" spans="2:11" x14ac:dyDescent="0.25">
      <c r="B62" t="s">
        <v>2387</v>
      </c>
      <c r="C62">
        <v>26.045307824729068</v>
      </c>
      <c r="D62">
        <v>26.185407616775258</v>
      </c>
      <c r="E62">
        <f t="shared" si="0"/>
        <v>26.115357720752165</v>
      </c>
      <c r="F62">
        <f t="shared" si="1"/>
        <v>9.9065512998685878E-2</v>
      </c>
      <c r="I62" t="s">
        <v>2387</v>
      </c>
      <c r="J62">
        <v>26.115357720752165</v>
      </c>
      <c r="K62">
        <v>9.9065512998685878E-2</v>
      </c>
    </row>
    <row r="63" spans="2:11" x14ac:dyDescent="0.25">
      <c r="B63" t="s">
        <v>2388</v>
      </c>
      <c r="C63">
        <v>26.093305219655715</v>
      </c>
      <c r="D63">
        <v>26.211234444854636</v>
      </c>
      <c r="E63">
        <f t="shared" si="0"/>
        <v>26.152269832255175</v>
      </c>
      <c r="F63">
        <f t="shared" si="1"/>
        <v>8.3388554838232529E-2</v>
      </c>
      <c r="I63" t="s">
        <v>2388</v>
      </c>
      <c r="J63">
        <v>26.152269832255175</v>
      </c>
      <c r="K63">
        <v>8.3388554838232529E-2</v>
      </c>
    </row>
    <row r="64" spans="2:11" x14ac:dyDescent="0.25">
      <c r="B64" t="s">
        <v>2389</v>
      </c>
      <c r="C64">
        <v>26.090574880211157</v>
      </c>
      <c r="D64">
        <v>26.205407521253139</v>
      </c>
      <c r="E64">
        <f t="shared" si="0"/>
        <v>26.14799120073215</v>
      </c>
      <c r="F64">
        <f t="shared" si="1"/>
        <v>8.1198939182346108E-2</v>
      </c>
      <c r="I64" t="s">
        <v>2389</v>
      </c>
      <c r="J64">
        <v>26.14799120073215</v>
      </c>
      <c r="K64">
        <v>8.1198939182346108E-2</v>
      </c>
    </row>
    <row r="66" spans="2:11" x14ac:dyDescent="0.25">
      <c r="B66" t="s">
        <v>2304</v>
      </c>
      <c r="C66">
        <v>25</v>
      </c>
      <c r="D66">
        <v>25</v>
      </c>
      <c r="E66">
        <f t="shared" si="0"/>
        <v>25</v>
      </c>
      <c r="F66">
        <f t="shared" si="1"/>
        <v>0</v>
      </c>
      <c r="I66" t="s">
        <v>2304</v>
      </c>
      <c r="J66">
        <v>25</v>
      </c>
      <c r="K66">
        <v>0</v>
      </c>
    </row>
    <row r="67" spans="2:11" x14ac:dyDescent="0.25">
      <c r="B67" t="s">
        <v>2348</v>
      </c>
      <c r="C67">
        <v>24.686272244403757</v>
      </c>
      <c r="D67">
        <v>24.662795565218289</v>
      </c>
      <c r="E67">
        <f t="shared" si="0"/>
        <v>24.674533904811021</v>
      </c>
      <c r="F67">
        <f t="shared" si="1"/>
        <v>1.6600519051785122E-2</v>
      </c>
      <c r="I67" t="s">
        <v>2348</v>
      </c>
      <c r="J67">
        <v>24.674533904811021</v>
      </c>
      <c r="K67">
        <v>1.6600519051785122E-2</v>
      </c>
    </row>
    <row r="68" spans="2:11" x14ac:dyDescent="0.25">
      <c r="B68" t="s">
        <v>2349</v>
      </c>
      <c r="C68">
        <v>24.595499045195723</v>
      </c>
      <c r="D68">
        <v>24.583695593271816</v>
      </c>
      <c r="E68">
        <f t="shared" ref="E68:E109" si="2">AVERAGE(C68:D68)</f>
        <v>24.589597319233768</v>
      </c>
      <c r="F68">
        <f t="shared" ref="F68:F109" si="3">_xlfn.STDEV.S(C68:D68)</f>
        <v>8.346300896803863E-3</v>
      </c>
      <c r="I68" t="s">
        <v>2349</v>
      </c>
      <c r="J68">
        <v>24.589597319233768</v>
      </c>
      <c r="K68">
        <v>8.346300896803863E-3</v>
      </c>
    </row>
    <row r="69" spans="2:11" x14ac:dyDescent="0.25">
      <c r="B69" t="s">
        <v>2350</v>
      </c>
      <c r="C69">
        <v>24.456162627956374</v>
      </c>
      <c r="D69">
        <v>24.489629645096066</v>
      </c>
      <c r="E69">
        <f t="shared" si="2"/>
        <v>24.47289613652622</v>
      </c>
      <c r="F69">
        <f t="shared" si="3"/>
        <v>2.36647547655628E-2</v>
      </c>
      <c r="I69" t="s">
        <v>2350</v>
      </c>
      <c r="J69">
        <v>24.47289613652622</v>
      </c>
      <c r="K69">
        <v>2.36647547655628E-2</v>
      </c>
    </row>
    <row r="70" spans="2:11" x14ac:dyDescent="0.25">
      <c r="B70" t="s">
        <v>2351</v>
      </c>
      <c r="C70">
        <v>24.515044698945182</v>
      </c>
      <c r="D70">
        <v>24.540288791706029</v>
      </c>
      <c r="E70">
        <f t="shared" si="2"/>
        <v>24.527666745325604</v>
      </c>
      <c r="F70">
        <f t="shared" si="3"/>
        <v>1.7850269176097024E-2</v>
      </c>
      <c r="I70" t="s">
        <v>2351</v>
      </c>
      <c r="J70">
        <v>24.527666745325604</v>
      </c>
      <c r="K70">
        <v>1.7850269176097024E-2</v>
      </c>
    </row>
    <row r="71" spans="2:11" x14ac:dyDescent="0.25">
      <c r="B71" t="s">
        <v>2352</v>
      </c>
      <c r="C71">
        <v>24.500567492567978</v>
      </c>
      <c r="D71">
        <v>24.560983681277577</v>
      </c>
      <c r="E71">
        <f t="shared" si="2"/>
        <v>24.530775586922779</v>
      </c>
      <c r="F71">
        <f t="shared" si="3"/>
        <v>4.2720696730003643E-2</v>
      </c>
      <c r="I71" t="s">
        <v>2352</v>
      </c>
      <c r="J71">
        <v>24.530775586922779</v>
      </c>
      <c r="K71">
        <v>4.2720696730003643E-2</v>
      </c>
    </row>
    <row r="72" spans="2:11" x14ac:dyDescent="0.25">
      <c r="B72" t="s">
        <v>2353</v>
      </c>
      <c r="C72">
        <v>24.549330255455619</v>
      </c>
      <c r="D72">
        <v>24.599828240878445</v>
      </c>
      <c r="E72">
        <f t="shared" si="2"/>
        <v>24.574579248167034</v>
      </c>
      <c r="F72">
        <f t="shared" si="3"/>
        <v>3.5707467928739703E-2</v>
      </c>
      <c r="I72" t="s">
        <v>2353</v>
      </c>
      <c r="J72">
        <v>24.574579248167034</v>
      </c>
      <c r="K72">
        <v>3.5707467928739703E-2</v>
      </c>
    </row>
    <row r="73" spans="2:11" x14ac:dyDescent="0.25">
      <c r="B73" t="s">
        <v>2354</v>
      </c>
      <c r="C73">
        <v>24.594990682893346</v>
      </c>
      <c r="D73">
        <v>24.640896378119635</v>
      </c>
      <c r="E73">
        <f t="shared" si="2"/>
        <v>24.617943530506491</v>
      </c>
      <c r="F73">
        <f t="shared" si="3"/>
        <v>3.246022838959145E-2</v>
      </c>
      <c r="I73" t="s">
        <v>2354</v>
      </c>
      <c r="J73">
        <v>24.617943530506491</v>
      </c>
      <c r="K73">
        <v>3.246022838959145E-2</v>
      </c>
    </row>
    <row r="75" spans="2:11" x14ac:dyDescent="0.25">
      <c r="B75" t="s">
        <v>2294</v>
      </c>
      <c r="C75">
        <v>25</v>
      </c>
      <c r="D75">
        <v>25</v>
      </c>
      <c r="E75">
        <f t="shared" si="2"/>
        <v>25</v>
      </c>
      <c r="F75">
        <f t="shared" si="3"/>
        <v>0</v>
      </c>
      <c r="I75" t="s">
        <v>2294</v>
      </c>
      <c r="J75">
        <v>25</v>
      </c>
      <c r="K75">
        <v>0</v>
      </c>
    </row>
    <row r="76" spans="2:11" x14ac:dyDescent="0.25">
      <c r="B76" t="s">
        <v>2355</v>
      </c>
      <c r="C76">
        <v>25.082290111058569</v>
      </c>
      <c r="D76">
        <v>24.684727889940905</v>
      </c>
      <c r="E76">
        <f t="shared" si="2"/>
        <v>24.883509000499735</v>
      </c>
      <c r="F76">
        <f t="shared" si="3"/>
        <v>0.28111894249588548</v>
      </c>
      <c r="I76" t="s">
        <v>2355</v>
      </c>
      <c r="J76">
        <v>24.883509000499735</v>
      </c>
      <c r="K76">
        <v>0.28111894249588548</v>
      </c>
    </row>
    <row r="77" spans="2:11" x14ac:dyDescent="0.25">
      <c r="B77" t="s">
        <v>2356</v>
      </c>
      <c r="C77">
        <v>24.242661569405065</v>
      </c>
      <c r="D77">
        <v>24.209188890442409</v>
      </c>
      <c r="E77">
        <f t="shared" si="2"/>
        <v>24.225925229923739</v>
      </c>
      <c r="F77">
        <f t="shared" si="3"/>
        <v>2.3668758278974696E-2</v>
      </c>
      <c r="I77" t="s">
        <v>2356</v>
      </c>
      <c r="J77">
        <v>24.225925229923739</v>
      </c>
      <c r="K77">
        <v>2.3668758278974696E-2</v>
      </c>
    </row>
    <row r="78" spans="2:11" x14ac:dyDescent="0.25">
      <c r="B78" t="s">
        <v>2357</v>
      </c>
      <c r="C78">
        <v>24.344350985645686</v>
      </c>
      <c r="D78">
        <v>24.182751551227184</v>
      </c>
      <c r="E78">
        <f t="shared" si="2"/>
        <v>24.263551268436437</v>
      </c>
      <c r="F78">
        <f t="shared" si="3"/>
        <v>0.11426805591323345</v>
      </c>
      <c r="I78" t="s">
        <v>2357</v>
      </c>
      <c r="J78">
        <v>24.263551268436437</v>
      </c>
      <c r="K78">
        <v>0.11426805591323345</v>
      </c>
    </row>
    <row r="79" spans="2:11" x14ac:dyDescent="0.25">
      <c r="B79" t="s">
        <v>2358</v>
      </c>
      <c r="C79">
        <v>24.258565385440502</v>
      </c>
      <c r="D79">
        <v>24.160612715736949</v>
      </c>
      <c r="E79">
        <f t="shared" si="2"/>
        <v>24.209589050588725</v>
      </c>
      <c r="F79">
        <f t="shared" si="3"/>
        <v>6.9262996982708006E-2</v>
      </c>
      <c r="I79" t="s">
        <v>2358</v>
      </c>
      <c r="J79">
        <v>24.209589050588725</v>
      </c>
      <c r="K79">
        <v>6.9262996982708006E-2</v>
      </c>
    </row>
    <row r="80" spans="2:11" x14ac:dyDescent="0.25">
      <c r="B80" t="s">
        <v>2359</v>
      </c>
      <c r="C80">
        <v>24.443831844788409</v>
      </c>
      <c r="D80">
        <v>24.280096827122275</v>
      </c>
      <c r="E80">
        <f t="shared" si="2"/>
        <v>24.361964335955342</v>
      </c>
      <c r="F80">
        <f t="shared" si="3"/>
        <v>0.11577814130942272</v>
      </c>
      <c r="I80" t="s">
        <v>2359</v>
      </c>
      <c r="J80">
        <v>24.361964335955342</v>
      </c>
      <c r="K80">
        <v>0.11577814130942272</v>
      </c>
    </row>
    <row r="81" spans="2:11" x14ac:dyDescent="0.25">
      <c r="B81" t="s">
        <v>2360</v>
      </c>
      <c r="C81">
        <v>24.278690435018255</v>
      </c>
      <c r="D81">
        <v>24.173799226213998</v>
      </c>
      <c r="E81">
        <f t="shared" si="2"/>
        <v>24.226244830616125</v>
      </c>
      <c r="F81">
        <f t="shared" si="3"/>
        <v>7.4169285032344739E-2</v>
      </c>
      <c r="I81" t="s">
        <v>2360</v>
      </c>
      <c r="J81">
        <v>24.226244830616125</v>
      </c>
      <c r="K81">
        <v>7.4169285032344739E-2</v>
      </c>
    </row>
    <row r="82" spans="2:11" x14ac:dyDescent="0.25">
      <c r="B82" t="s">
        <v>2361</v>
      </c>
      <c r="C82">
        <v>24.28051206268033</v>
      </c>
      <c r="D82">
        <v>24.176164481622813</v>
      </c>
      <c r="E82">
        <f t="shared" si="2"/>
        <v>24.228338272151571</v>
      </c>
      <c r="F82">
        <f t="shared" si="3"/>
        <v>7.3784882166183494E-2</v>
      </c>
      <c r="I82" t="s">
        <v>2361</v>
      </c>
      <c r="J82">
        <v>24.228338272151571</v>
      </c>
      <c r="K82">
        <v>7.3784882166183494E-2</v>
      </c>
    </row>
    <row r="84" spans="2:11" x14ac:dyDescent="0.25">
      <c r="B84" t="s">
        <v>2299</v>
      </c>
      <c r="C84">
        <v>25</v>
      </c>
      <c r="D84">
        <v>25</v>
      </c>
      <c r="E84">
        <f t="shared" si="2"/>
        <v>25</v>
      </c>
      <c r="F84">
        <f t="shared" si="3"/>
        <v>0</v>
      </c>
      <c r="I84" t="s">
        <v>2299</v>
      </c>
      <c r="J84">
        <v>25</v>
      </c>
      <c r="K84">
        <v>0</v>
      </c>
    </row>
    <row r="85" spans="2:11" x14ac:dyDescent="0.25">
      <c r="B85" t="s">
        <v>2362</v>
      </c>
      <c r="C85">
        <v>24.996794239993875</v>
      </c>
      <c r="D85">
        <v>25.017167349356122</v>
      </c>
      <c r="E85">
        <f t="shared" si="2"/>
        <v>25.006980794674998</v>
      </c>
      <c r="F85">
        <f t="shared" si="3"/>
        <v>1.4405963783899686E-2</v>
      </c>
      <c r="I85" t="s">
        <v>2362</v>
      </c>
      <c r="J85">
        <v>25.006980794674998</v>
      </c>
      <c r="K85">
        <v>1.4405963783899686E-2</v>
      </c>
    </row>
    <row r="86" spans="2:11" x14ac:dyDescent="0.25">
      <c r="B86" t="s">
        <v>2363</v>
      </c>
      <c r="C86">
        <v>25.31009256097423</v>
      </c>
      <c r="D86">
        <v>25.255932626067484</v>
      </c>
      <c r="E86">
        <f t="shared" si="2"/>
        <v>25.283012593520859</v>
      </c>
      <c r="F86">
        <f t="shared" si="3"/>
        <v>3.8296857241182161E-2</v>
      </c>
      <c r="I86" t="s">
        <v>2363</v>
      </c>
      <c r="J86">
        <v>25.283012593520859</v>
      </c>
      <c r="K86">
        <v>3.8296857241182161E-2</v>
      </c>
    </row>
    <row r="87" spans="2:11" x14ac:dyDescent="0.25">
      <c r="B87" t="s">
        <v>2364</v>
      </c>
      <c r="C87">
        <v>25.309362575668086</v>
      </c>
      <c r="D87">
        <v>25.278772759055553</v>
      </c>
      <c r="E87">
        <f t="shared" si="2"/>
        <v>25.294067667361819</v>
      </c>
      <c r="F87">
        <f t="shared" si="3"/>
        <v>2.1630266761975079E-2</v>
      </c>
      <c r="I87" t="s">
        <v>2364</v>
      </c>
      <c r="J87">
        <v>25.294067667361819</v>
      </c>
      <c r="K87">
        <v>2.1630266761975079E-2</v>
      </c>
    </row>
    <row r="88" spans="2:11" x14ac:dyDescent="0.25">
      <c r="B88" t="s">
        <v>2365</v>
      </c>
      <c r="C88">
        <v>25.33972952970192</v>
      </c>
      <c r="D88">
        <v>25.302741222824785</v>
      </c>
      <c r="E88">
        <f t="shared" si="2"/>
        <v>25.321235376263353</v>
      </c>
      <c r="F88">
        <f t="shared" si="3"/>
        <v>2.615468261743074E-2</v>
      </c>
      <c r="I88" t="s">
        <v>2365</v>
      </c>
      <c r="J88">
        <v>25.321235376263353</v>
      </c>
      <c r="K88">
        <v>2.615468261743074E-2</v>
      </c>
    </row>
    <row r="89" spans="2:11" x14ac:dyDescent="0.25">
      <c r="B89" t="s">
        <v>2366</v>
      </c>
      <c r="C89">
        <v>25.3732013476486</v>
      </c>
      <c r="D89">
        <v>25.338162186270896</v>
      </c>
      <c r="E89">
        <f t="shared" si="2"/>
        <v>25.355681766959748</v>
      </c>
      <c r="F89">
        <f t="shared" si="3"/>
        <v>2.4776428617263889E-2</v>
      </c>
      <c r="I89" t="s">
        <v>2366</v>
      </c>
      <c r="J89">
        <v>25.355681766959748</v>
      </c>
      <c r="K89">
        <v>2.4776428617263889E-2</v>
      </c>
    </row>
    <row r="90" spans="2:11" x14ac:dyDescent="0.25">
      <c r="B90" t="s">
        <v>2367</v>
      </c>
      <c r="C90">
        <v>25.366629369070793</v>
      </c>
      <c r="D90">
        <v>25.295339376655807</v>
      </c>
      <c r="E90">
        <f t="shared" si="2"/>
        <v>25.330984372863298</v>
      </c>
      <c r="F90">
        <f t="shared" si="3"/>
        <v>5.0409637067374072E-2</v>
      </c>
      <c r="I90" t="s">
        <v>2367</v>
      </c>
      <c r="J90">
        <v>25.330984372863298</v>
      </c>
      <c r="K90">
        <v>5.0409637067374072E-2</v>
      </c>
    </row>
    <row r="91" spans="2:11" x14ac:dyDescent="0.25">
      <c r="B91" t="s">
        <v>2368</v>
      </c>
      <c r="C91">
        <v>25.28671155174289</v>
      </c>
      <c r="D91">
        <v>25.224061418538746</v>
      </c>
      <c r="E91">
        <f t="shared" si="2"/>
        <v>25.255386485140818</v>
      </c>
      <c r="F91">
        <f t="shared" si="3"/>
        <v>4.4300334030890884E-2</v>
      </c>
      <c r="I91" t="s">
        <v>2368</v>
      </c>
      <c r="J91">
        <v>25.255386485140818</v>
      </c>
      <c r="K91">
        <v>4.4300334030890884E-2</v>
      </c>
    </row>
    <row r="93" spans="2:11" x14ac:dyDescent="0.25">
      <c r="B93" t="s">
        <v>2302</v>
      </c>
      <c r="C93">
        <v>25</v>
      </c>
      <c r="D93">
        <v>25</v>
      </c>
      <c r="E93">
        <f t="shared" si="2"/>
        <v>25</v>
      </c>
      <c r="F93">
        <f t="shared" si="3"/>
        <v>0</v>
      </c>
      <c r="I93" t="s">
        <v>2302</v>
      </c>
      <c r="J93">
        <v>25</v>
      </c>
      <c r="K93">
        <v>0</v>
      </c>
    </row>
    <row r="94" spans="2:11" x14ac:dyDescent="0.25">
      <c r="B94" t="s">
        <v>2369</v>
      </c>
      <c r="C94">
        <v>25.253875595978194</v>
      </c>
      <c r="D94">
        <v>25.693339294031158</v>
      </c>
      <c r="E94">
        <f t="shared" si="2"/>
        <v>25.473607445004674</v>
      </c>
      <c r="F94">
        <f t="shared" si="3"/>
        <v>0.31074776097856871</v>
      </c>
      <c r="I94" t="s">
        <v>2369</v>
      </c>
      <c r="J94">
        <v>25.473607445004674</v>
      </c>
      <c r="K94">
        <v>0.31074776097856871</v>
      </c>
    </row>
    <row r="95" spans="2:11" x14ac:dyDescent="0.25">
      <c r="B95" t="s">
        <v>2370</v>
      </c>
      <c r="C95">
        <v>26.065651465112431</v>
      </c>
      <c r="D95">
        <v>26.157833089920935</v>
      </c>
      <c r="E95">
        <f t="shared" si="2"/>
        <v>26.111742277516683</v>
      </c>
      <c r="F95">
        <f t="shared" si="3"/>
        <v>6.518225200288702E-2</v>
      </c>
      <c r="I95" t="s">
        <v>2370</v>
      </c>
      <c r="J95">
        <v>26.111742277516683</v>
      </c>
      <c r="K95">
        <v>6.518225200288702E-2</v>
      </c>
    </row>
    <row r="96" spans="2:11" x14ac:dyDescent="0.25">
      <c r="B96" t="s">
        <v>2371</v>
      </c>
      <c r="C96">
        <v>26.148474407471621</v>
      </c>
      <c r="D96">
        <v>26.299246022863098</v>
      </c>
      <c r="E96">
        <f t="shared" si="2"/>
        <v>26.22386021516736</v>
      </c>
      <c r="F96">
        <f t="shared" si="3"/>
        <v>0.1066116316537635</v>
      </c>
      <c r="I96" t="s">
        <v>2371</v>
      </c>
      <c r="J96">
        <v>26.22386021516736</v>
      </c>
      <c r="K96">
        <v>0.1066116316537635</v>
      </c>
    </row>
    <row r="97" spans="2:11" x14ac:dyDescent="0.25">
      <c r="B97" t="s">
        <v>2372</v>
      </c>
      <c r="C97">
        <v>26.135881585189885</v>
      </c>
      <c r="D97">
        <v>26.246587861870239</v>
      </c>
      <c r="E97">
        <f t="shared" si="2"/>
        <v>26.191234723530062</v>
      </c>
      <c r="F97">
        <f t="shared" si="3"/>
        <v>7.8281158960592262E-2</v>
      </c>
      <c r="I97" t="s">
        <v>2372</v>
      </c>
      <c r="J97">
        <v>26.191234723530062</v>
      </c>
      <c r="K97">
        <v>7.8281158960592262E-2</v>
      </c>
    </row>
    <row r="98" spans="2:11" x14ac:dyDescent="0.25">
      <c r="B98" t="s">
        <v>2373</v>
      </c>
      <c r="C98">
        <v>25.993207104047254</v>
      </c>
      <c r="D98">
        <v>26.135080826460712</v>
      </c>
      <c r="E98">
        <f t="shared" si="2"/>
        <v>26.064143965253983</v>
      </c>
      <c r="F98">
        <f t="shared" si="3"/>
        <v>0.10031987119073361</v>
      </c>
      <c r="I98" t="s">
        <v>2373</v>
      </c>
      <c r="J98">
        <v>26.064143965253983</v>
      </c>
      <c r="K98">
        <v>0.10031987119073361</v>
      </c>
    </row>
    <row r="99" spans="2:11" x14ac:dyDescent="0.25">
      <c r="B99" t="s">
        <v>2374</v>
      </c>
      <c r="C99">
        <v>26.050937199195769</v>
      </c>
      <c r="D99">
        <v>26.157079783040526</v>
      </c>
      <c r="E99">
        <f t="shared" si="2"/>
        <v>26.104008491118147</v>
      </c>
      <c r="F99">
        <f t="shared" si="3"/>
        <v>7.5054140809289793E-2</v>
      </c>
      <c r="I99" t="s">
        <v>2374</v>
      </c>
      <c r="J99">
        <v>26.104008491118147</v>
      </c>
      <c r="K99">
        <v>7.5054140809289793E-2</v>
      </c>
    </row>
    <row r="100" spans="2:11" x14ac:dyDescent="0.25">
      <c r="B100" t="s">
        <v>2375</v>
      </c>
      <c r="C100">
        <v>26.045025663146106</v>
      </c>
      <c r="D100">
        <v>26.150952666065397</v>
      </c>
      <c r="E100">
        <f t="shared" si="2"/>
        <v>26.09798916460575</v>
      </c>
      <c r="F100">
        <f t="shared" si="3"/>
        <v>7.4901702074997814E-2</v>
      </c>
      <c r="I100" t="s">
        <v>2375</v>
      </c>
      <c r="J100">
        <v>26.09798916460575</v>
      </c>
      <c r="K100">
        <v>7.4901702074997814E-2</v>
      </c>
    </row>
    <row r="102" spans="2:11" x14ac:dyDescent="0.25">
      <c r="B102" t="s">
        <v>2305</v>
      </c>
      <c r="C102">
        <v>25</v>
      </c>
      <c r="D102">
        <v>25</v>
      </c>
      <c r="E102">
        <f t="shared" si="2"/>
        <v>25</v>
      </c>
      <c r="F102">
        <f t="shared" si="3"/>
        <v>0</v>
      </c>
      <c r="I102" t="s">
        <v>2305</v>
      </c>
      <c r="J102">
        <v>25</v>
      </c>
      <c r="K102">
        <v>0</v>
      </c>
    </row>
    <row r="103" spans="2:11" x14ac:dyDescent="0.25">
      <c r="B103" t="s">
        <v>2376</v>
      </c>
      <c r="C103">
        <v>24.714315176454409</v>
      </c>
      <c r="D103">
        <v>24.619655255851463</v>
      </c>
      <c r="E103">
        <f t="shared" si="2"/>
        <v>24.666985216152938</v>
      </c>
      <c r="F103">
        <f t="shared" si="3"/>
        <v>6.6934671764923875E-2</v>
      </c>
      <c r="I103" t="s">
        <v>2376</v>
      </c>
      <c r="J103">
        <v>24.666985216152938</v>
      </c>
      <c r="K103">
        <v>6.6934671764923875E-2</v>
      </c>
    </row>
    <row r="104" spans="2:11" x14ac:dyDescent="0.25">
      <c r="B104" t="s">
        <v>2377</v>
      </c>
      <c r="C104">
        <v>24.467269022293586</v>
      </c>
      <c r="D104">
        <v>24.445411095229097</v>
      </c>
      <c r="E104">
        <f t="shared" si="2"/>
        <v>24.456340058761342</v>
      </c>
      <c r="F104">
        <f t="shared" si="3"/>
        <v>1.5455888449980488E-2</v>
      </c>
      <c r="I104" t="s">
        <v>2377</v>
      </c>
      <c r="J104">
        <v>24.456340058761342</v>
      </c>
      <c r="K104">
        <v>1.5455888449980488E-2</v>
      </c>
    </row>
    <row r="105" spans="2:11" x14ac:dyDescent="0.25">
      <c r="B105" t="s">
        <v>2378</v>
      </c>
      <c r="C105">
        <v>24.317007514317172</v>
      </c>
      <c r="D105">
        <v>24.328698871098737</v>
      </c>
      <c r="E105">
        <f t="shared" si="2"/>
        <v>24.322853192707953</v>
      </c>
      <c r="F105">
        <f t="shared" si="3"/>
        <v>8.2670376615159944E-3</v>
      </c>
      <c r="I105" t="s">
        <v>2378</v>
      </c>
      <c r="J105">
        <v>24.322853192707953</v>
      </c>
      <c r="K105">
        <v>8.2670376615159944E-3</v>
      </c>
    </row>
    <row r="106" spans="2:11" x14ac:dyDescent="0.25">
      <c r="B106" t="s">
        <v>2379</v>
      </c>
      <c r="C106">
        <v>24.377243308356125</v>
      </c>
      <c r="D106">
        <v>24.379261842320922</v>
      </c>
      <c r="E106">
        <f t="shared" si="2"/>
        <v>24.378252575338522</v>
      </c>
      <c r="F106">
        <f t="shared" si="3"/>
        <v>1.4273190545635685E-3</v>
      </c>
      <c r="I106" t="s">
        <v>2379</v>
      </c>
      <c r="J106">
        <v>24.378252575338522</v>
      </c>
      <c r="K106">
        <v>1.4273190545635685E-3</v>
      </c>
    </row>
    <row r="107" spans="2:11" x14ac:dyDescent="0.25">
      <c r="B107" t="s">
        <v>2380</v>
      </c>
      <c r="C107">
        <v>24.34498625868466</v>
      </c>
      <c r="D107">
        <v>24.367716139940008</v>
      </c>
      <c r="E107">
        <f t="shared" si="2"/>
        <v>24.356351199312336</v>
      </c>
      <c r="F107">
        <f t="shared" si="3"/>
        <v>1.607245317122143E-2</v>
      </c>
      <c r="I107" t="s">
        <v>2380</v>
      </c>
      <c r="J107">
        <v>24.356351199312336</v>
      </c>
      <c r="K107">
        <v>1.607245317122143E-2</v>
      </c>
    </row>
    <row r="108" spans="2:11" x14ac:dyDescent="0.25">
      <c r="B108" t="s">
        <v>2381</v>
      </c>
      <c r="C108">
        <v>24.422885578657567</v>
      </c>
      <c r="D108">
        <v>24.45208673304386</v>
      </c>
      <c r="E108">
        <f t="shared" si="2"/>
        <v>24.437486155850713</v>
      </c>
      <c r="F108">
        <f t="shared" si="3"/>
        <v>2.0648334285022846E-2</v>
      </c>
      <c r="I108" t="s">
        <v>2381</v>
      </c>
      <c r="J108">
        <v>24.437486155850713</v>
      </c>
      <c r="K108">
        <v>2.0648334285022846E-2</v>
      </c>
    </row>
    <row r="109" spans="2:11" x14ac:dyDescent="0.25">
      <c r="B109" t="s">
        <v>2382</v>
      </c>
      <c r="C109">
        <v>24.469180217346988</v>
      </c>
      <c r="D109">
        <v>24.493592092101423</v>
      </c>
      <c r="E109">
        <f t="shared" si="2"/>
        <v>24.481386154724206</v>
      </c>
      <c r="F109">
        <f t="shared" si="3"/>
        <v>1.7261802180337564E-2</v>
      </c>
      <c r="I109" t="s">
        <v>2382</v>
      </c>
      <c r="J109">
        <v>24.481386154724206</v>
      </c>
      <c r="K109">
        <v>1.7261802180337564E-2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E462-4D0A-4CFA-96C0-C16CE720BE4F}">
  <dimension ref="B2:M109"/>
  <sheetViews>
    <sheetView topLeftCell="B130" workbookViewId="0">
      <selection activeCell="P4" sqref="P4"/>
    </sheetView>
  </sheetViews>
  <sheetFormatPr defaultRowHeight="15" x14ac:dyDescent="0.25"/>
  <sheetData>
    <row r="2" spans="2:13" x14ac:dyDescent="0.25">
      <c r="B2" t="s">
        <v>2186</v>
      </c>
      <c r="C2" t="s">
        <v>2917</v>
      </c>
      <c r="D2" t="s">
        <v>2918</v>
      </c>
      <c r="E2" t="s">
        <v>2919</v>
      </c>
      <c r="F2" t="s">
        <v>2920</v>
      </c>
      <c r="I2" t="s">
        <v>2186</v>
      </c>
      <c r="J2" t="s">
        <v>2919</v>
      </c>
      <c r="L2" t="s">
        <v>2186</v>
      </c>
      <c r="M2" t="s">
        <v>2919</v>
      </c>
    </row>
    <row r="3" spans="2:13" x14ac:dyDescent="0.25">
      <c r="B3" t="s">
        <v>2821</v>
      </c>
      <c r="C3">
        <v>25</v>
      </c>
      <c r="D3">
        <v>25</v>
      </c>
      <c r="E3">
        <f>AVERAGE(C3:D3)</f>
        <v>25</v>
      </c>
      <c r="F3">
        <f>_xlfn.STDEV.S(C3:D3)</f>
        <v>0</v>
      </c>
      <c r="I3" t="s">
        <v>2821</v>
      </c>
      <c r="J3">
        <v>25</v>
      </c>
      <c r="L3" t="s">
        <v>2296</v>
      </c>
      <c r="M3">
        <v>25</v>
      </c>
    </row>
    <row r="4" spans="2:13" x14ac:dyDescent="0.25">
      <c r="B4" t="s">
        <v>2822</v>
      </c>
      <c r="C4">
        <v>25.182114764622789</v>
      </c>
      <c r="D4">
        <v>24.819128736928384</v>
      </c>
      <c r="E4">
        <f t="shared" ref="E4:E67" si="0">AVERAGE(C4:D4)</f>
        <v>25.000621750775586</v>
      </c>
      <c r="F4">
        <f t="shared" ref="F4:F67" si="1">_xlfn.STDEV.S(C4:D4)</f>
        <v>0.25666988165868126</v>
      </c>
      <c r="I4" t="s">
        <v>2822</v>
      </c>
      <c r="J4">
        <v>25.000621750775586</v>
      </c>
      <c r="L4" t="s">
        <v>2306</v>
      </c>
      <c r="M4">
        <v>25.08405667076212</v>
      </c>
    </row>
    <row r="5" spans="2:13" x14ac:dyDescent="0.25">
      <c r="B5" t="s">
        <v>2823</v>
      </c>
      <c r="C5">
        <v>24.873589149664713</v>
      </c>
      <c r="D5">
        <v>24.826919465007862</v>
      </c>
      <c r="E5">
        <f>AVERAGE(C5:D5)</f>
        <v>24.850254307336286</v>
      </c>
      <c r="F5">
        <f t="shared" si="1"/>
        <v>3.3000450496697628E-2</v>
      </c>
      <c r="I5" t="s">
        <v>2823</v>
      </c>
      <c r="J5">
        <v>24.850254307336286</v>
      </c>
      <c r="L5" t="s">
        <v>2307</v>
      </c>
      <c r="M5">
        <v>24.693958040081654</v>
      </c>
    </row>
    <row r="6" spans="2:13" x14ac:dyDescent="0.25">
      <c r="B6" t="s">
        <v>2824</v>
      </c>
      <c r="C6">
        <v>24.972217541807598</v>
      </c>
      <c r="D6">
        <v>24.776875249409187</v>
      </c>
      <c r="E6">
        <f t="shared" si="0"/>
        <v>24.874546395608391</v>
      </c>
      <c r="F6">
        <f t="shared" si="1"/>
        <v>0.13812785960744206</v>
      </c>
      <c r="I6" t="s">
        <v>2824</v>
      </c>
      <c r="J6">
        <v>24.874546395608391</v>
      </c>
      <c r="L6" t="s">
        <v>2308</v>
      </c>
      <c r="M6">
        <v>24.719391900777289</v>
      </c>
    </row>
    <row r="7" spans="2:13" x14ac:dyDescent="0.25">
      <c r="B7" t="s">
        <v>2825</v>
      </c>
      <c r="C7">
        <v>24.968453225537868</v>
      </c>
      <c r="D7">
        <v>24.816955808966917</v>
      </c>
      <c r="E7">
        <f t="shared" si="0"/>
        <v>24.89270451725239</v>
      </c>
      <c r="F7">
        <f t="shared" si="1"/>
        <v>0.10712485058956273</v>
      </c>
      <c r="I7" t="s">
        <v>2825</v>
      </c>
      <c r="J7">
        <v>24.89270451725239</v>
      </c>
      <c r="L7" t="s">
        <v>2309</v>
      </c>
      <c r="M7">
        <v>24.70072630815109</v>
      </c>
    </row>
    <row r="8" spans="2:13" x14ac:dyDescent="0.25">
      <c r="B8" t="s">
        <v>2826</v>
      </c>
      <c r="C8">
        <v>25.078081244128349</v>
      </c>
      <c r="D8">
        <v>24.802968204684849</v>
      </c>
      <c r="E8">
        <f t="shared" si="0"/>
        <v>24.9405247244066</v>
      </c>
      <c r="F8">
        <f t="shared" si="1"/>
        <v>0.19453429578334111</v>
      </c>
      <c r="I8" t="s">
        <v>2826</v>
      </c>
      <c r="J8">
        <v>24.9405247244066</v>
      </c>
      <c r="L8" t="s">
        <v>2310</v>
      </c>
      <c r="M8">
        <v>24.703926555135006</v>
      </c>
    </row>
    <row r="9" spans="2:13" x14ac:dyDescent="0.25">
      <c r="B9" t="s">
        <v>2827</v>
      </c>
      <c r="C9">
        <v>24.979256439458464</v>
      </c>
      <c r="D9">
        <v>24.820294740006815</v>
      </c>
      <c r="E9">
        <f t="shared" si="0"/>
        <v>24.899775589732641</v>
      </c>
      <c r="F9">
        <f t="shared" si="1"/>
        <v>0.11240289563119839</v>
      </c>
      <c r="I9" t="s">
        <v>2827</v>
      </c>
      <c r="J9">
        <v>24.899775589732641</v>
      </c>
      <c r="L9" t="s">
        <v>2312</v>
      </c>
      <c r="M9">
        <v>24.716239542586795</v>
      </c>
    </row>
    <row r="10" spans="2:13" x14ac:dyDescent="0.25">
      <c r="B10" t="s">
        <v>2828</v>
      </c>
      <c r="C10">
        <v>24.8866216274319</v>
      </c>
      <c r="D10">
        <v>24.73917973523394</v>
      </c>
      <c r="E10">
        <f t="shared" si="0"/>
        <v>24.81290068133292</v>
      </c>
      <c r="F10">
        <f t="shared" si="1"/>
        <v>0.10425716180415381</v>
      </c>
      <c r="I10" t="s">
        <v>2828</v>
      </c>
      <c r="J10">
        <v>24.81290068133292</v>
      </c>
      <c r="L10" t="s">
        <v>2311</v>
      </c>
      <c r="M10">
        <v>24.672333118611039</v>
      </c>
    </row>
    <row r="12" spans="2:13" x14ac:dyDescent="0.25">
      <c r="B12" t="s">
        <v>2829</v>
      </c>
      <c r="C12">
        <v>25</v>
      </c>
      <c r="D12">
        <v>25</v>
      </c>
      <c r="E12">
        <f t="shared" si="0"/>
        <v>25</v>
      </c>
      <c r="F12">
        <f t="shared" si="1"/>
        <v>0</v>
      </c>
      <c r="I12" t="s">
        <v>2829</v>
      </c>
      <c r="J12">
        <v>25</v>
      </c>
      <c r="L12" t="s">
        <v>2297</v>
      </c>
      <c r="M12">
        <v>25</v>
      </c>
    </row>
    <row r="13" spans="2:13" x14ac:dyDescent="0.25">
      <c r="B13" t="s">
        <v>2830</v>
      </c>
      <c r="C13">
        <v>25.040405463553011</v>
      </c>
      <c r="D13">
        <v>24.974813100224587</v>
      </c>
      <c r="E13">
        <f t="shared" si="0"/>
        <v>25.007609281888797</v>
      </c>
      <c r="F13">
        <f t="shared" si="1"/>
        <v>4.6380804903580354E-2</v>
      </c>
      <c r="I13" t="s">
        <v>2830</v>
      </c>
      <c r="J13">
        <v>25.007609281888797</v>
      </c>
      <c r="L13" t="s">
        <v>2313</v>
      </c>
      <c r="M13">
        <v>24.842061202714191</v>
      </c>
    </row>
    <row r="14" spans="2:13" x14ac:dyDescent="0.25">
      <c r="B14" t="s">
        <v>2831</v>
      </c>
      <c r="C14">
        <v>24.916223417725117</v>
      </c>
      <c r="D14">
        <v>24.820484241069117</v>
      </c>
      <c r="E14">
        <f t="shared" si="0"/>
        <v>24.868353829397115</v>
      </c>
      <c r="F14">
        <f t="shared" si="1"/>
        <v>6.7697821038674458E-2</v>
      </c>
      <c r="I14" t="s">
        <v>2831</v>
      </c>
      <c r="J14">
        <v>24.868353829397115</v>
      </c>
      <c r="L14" t="s">
        <v>2314</v>
      </c>
      <c r="M14">
        <v>24.892219968378036</v>
      </c>
    </row>
    <row r="15" spans="2:13" x14ac:dyDescent="0.25">
      <c r="B15" t="s">
        <v>2832</v>
      </c>
      <c r="C15">
        <v>24.867900183202991</v>
      </c>
      <c r="D15">
        <v>24.798713567318512</v>
      </c>
      <c r="E15">
        <f t="shared" si="0"/>
        <v>24.833306875260753</v>
      </c>
      <c r="F15">
        <f t="shared" si="1"/>
        <v>4.8922325259264432E-2</v>
      </c>
      <c r="I15" t="s">
        <v>2832</v>
      </c>
      <c r="J15">
        <v>24.833306875260753</v>
      </c>
      <c r="L15" t="s">
        <v>2315</v>
      </c>
      <c r="M15">
        <v>24.867589834888335</v>
      </c>
    </row>
    <row r="16" spans="2:13" x14ac:dyDescent="0.25">
      <c r="B16" t="s">
        <v>2833</v>
      </c>
      <c r="C16">
        <v>24.887074250755393</v>
      </c>
      <c r="D16">
        <v>24.823090891976364</v>
      </c>
      <c r="E16">
        <f t="shared" si="0"/>
        <v>24.855082571365877</v>
      </c>
      <c r="F16">
        <f t="shared" si="1"/>
        <v>4.5243066875743886E-2</v>
      </c>
      <c r="I16" t="s">
        <v>2833</v>
      </c>
      <c r="J16">
        <v>24.855082571365877</v>
      </c>
      <c r="L16" t="s">
        <v>2316</v>
      </c>
      <c r="M16">
        <v>24.919479191133522</v>
      </c>
    </row>
    <row r="17" spans="2:13" x14ac:dyDescent="0.25">
      <c r="B17" t="s">
        <v>2834</v>
      </c>
      <c r="C17">
        <v>24.79152919368131</v>
      </c>
      <c r="D17">
        <v>24.799904988850013</v>
      </c>
      <c r="E17">
        <f t="shared" si="0"/>
        <v>24.795717091265661</v>
      </c>
      <c r="F17">
        <f t="shared" si="1"/>
        <v>5.9225815616196602E-3</v>
      </c>
      <c r="I17" t="s">
        <v>2834</v>
      </c>
      <c r="J17">
        <v>24.795717091265661</v>
      </c>
      <c r="L17" t="s">
        <v>2317</v>
      </c>
      <c r="M17">
        <v>24.876080867956347</v>
      </c>
    </row>
    <row r="18" spans="2:13" x14ac:dyDescent="0.25">
      <c r="B18" t="s">
        <v>2835</v>
      </c>
      <c r="C18">
        <v>24.909808666297991</v>
      </c>
      <c r="D18">
        <v>24.810527035454623</v>
      </c>
      <c r="E18">
        <f t="shared" si="0"/>
        <v>24.860167850876309</v>
      </c>
      <c r="F18">
        <f t="shared" si="1"/>
        <v>7.0202714416605125E-2</v>
      </c>
      <c r="I18" t="s">
        <v>2835</v>
      </c>
      <c r="J18">
        <v>24.860167850876309</v>
      </c>
      <c r="L18" t="s">
        <v>2318</v>
      </c>
      <c r="M18">
        <v>24.928798219666653</v>
      </c>
    </row>
    <row r="19" spans="2:13" x14ac:dyDescent="0.25">
      <c r="B19" t="s">
        <v>2836</v>
      </c>
      <c r="C19">
        <v>24.932641476584649</v>
      </c>
      <c r="D19">
        <v>24.833992628433869</v>
      </c>
      <c r="E19">
        <f t="shared" si="0"/>
        <v>24.883317052509259</v>
      </c>
      <c r="F19">
        <f t="shared" si="1"/>
        <v>6.9755269483658941E-2</v>
      </c>
      <c r="I19" t="s">
        <v>2836</v>
      </c>
      <c r="J19">
        <v>24.883317052509259</v>
      </c>
      <c r="L19" t="s">
        <v>2319</v>
      </c>
      <c r="M19">
        <v>24.881759643115551</v>
      </c>
    </row>
    <row r="21" spans="2:13" x14ac:dyDescent="0.25">
      <c r="B21" t="s">
        <v>2837</v>
      </c>
      <c r="C21">
        <v>25</v>
      </c>
      <c r="D21">
        <v>25</v>
      </c>
      <c r="E21">
        <f t="shared" si="0"/>
        <v>25</v>
      </c>
      <c r="F21">
        <f t="shared" si="1"/>
        <v>0</v>
      </c>
      <c r="I21" t="s">
        <v>2837</v>
      </c>
      <c r="J21">
        <v>25</v>
      </c>
      <c r="L21" t="s">
        <v>2300</v>
      </c>
      <c r="M21">
        <v>25</v>
      </c>
    </row>
    <row r="22" spans="2:13" x14ac:dyDescent="0.25">
      <c r="B22" t="s">
        <v>2838</v>
      </c>
      <c r="C22">
        <v>25.517148563444469</v>
      </c>
      <c r="D22">
        <v>26.192486586196029</v>
      </c>
      <c r="E22">
        <f t="shared" si="0"/>
        <v>25.854817574820249</v>
      </c>
      <c r="F22">
        <f t="shared" si="1"/>
        <v>0.47753609548074344</v>
      </c>
      <c r="I22" t="s">
        <v>2838</v>
      </c>
      <c r="J22">
        <v>25.854817574820249</v>
      </c>
      <c r="L22" t="s">
        <v>2320</v>
      </c>
      <c r="M22">
        <v>25.917174383316905</v>
      </c>
    </row>
    <row r="23" spans="2:13" x14ac:dyDescent="0.25">
      <c r="B23" t="s">
        <v>2839</v>
      </c>
      <c r="C23">
        <v>27.344391631937597</v>
      </c>
      <c r="D23">
        <v>27.473002819054638</v>
      </c>
      <c r="E23">
        <f t="shared" si="0"/>
        <v>27.40869722549612</v>
      </c>
      <c r="F23">
        <f t="shared" si="1"/>
        <v>9.0941842546911789E-2</v>
      </c>
      <c r="I23" t="s">
        <v>2839</v>
      </c>
      <c r="J23">
        <v>27.40869722549612</v>
      </c>
      <c r="L23" t="s">
        <v>2321</v>
      </c>
      <c r="M23">
        <v>27.508272544736677</v>
      </c>
    </row>
    <row r="24" spans="2:13" x14ac:dyDescent="0.25">
      <c r="B24" t="s">
        <v>2840</v>
      </c>
      <c r="C24">
        <v>27.575348218283057</v>
      </c>
      <c r="D24">
        <v>27.789916077889178</v>
      </c>
      <c r="E24">
        <f t="shared" si="0"/>
        <v>27.682632148086117</v>
      </c>
      <c r="F24">
        <f t="shared" si="1"/>
        <v>0.15172238855217071</v>
      </c>
      <c r="I24" t="s">
        <v>2840</v>
      </c>
      <c r="J24">
        <v>27.682632148086117</v>
      </c>
      <c r="L24" t="s">
        <v>2322</v>
      </c>
      <c r="M24">
        <v>27.786724490024795</v>
      </c>
    </row>
    <row r="25" spans="2:13" x14ac:dyDescent="0.25">
      <c r="B25" t="s">
        <v>2841</v>
      </c>
      <c r="C25">
        <v>27.577060955738769</v>
      </c>
      <c r="D25">
        <v>27.744972449536014</v>
      </c>
      <c r="E25">
        <f t="shared" si="0"/>
        <v>27.66101670263739</v>
      </c>
      <c r="F25">
        <f t="shared" si="1"/>
        <v>0.11873135590319486</v>
      </c>
      <c r="I25" t="s">
        <v>2841</v>
      </c>
      <c r="J25">
        <v>27.66101670263739</v>
      </c>
      <c r="L25" t="s">
        <v>2323</v>
      </c>
      <c r="M25">
        <v>27.782657094702977</v>
      </c>
    </row>
    <row r="26" spans="2:13" x14ac:dyDescent="0.25">
      <c r="B26" t="s">
        <v>2842</v>
      </c>
      <c r="C26">
        <v>27.424655431578987</v>
      </c>
      <c r="D26">
        <v>27.626865777443754</v>
      </c>
      <c r="E26">
        <f t="shared" si="0"/>
        <v>27.525760604511369</v>
      </c>
      <c r="F26">
        <f t="shared" si="1"/>
        <v>0.14298430678705393</v>
      </c>
      <c r="I26" t="s">
        <v>2842</v>
      </c>
      <c r="J26">
        <v>27.525760604511369</v>
      </c>
      <c r="L26" t="s">
        <v>2324</v>
      </c>
      <c r="M26">
        <v>27.667196164039108</v>
      </c>
    </row>
    <row r="27" spans="2:13" x14ac:dyDescent="0.25">
      <c r="B27" t="s">
        <v>2843</v>
      </c>
      <c r="C27">
        <v>27.405899453124249</v>
      </c>
      <c r="D27">
        <v>27.53646088454429</v>
      </c>
      <c r="E27">
        <f t="shared" si="0"/>
        <v>27.47118016883427</v>
      </c>
      <c r="F27">
        <f t="shared" si="1"/>
        <v>9.2320873518533478E-2</v>
      </c>
      <c r="I27" t="s">
        <v>2843</v>
      </c>
      <c r="J27">
        <v>27.47118016883427</v>
      </c>
      <c r="L27" t="s">
        <v>2325</v>
      </c>
      <c r="M27">
        <v>27.561985155415716</v>
      </c>
    </row>
    <row r="28" spans="2:13" x14ac:dyDescent="0.25">
      <c r="B28" t="s">
        <v>2844</v>
      </c>
      <c r="C28">
        <v>27.262976449697096</v>
      </c>
      <c r="D28">
        <v>27.395735518509422</v>
      </c>
      <c r="E28">
        <f t="shared" si="0"/>
        <v>27.329355984103259</v>
      </c>
      <c r="F28">
        <f t="shared" si="1"/>
        <v>9.3874837821207618E-2</v>
      </c>
      <c r="I28" t="s">
        <v>2844</v>
      </c>
      <c r="J28">
        <v>27.329355984103259</v>
      </c>
      <c r="L28" t="s">
        <v>2326</v>
      </c>
      <c r="M28">
        <v>27.436121213027505</v>
      </c>
    </row>
    <row r="30" spans="2:13" x14ac:dyDescent="0.25">
      <c r="B30" t="s">
        <v>2845</v>
      </c>
      <c r="C30">
        <v>25</v>
      </c>
      <c r="D30">
        <v>25</v>
      </c>
      <c r="E30">
        <f t="shared" si="0"/>
        <v>25</v>
      </c>
      <c r="F30">
        <f t="shared" si="1"/>
        <v>0</v>
      </c>
      <c r="I30" t="s">
        <v>2845</v>
      </c>
      <c r="J30">
        <v>25</v>
      </c>
      <c r="L30" t="s">
        <v>2303</v>
      </c>
      <c r="M30">
        <v>25</v>
      </c>
    </row>
    <row r="31" spans="2:13" x14ac:dyDescent="0.25">
      <c r="B31" t="s">
        <v>2846</v>
      </c>
      <c r="C31">
        <v>24.37357807275114</v>
      </c>
      <c r="D31">
        <v>24.11914294739034</v>
      </c>
      <c r="E31">
        <f t="shared" si="0"/>
        <v>24.24636051007074</v>
      </c>
      <c r="F31">
        <f t="shared" si="1"/>
        <v>0.17991280251467096</v>
      </c>
      <c r="I31" t="s">
        <v>2846</v>
      </c>
      <c r="J31">
        <v>24.24636051007074</v>
      </c>
      <c r="L31" t="s">
        <v>2327</v>
      </c>
      <c r="M31">
        <v>24.25637184788485</v>
      </c>
    </row>
    <row r="32" spans="2:13" x14ac:dyDescent="0.25">
      <c r="B32" t="s">
        <v>2847</v>
      </c>
      <c r="C32">
        <v>23.086641350399734</v>
      </c>
      <c r="D32">
        <v>23.079949518962987</v>
      </c>
      <c r="E32">
        <f t="shared" si="0"/>
        <v>23.083295434681361</v>
      </c>
      <c r="F32">
        <f t="shared" si="1"/>
        <v>4.7318393874811269E-3</v>
      </c>
      <c r="I32" t="s">
        <v>2847</v>
      </c>
      <c r="J32">
        <v>23.083295434681361</v>
      </c>
      <c r="L32" t="s">
        <v>2328</v>
      </c>
      <c r="M32">
        <v>23.203692114132998</v>
      </c>
    </row>
    <row r="33" spans="2:13" x14ac:dyDescent="0.25">
      <c r="B33" t="s">
        <v>2848</v>
      </c>
      <c r="C33">
        <v>22.830118834557354</v>
      </c>
      <c r="D33">
        <v>22.85598488458821</v>
      </c>
      <c r="E33">
        <f t="shared" si="0"/>
        <v>22.843051859572782</v>
      </c>
      <c r="F33">
        <f t="shared" si="1"/>
        <v>1.8290059379329149E-2</v>
      </c>
      <c r="I33" t="s">
        <v>2848</v>
      </c>
      <c r="J33">
        <v>22.843051859572782</v>
      </c>
      <c r="L33" t="s">
        <v>2329</v>
      </c>
      <c r="M33">
        <v>22.965291276004798</v>
      </c>
    </row>
    <row r="34" spans="2:13" x14ac:dyDescent="0.25">
      <c r="B34" t="s">
        <v>2849</v>
      </c>
      <c r="C34">
        <v>22.820893375897413</v>
      </c>
      <c r="D34">
        <v>22.848752304641824</v>
      </c>
      <c r="E34">
        <f t="shared" si="0"/>
        <v>22.834822840269617</v>
      </c>
      <c r="F34">
        <f t="shared" si="1"/>
        <v>1.9699237431766072E-2</v>
      </c>
      <c r="I34" t="s">
        <v>2849</v>
      </c>
      <c r="J34">
        <v>22.834822840269617</v>
      </c>
      <c r="L34" t="s">
        <v>2330</v>
      </c>
      <c r="M34">
        <v>22.955150105858248</v>
      </c>
    </row>
    <row r="35" spans="2:13" x14ac:dyDescent="0.25">
      <c r="B35" t="s">
        <v>2850</v>
      </c>
      <c r="C35">
        <v>22.91940868282407</v>
      </c>
      <c r="D35">
        <v>22.976583780862704</v>
      </c>
      <c r="E35">
        <f t="shared" si="0"/>
        <v>22.947996231843387</v>
      </c>
      <c r="F35">
        <f t="shared" si="1"/>
        <v>4.0428899538123828E-2</v>
      </c>
      <c r="I35" t="s">
        <v>2850</v>
      </c>
      <c r="J35">
        <v>22.947996231843387</v>
      </c>
      <c r="L35" t="s">
        <v>2331</v>
      </c>
      <c r="M35">
        <v>23.072379242924292</v>
      </c>
    </row>
    <row r="36" spans="2:13" x14ac:dyDescent="0.25">
      <c r="B36" t="s">
        <v>2851</v>
      </c>
      <c r="C36">
        <v>22.949953027296772</v>
      </c>
      <c r="D36">
        <v>23.035487593017333</v>
      </c>
      <c r="E36">
        <f t="shared" si="0"/>
        <v>22.992720310157054</v>
      </c>
      <c r="F36">
        <f t="shared" si="1"/>
        <v>6.0482071446855142E-2</v>
      </c>
      <c r="I36" t="s">
        <v>2851</v>
      </c>
      <c r="J36">
        <v>22.992720310157054</v>
      </c>
      <c r="L36" t="s">
        <v>2332</v>
      </c>
      <c r="M36">
        <v>23.12213224580589</v>
      </c>
    </row>
    <row r="37" spans="2:13" x14ac:dyDescent="0.25">
      <c r="B37" t="s">
        <v>2852</v>
      </c>
      <c r="C37">
        <v>23.138441088365592</v>
      </c>
      <c r="D37">
        <v>23.211648212295561</v>
      </c>
      <c r="E37">
        <f t="shared" si="0"/>
        <v>23.175044650330577</v>
      </c>
      <c r="F37">
        <f t="shared" si="1"/>
        <v>5.1765253762044723E-2</v>
      </c>
      <c r="I37" t="s">
        <v>2852</v>
      </c>
      <c r="J37">
        <v>23.175044650330577</v>
      </c>
      <c r="L37" t="s">
        <v>2333</v>
      </c>
      <c r="M37">
        <v>23.286302285810674</v>
      </c>
    </row>
    <row r="39" spans="2:13" x14ac:dyDescent="0.25">
      <c r="B39" t="s">
        <v>2853</v>
      </c>
      <c r="C39">
        <v>25</v>
      </c>
      <c r="D39">
        <v>25</v>
      </c>
      <c r="E39">
        <f t="shared" si="0"/>
        <v>25</v>
      </c>
      <c r="F39">
        <f t="shared" si="1"/>
        <v>0</v>
      </c>
      <c r="I39" t="s">
        <v>2853</v>
      </c>
      <c r="J39">
        <v>25</v>
      </c>
      <c r="L39" t="s">
        <v>2295</v>
      </c>
      <c r="M39">
        <v>25</v>
      </c>
    </row>
    <row r="40" spans="2:13" x14ac:dyDescent="0.25">
      <c r="B40" t="s">
        <v>2854</v>
      </c>
      <c r="C40">
        <v>25.062514072908641</v>
      </c>
      <c r="D40">
        <v>24.546457343845773</v>
      </c>
      <c r="E40">
        <f t="shared" si="0"/>
        <v>24.804485708377207</v>
      </c>
      <c r="F40">
        <f t="shared" si="1"/>
        <v>0.36490721259730263</v>
      </c>
      <c r="I40" t="s">
        <v>2854</v>
      </c>
      <c r="J40">
        <v>24.804485708377207</v>
      </c>
      <c r="L40" t="s">
        <v>2334</v>
      </c>
      <c r="M40">
        <v>24.81631832899663</v>
      </c>
    </row>
    <row r="41" spans="2:13" x14ac:dyDescent="0.25">
      <c r="B41" t="s">
        <v>2855</v>
      </c>
      <c r="C41">
        <v>23.890610243892283</v>
      </c>
      <c r="D41">
        <v>23.849794313363454</v>
      </c>
      <c r="E41">
        <f t="shared" si="0"/>
        <v>23.870202278627868</v>
      </c>
      <c r="F41">
        <f t="shared" si="1"/>
        <v>2.8861221257374274E-2</v>
      </c>
      <c r="I41" t="s">
        <v>2855</v>
      </c>
      <c r="J41">
        <v>23.870202278627868</v>
      </c>
      <c r="L41" t="s">
        <v>2335</v>
      </c>
      <c r="M41">
        <v>23.941954045158813</v>
      </c>
    </row>
    <row r="42" spans="2:13" x14ac:dyDescent="0.25">
      <c r="B42" t="s">
        <v>2856</v>
      </c>
      <c r="C42">
        <v>23.972581058506933</v>
      </c>
      <c r="D42">
        <v>23.779570507360638</v>
      </c>
      <c r="E42">
        <f t="shared" si="0"/>
        <v>23.876075782933786</v>
      </c>
      <c r="F42">
        <f t="shared" si="1"/>
        <v>0.13647906955609751</v>
      </c>
      <c r="I42" t="s">
        <v>2856</v>
      </c>
      <c r="J42">
        <v>23.876075782933786</v>
      </c>
      <c r="L42" t="s">
        <v>2336</v>
      </c>
      <c r="M42">
        <v>23.964515845582142</v>
      </c>
    </row>
    <row r="43" spans="2:13" x14ac:dyDescent="0.25">
      <c r="B43" t="s">
        <v>2857</v>
      </c>
      <c r="C43">
        <v>23.876306363276239</v>
      </c>
      <c r="D43">
        <v>23.748937703730196</v>
      </c>
      <c r="E43">
        <f t="shared" si="0"/>
        <v>23.812622033503217</v>
      </c>
      <c r="F43">
        <f t="shared" si="1"/>
        <v>9.0063242875647875E-2</v>
      </c>
      <c r="I43" t="s">
        <v>2857</v>
      </c>
      <c r="J43">
        <v>23.812622033503217</v>
      </c>
      <c r="L43" t="s">
        <v>2337</v>
      </c>
      <c r="M43">
        <v>23.903340296463817</v>
      </c>
    </row>
    <row r="44" spans="2:13" x14ac:dyDescent="0.25">
      <c r="B44" t="s">
        <v>2858</v>
      </c>
      <c r="C44">
        <v>24.052436605782489</v>
      </c>
      <c r="D44">
        <v>23.847738511795079</v>
      </c>
      <c r="E44">
        <f t="shared" si="0"/>
        <v>23.950087558788784</v>
      </c>
      <c r="F44">
        <f t="shared" si="1"/>
        <v>0.14474341035445912</v>
      </c>
      <c r="I44" t="s">
        <v>2858</v>
      </c>
      <c r="J44">
        <v>23.950087558788784</v>
      </c>
      <c r="L44" t="s">
        <v>2338</v>
      </c>
      <c r="M44">
        <v>24.046055732583973</v>
      </c>
    </row>
    <row r="45" spans="2:13" x14ac:dyDescent="0.25">
      <c r="B45" t="s">
        <v>2859</v>
      </c>
      <c r="C45">
        <v>23.937244620887657</v>
      </c>
      <c r="D45">
        <v>23.808446426312145</v>
      </c>
      <c r="E45">
        <f t="shared" si="0"/>
        <v>23.872845523599899</v>
      </c>
      <c r="F45">
        <f t="shared" si="1"/>
        <v>9.1074076788929495E-2</v>
      </c>
      <c r="I45" t="s">
        <v>2859</v>
      </c>
      <c r="J45">
        <v>23.872845523599899</v>
      </c>
      <c r="L45" t="s">
        <v>2339</v>
      </c>
      <c r="M45">
        <v>23.945351916554603</v>
      </c>
    </row>
    <row r="46" spans="2:13" x14ac:dyDescent="0.25">
      <c r="B46" t="s">
        <v>2860</v>
      </c>
      <c r="C46">
        <v>23.944998315963602</v>
      </c>
      <c r="D46">
        <v>23.821355773205671</v>
      </c>
      <c r="E46">
        <f t="shared" si="0"/>
        <v>23.883177044584635</v>
      </c>
      <c r="F46">
        <f t="shared" si="1"/>
        <v>8.742848042728088E-2</v>
      </c>
      <c r="I46" t="s">
        <v>2860</v>
      </c>
      <c r="J46">
        <v>23.883177044584635</v>
      </c>
      <c r="L46" t="s">
        <v>2340</v>
      </c>
      <c r="M46">
        <v>23.947383595845146</v>
      </c>
    </row>
    <row r="48" spans="2:13" x14ac:dyDescent="0.25">
      <c r="B48" t="s">
        <v>2861</v>
      </c>
      <c r="C48">
        <v>25</v>
      </c>
      <c r="D48">
        <v>25</v>
      </c>
      <c r="E48">
        <f t="shared" si="0"/>
        <v>25</v>
      </c>
      <c r="F48">
        <f t="shared" si="1"/>
        <v>0</v>
      </c>
      <c r="I48" t="s">
        <v>2861</v>
      </c>
      <c r="J48">
        <v>25</v>
      </c>
      <c r="L48" t="s">
        <v>2298</v>
      </c>
      <c r="M48">
        <v>25</v>
      </c>
    </row>
    <row r="49" spans="2:13" x14ac:dyDescent="0.25">
      <c r="B49" t="s">
        <v>2862</v>
      </c>
      <c r="C49">
        <v>25.088062501083787</v>
      </c>
      <c r="D49">
        <v>25.088393809065291</v>
      </c>
      <c r="E49">
        <f t="shared" si="0"/>
        <v>25.088228155074539</v>
      </c>
      <c r="F49">
        <f t="shared" si="1"/>
        <v>2.3427012038297485E-4</v>
      </c>
      <c r="I49" t="s">
        <v>2862</v>
      </c>
      <c r="J49">
        <v>25.088228155074539</v>
      </c>
      <c r="L49" t="s">
        <v>2341</v>
      </c>
      <c r="M49">
        <v>25.019682349673147</v>
      </c>
    </row>
    <row r="50" spans="2:13" x14ac:dyDescent="0.25">
      <c r="B50" t="s">
        <v>2863</v>
      </c>
      <c r="C50">
        <v>25.468040332247288</v>
      </c>
      <c r="D50">
        <v>25.353686074305635</v>
      </c>
      <c r="E50">
        <f t="shared" si="0"/>
        <v>25.410863203276463</v>
      </c>
      <c r="F50">
        <f t="shared" si="1"/>
        <v>8.086067124809812E-2</v>
      </c>
      <c r="I50" t="s">
        <v>2863</v>
      </c>
      <c r="J50">
        <v>25.410863203276463</v>
      </c>
      <c r="L50" t="s">
        <v>2342</v>
      </c>
      <c r="M50">
        <v>25.340786183184235</v>
      </c>
    </row>
    <row r="51" spans="2:13" x14ac:dyDescent="0.25">
      <c r="B51" t="s">
        <v>2864</v>
      </c>
      <c r="C51">
        <v>25.448714624933199</v>
      </c>
      <c r="D51">
        <v>25.371947595550431</v>
      </c>
      <c r="E51">
        <f t="shared" si="0"/>
        <v>25.410331110241813</v>
      </c>
      <c r="F51">
        <f t="shared" si="1"/>
        <v>5.4282487048102533E-2</v>
      </c>
      <c r="I51" t="s">
        <v>2864</v>
      </c>
      <c r="J51">
        <v>25.410331110241813</v>
      </c>
      <c r="L51" t="s">
        <v>2343</v>
      </c>
      <c r="M51">
        <v>25.333409562543494</v>
      </c>
    </row>
    <row r="52" spans="2:13" x14ac:dyDescent="0.25">
      <c r="B52" t="s">
        <v>2865</v>
      </c>
      <c r="C52">
        <v>25.479975177102265</v>
      </c>
      <c r="D52">
        <v>25.392405513613337</v>
      </c>
      <c r="E52">
        <f t="shared" si="0"/>
        <v>25.436190345357801</v>
      </c>
      <c r="F52">
        <f t="shared" si="1"/>
        <v>6.1921102879245037E-2</v>
      </c>
      <c r="I52" t="s">
        <v>2865</v>
      </c>
      <c r="J52">
        <v>25.436190345357801</v>
      </c>
      <c r="L52" t="s">
        <v>2345</v>
      </c>
      <c r="M52">
        <v>25.374619553670819</v>
      </c>
    </row>
    <row r="53" spans="2:13" x14ac:dyDescent="0.25">
      <c r="B53" t="s">
        <v>2866</v>
      </c>
      <c r="C53">
        <v>25.513971868050049</v>
      </c>
      <c r="D53">
        <v>25.439081461958658</v>
      </c>
      <c r="E53">
        <f t="shared" si="0"/>
        <v>25.476526665004354</v>
      </c>
      <c r="F53">
        <f t="shared" si="1"/>
        <v>5.2955513993037273E-2</v>
      </c>
      <c r="I53" t="s">
        <v>2866</v>
      </c>
      <c r="J53">
        <v>25.476526665004354</v>
      </c>
      <c r="L53" t="s">
        <v>2344</v>
      </c>
      <c r="M53">
        <v>25.3875193631253</v>
      </c>
    </row>
    <row r="54" spans="2:13" x14ac:dyDescent="0.25">
      <c r="B54" t="s">
        <v>2867</v>
      </c>
      <c r="C54">
        <v>25.524084660221551</v>
      </c>
      <c r="D54">
        <v>25.391979336451609</v>
      </c>
      <c r="E54">
        <f t="shared" si="0"/>
        <v>25.45803199833658</v>
      </c>
      <c r="F54">
        <f t="shared" si="1"/>
        <v>9.3412570268570153E-2</v>
      </c>
      <c r="I54" t="s">
        <v>2867</v>
      </c>
      <c r="J54">
        <v>25.45803199833658</v>
      </c>
      <c r="L54" t="s">
        <v>2346</v>
      </c>
      <c r="M54">
        <v>25.388641865906571</v>
      </c>
    </row>
    <row r="55" spans="2:13" x14ac:dyDescent="0.25">
      <c r="B55" t="s">
        <v>2868</v>
      </c>
      <c r="C55">
        <v>25.438378683076557</v>
      </c>
      <c r="D55">
        <v>25.31199052808763</v>
      </c>
      <c r="E55">
        <f t="shared" si="0"/>
        <v>25.375184605582092</v>
      </c>
      <c r="F55">
        <f t="shared" si="1"/>
        <v>8.9369921454326637E-2</v>
      </c>
      <c r="I55" t="s">
        <v>2868</v>
      </c>
      <c r="J55">
        <v>25.375184605582092</v>
      </c>
      <c r="L55" t="s">
        <v>2347</v>
      </c>
      <c r="M55">
        <v>25.312208203329035</v>
      </c>
    </row>
    <row r="57" spans="2:13" x14ac:dyDescent="0.25">
      <c r="B57" t="s">
        <v>2869</v>
      </c>
      <c r="C57">
        <v>25</v>
      </c>
      <c r="D57">
        <v>25</v>
      </c>
      <c r="E57">
        <f t="shared" si="0"/>
        <v>25</v>
      </c>
      <c r="F57">
        <f t="shared" si="1"/>
        <v>0</v>
      </c>
      <c r="I57" t="s">
        <v>2869</v>
      </c>
      <c r="J57">
        <v>25</v>
      </c>
      <c r="L57" t="s">
        <v>2301</v>
      </c>
      <c r="M57">
        <v>25</v>
      </c>
    </row>
    <row r="58" spans="2:13" x14ac:dyDescent="0.25">
      <c r="B58" t="s">
        <v>2870</v>
      </c>
      <c r="C58">
        <v>25.262449317603402</v>
      </c>
      <c r="D58">
        <v>25.811306764592445</v>
      </c>
      <c r="E58">
        <f t="shared" si="0"/>
        <v>25.536878041097921</v>
      </c>
      <c r="F58">
        <f t="shared" si="1"/>
        <v>0.38810082267068835</v>
      </c>
      <c r="I58" t="s">
        <v>2870</v>
      </c>
      <c r="J58">
        <v>25.536878041097921</v>
      </c>
      <c r="L58" t="s">
        <v>2383</v>
      </c>
      <c r="M58">
        <v>25.512641464143343</v>
      </c>
    </row>
    <row r="59" spans="2:13" x14ac:dyDescent="0.25">
      <c r="B59" t="s">
        <v>2871</v>
      </c>
      <c r="C59">
        <v>26.257231039249628</v>
      </c>
      <c r="D59">
        <v>26.395643323043583</v>
      </c>
      <c r="E59">
        <f t="shared" si="0"/>
        <v>26.326437181146606</v>
      </c>
      <c r="F59">
        <f t="shared" si="1"/>
        <v>9.7872264470221973E-2</v>
      </c>
      <c r="I59" t="s">
        <v>2871</v>
      </c>
      <c r="J59">
        <v>26.326437181146606</v>
      </c>
      <c r="L59" t="s">
        <v>2384</v>
      </c>
      <c r="M59">
        <v>26.167161534552775</v>
      </c>
    </row>
    <row r="60" spans="2:13" x14ac:dyDescent="0.25">
      <c r="B60" t="s">
        <v>2872</v>
      </c>
      <c r="C60">
        <v>26.361464604161604</v>
      </c>
      <c r="D60">
        <v>26.572588893480003</v>
      </c>
      <c r="E60">
        <f t="shared" si="0"/>
        <v>26.467026748820803</v>
      </c>
      <c r="F60">
        <f t="shared" si="1"/>
        <v>0.14928741665023013</v>
      </c>
      <c r="I60" t="s">
        <v>2872</v>
      </c>
      <c r="J60">
        <v>26.467026748820803</v>
      </c>
      <c r="L60" t="s">
        <v>2385</v>
      </c>
      <c r="M60">
        <v>26.283300950715791</v>
      </c>
    </row>
    <row r="61" spans="2:13" x14ac:dyDescent="0.25">
      <c r="B61" t="s">
        <v>2873</v>
      </c>
      <c r="C61">
        <v>26.348276693157491</v>
      </c>
      <c r="D61">
        <v>26.516165754961857</v>
      </c>
      <c r="E61">
        <f t="shared" si="0"/>
        <v>26.432221224059674</v>
      </c>
      <c r="F61">
        <f t="shared" si="1"/>
        <v>0.11871549408891507</v>
      </c>
      <c r="I61" t="s">
        <v>2873</v>
      </c>
      <c r="J61">
        <v>26.432221224059674</v>
      </c>
      <c r="L61" t="s">
        <v>2386</v>
      </c>
      <c r="M61">
        <v>26.249588695991456</v>
      </c>
    </row>
    <row r="62" spans="2:13" x14ac:dyDescent="0.25">
      <c r="B62" t="s">
        <v>2874</v>
      </c>
      <c r="C62">
        <v>26.17940034445596</v>
      </c>
      <c r="D62">
        <v>26.386030071522704</v>
      </c>
      <c r="E62">
        <f t="shared" si="0"/>
        <v>26.282715207989334</v>
      </c>
      <c r="F62">
        <f t="shared" si="1"/>
        <v>0.14610928120362024</v>
      </c>
      <c r="I62" t="s">
        <v>2874</v>
      </c>
      <c r="J62">
        <v>26.282715207989334</v>
      </c>
      <c r="L62" t="s">
        <v>2387</v>
      </c>
      <c r="M62">
        <v>26.115357720752165</v>
      </c>
    </row>
    <row r="63" spans="2:13" x14ac:dyDescent="0.25">
      <c r="B63" t="s">
        <v>2875</v>
      </c>
      <c r="C63">
        <v>26.235336558204775</v>
      </c>
      <c r="D63">
        <v>26.398640069680695</v>
      </c>
      <c r="E63">
        <f t="shared" si="0"/>
        <v>26.316988313942737</v>
      </c>
      <c r="F63">
        <f t="shared" si="1"/>
        <v>0.1154730203561984</v>
      </c>
      <c r="I63" t="s">
        <v>2875</v>
      </c>
      <c r="J63">
        <v>26.316988313942737</v>
      </c>
      <c r="L63" t="s">
        <v>2388</v>
      </c>
      <c r="M63">
        <v>26.152269832255175</v>
      </c>
    </row>
    <row r="64" spans="2:13" x14ac:dyDescent="0.25">
      <c r="B64" t="s">
        <v>2876</v>
      </c>
      <c r="C64">
        <v>26.226965930007211</v>
      </c>
      <c r="D64">
        <v>26.386251116102581</v>
      </c>
      <c r="E64">
        <f t="shared" si="0"/>
        <v>26.306608523054898</v>
      </c>
      <c r="F64">
        <f t="shared" si="1"/>
        <v>0.11263163523059785</v>
      </c>
      <c r="I64" t="s">
        <v>2876</v>
      </c>
      <c r="J64">
        <v>26.306608523054898</v>
      </c>
      <c r="L64" t="s">
        <v>2389</v>
      </c>
      <c r="M64">
        <v>26.14799120073215</v>
      </c>
    </row>
    <row r="66" spans="2:13" x14ac:dyDescent="0.25">
      <c r="B66" t="s">
        <v>2877</v>
      </c>
      <c r="C66">
        <v>25</v>
      </c>
      <c r="D66">
        <v>25</v>
      </c>
      <c r="E66">
        <f t="shared" si="0"/>
        <v>25</v>
      </c>
      <c r="F66">
        <f t="shared" si="1"/>
        <v>0</v>
      </c>
      <c r="I66" t="s">
        <v>2877</v>
      </c>
      <c r="J66">
        <v>25</v>
      </c>
      <c r="L66" t="s">
        <v>2304</v>
      </c>
      <c r="M66">
        <v>25</v>
      </c>
    </row>
    <row r="67" spans="2:13" x14ac:dyDescent="0.25">
      <c r="B67" t="s">
        <v>2878</v>
      </c>
      <c r="C67">
        <v>24.674308609751076</v>
      </c>
      <c r="D67">
        <v>24.612977832610721</v>
      </c>
      <c r="E67">
        <f t="shared" si="0"/>
        <v>24.643643221180898</v>
      </c>
      <c r="F67">
        <f t="shared" si="1"/>
        <v>4.3367408411386275E-2</v>
      </c>
      <c r="I67" t="s">
        <v>2878</v>
      </c>
      <c r="J67">
        <v>24.643643221180898</v>
      </c>
      <c r="L67" t="s">
        <v>2348</v>
      </c>
      <c r="M67">
        <v>24.674533904811021</v>
      </c>
    </row>
    <row r="68" spans="2:13" x14ac:dyDescent="0.25">
      <c r="B68" t="s">
        <v>2879</v>
      </c>
      <c r="C68">
        <v>24.531270860697472</v>
      </c>
      <c r="D68">
        <v>24.516480349577048</v>
      </c>
      <c r="E68">
        <f t="shared" ref="E68:E109" si="2">AVERAGE(C68:D68)</f>
        <v>24.52387560513726</v>
      </c>
      <c r="F68">
        <f t="shared" ref="F68:F109" si="3">_xlfn.STDEV.S(C68:D68)</f>
        <v>1.045847071046674E-2</v>
      </c>
      <c r="I68" t="s">
        <v>2879</v>
      </c>
      <c r="J68">
        <v>24.52387560513726</v>
      </c>
      <c r="L68" t="s">
        <v>2349</v>
      </c>
      <c r="M68">
        <v>24.589597319233768</v>
      </c>
    </row>
    <row r="69" spans="2:13" x14ac:dyDescent="0.25">
      <c r="B69" t="s">
        <v>2880</v>
      </c>
      <c r="C69">
        <v>24.386695497399209</v>
      </c>
      <c r="D69">
        <v>24.409806075064392</v>
      </c>
      <c r="E69">
        <f t="shared" si="2"/>
        <v>24.398250786231799</v>
      </c>
      <c r="F69">
        <f t="shared" si="3"/>
        <v>1.6341646184188787E-2</v>
      </c>
      <c r="I69" t="s">
        <v>2880</v>
      </c>
      <c r="J69">
        <v>24.398250786231799</v>
      </c>
      <c r="L69" t="s">
        <v>2350</v>
      </c>
      <c r="M69">
        <v>24.47289613652622</v>
      </c>
    </row>
    <row r="70" spans="2:13" x14ac:dyDescent="0.25">
      <c r="B70" t="s">
        <v>2881</v>
      </c>
      <c r="C70">
        <v>24.457134436616464</v>
      </c>
      <c r="D70">
        <v>24.471394303005546</v>
      </c>
      <c r="E70">
        <f t="shared" si="2"/>
        <v>24.464264369811005</v>
      </c>
      <c r="F70">
        <f t="shared" si="3"/>
        <v>1.0083248222534204E-2</v>
      </c>
      <c r="I70" t="s">
        <v>2881</v>
      </c>
      <c r="J70">
        <v>24.464264369811005</v>
      </c>
      <c r="L70" t="s">
        <v>2351</v>
      </c>
      <c r="M70">
        <v>24.527666745325604</v>
      </c>
    </row>
    <row r="71" spans="2:13" x14ac:dyDescent="0.25">
      <c r="B71" t="s">
        <v>2882</v>
      </c>
      <c r="C71">
        <v>24.444935792183422</v>
      </c>
      <c r="D71">
        <v>24.478896818270425</v>
      </c>
      <c r="E71">
        <f t="shared" si="2"/>
        <v>24.461916305226922</v>
      </c>
      <c r="F71">
        <f t="shared" si="3"/>
        <v>2.4014071842172687E-2</v>
      </c>
      <c r="I71" t="s">
        <v>2882</v>
      </c>
      <c r="J71">
        <v>24.461916305226922</v>
      </c>
      <c r="L71" t="s">
        <v>2352</v>
      </c>
      <c r="M71">
        <v>24.530775586922779</v>
      </c>
    </row>
    <row r="72" spans="2:13" x14ac:dyDescent="0.25">
      <c r="B72" t="s">
        <v>2883</v>
      </c>
      <c r="C72">
        <v>24.482212753423479</v>
      </c>
      <c r="D72">
        <v>24.525499338449002</v>
      </c>
      <c r="E72">
        <f t="shared" si="2"/>
        <v>24.503856045936239</v>
      </c>
      <c r="F72">
        <f t="shared" si="3"/>
        <v>3.0608237805955587E-2</v>
      </c>
      <c r="I72" t="s">
        <v>2883</v>
      </c>
      <c r="J72">
        <v>24.503856045936239</v>
      </c>
      <c r="L72" t="s">
        <v>2353</v>
      </c>
      <c r="M72">
        <v>24.574579248167034</v>
      </c>
    </row>
    <row r="73" spans="2:13" x14ac:dyDescent="0.25">
      <c r="B73" t="s">
        <v>2884</v>
      </c>
      <c r="C73">
        <v>24.530796829494044</v>
      </c>
      <c r="D73">
        <v>24.570388866695662</v>
      </c>
      <c r="E73">
        <f t="shared" si="2"/>
        <v>24.550592848094851</v>
      </c>
      <c r="F73">
        <f t="shared" si="3"/>
        <v>2.7995797986254522E-2</v>
      </c>
      <c r="I73" t="s">
        <v>2884</v>
      </c>
      <c r="J73">
        <v>24.550592848094851</v>
      </c>
      <c r="L73" t="s">
        <v>2354</v>
      </c>
      <c r="M73">
        <v>24.617943530506491</v>
      </c>
    </row>
    <row r="75" spans="2:13" x14ac:dyDescent="0.25">
      <c r="B75" t="s">
        <v>2885</v>
      </c>
      <c r="C75">
        <v>25</v>
      </c>
      <c r="D75">
        <v>25</v>
      </c>
      <c r="E75">
        <f t="shared" si="2"/>
        <v>25</v>
      </c>
      <c r="F75">
        <f t="shared" si="3"/>
        <v>0</v>
      </c>
      <c r="I75" t="s">
        <v>2885</v>
      </c>
      <c r="J75">
        <v>25</v>
      </c>
      <c r="L75" t="s">
        <v>2294</v>
      </c>
      <c r="M75">
        <v>25</v>
      </c>
    </row>
    <row r="76" spans="2:13" x14ac:dyDescent="0.25">
      <c r="B76" t="s">
        <v>2886</v>
      </c>
      <c r="C76">
        <v>25.086397837589498</v>
      </c>
      <c r="D76">
        <v>24.634289938833767</v>
      </c>
      <c r="E76">
        <f t="shared" si="2"/>
        <v>24.860343888211631</v>
      </c>
      <c r="F76">
        <f t="shared" si="3"/>
        <v>0.31968856103817844</v>
      </c>
      <c r="I76" t="s">
        <v>2886</v>
      </c>
      <c r="J76">
        <v>24.860343888211631</v>
      </c>
      <c r="L76" t="s">
        <v>2355</v>
      </c>
      <c r="M76">
        <v>24.883509000499735</v>
      </c>
    </row>
    <row r="77" spans="2:13" x14ac:dyDescent="0.25">
      <c r="B77" t="s">
        <v>2887</v>
      </c>
      <c r="C77">
        <v>24.111476043495255</v>
      </c>
      <c r="D77">
        <v>24.079566348339082</v>
      </c>
      <c r="E77">
        <f t="shared" si="2"/>
        <v>24.095521195917168</v>
      </c>
      <c r="F77">
        <f t="shared" si="3"/>
        <v>2.2563561830525637E-2</v>
      </c>
      <c r="I77" t="s">
        <v>2887</v>
      </c>
      <c r="J77">
        <v>24.095521195917168</v>
      </c>
      <c r="L77" t="s">
        <v>2356</v>
      </c>
      <c r="M77">
        <v>24.225925229923739</v>
      </c>
    </row>
    <row r="78" spans="2:13" x14ac:dyDescent="0.25">
      <c r="B78" t="s">
        <v>2888</v>
      </c>
      <c r="C78">
        <v>24.174326357132966</v>
      </c>
      <c r="D78">
        <v>24.00224776299121</v>
      </c>
      <c r="E78">
        <f t="shared" si="2"/>
        <v>24.088287060062086</v>
      </c>
      <c r="F78">
        <f t="shared" si="3"/>
        <v>0.12167794081468289</v>
      </c>
      <c r="I78" t="s">
        <v>2888</v>
      </c>
      <c r="J78">
        <v>24.088287060062086</v>
      </c>
      <c r="L78" t="s">
        <v>2357</v>
      </c>
      <c r="M78">
        <v>24.263551268436437</v>
      </c>
    </row>
    <row r="79" spans="2:13" x14ac:dyDescent="0.25">
      <c r="B79" t="s">
        <v>2889</v>
      </c>
      <c r="C79">
        <v>24.10619781855652</v>
      </c>
      <c r="D79">
        <v>23.991805687272006</v>
      </c>
      <c r="E79">
        <f t="shared" si="2"/>
        <v>24.049001752914265</v>
      </c>
      <c r="F79">
        <f t="shared" si="3"/>
        <v>8.0887451745661948E-2</v>
      </c>
      <c r="I79" t="s">
        <v>2889</v>
      </c>
      <c r="J79">
        <v>24.049001752914265</v>
      </c>
      <c r="L79" t="s">
        <v>2358</v>
      </c>
      <c r="M79">
        <v>24.209589050588725</v>
      </c>
    </row>
    <row r="80" spans="2:13" x14ac:dyDescent="0.25">
      <c r="B80" t="s">
        <v>2890</v>
      </c>
      <c r="C80">
        <v>24.272995759277876</v>
      </c>
      <c r="D80">
        <v>24.086774620876387</v>
      </c>
      <c r="E80">
        <f t="shared" si="2"/>
        <v>24.17988519007713</v>
      </c>
      <c r="F80">
        <f t="shared" si="3"/>
        <v>0.13167822976397156</v>
      </c>
      <c r="I80" t="s">
        <v>2890</v>
      </c>
      <c r="J80">
        <v>24.17988519007713</v>
      </c>
      <c r="L80" t="s">
        <v>2359</v>
      </c>
      <c r="M80">
        <v>24.361964335955342</v>
      </c>
    </row>
    <row r="81" spans="2:13" x14ac:dyDescent="0.25">
      <c r="B81" t="s">
        <v>2891</v>
      </c>
      <c r="C81">
        <v>24.153692680361154</v>
      </c>
      <c r="D81">
        <v>24.035593348838908</v>
      </c>
      <c r="E81">
        <f t="shared" si="2"/>
        <v>24.094643014600031</v>
      </c>
      <c r="F81">
        <f t="shared" si="3"/>
        <v>8.3508838172977745E-2</v>
      </c>
      <c r="I81" t="s">
        <v>2891</v>
      </c>
      <c r="J81">
        <v>24.094643014600031</v>
      </c>
      <c r="L81" t="s">
        <v>2360</v>
      </c>
      <c r="M81">
        <v>24.226244830616125</v>
      </c>
    </row>
    <row r="82" spans="2:13" x14ac:dyDescent="0.25">
      <c r="B82" t="s">
        <v>2892</v>
      </c>
      <c r="C82">
        <v>24.162365315871721</v>
      </c>
      <c r="D82">
        <v>24.047538049103185</v>
      </c>
      <c r="E82">
        <f t="shared" si="2"/>
        <v>24.104951682487453</v>
      </c>
      <c r="F82">
        <f t="shared" si="3"/>
        <v>8.1195138997148628E-2</v>
      </c>
      <c r="I82" t="s">
        <v>2892</v>
      </c>
      <c r="J82">
        <v>24.104951682487453</v>
      </c>
      <c r="L82" t="s">
        <v>2361</v>
      </c>
      <c r="M82">
        <v>24.228338272151571</v>
      </c>
    </row>
    <row r="84" spans="2:13" x14ac:dyDescent="0.25">
      <c r="B84" t="s">
        <v>2893</v>
      </c>
      <c r="C84">
        <v>25</v>
      </c>
      <c r="D84">
        <v>25</v>
      </c>
      <c r="E84">
        <f t="shared" si="2"/>
        <v>25</v>
      </c>
      <c r="F84">
        <f t="shared" si="3"/>
        <v>0</v>
      </c>
      <c r="I84" t="s">
        <v>2893</v>
      </c>
      <c r="J84">
        <v>25</v>
      </c>
      <c r="L84" t="s">
        <v>2299</v>
      </c>
      <c r="M84">
        <v>25</v>
      </c>
    </row>
    <row r="85" spans="2:13" x14ac:dyDescent="0.25">
      <c r="B85" t="s">
        <v>2894</v>
      </c>
      <c r="C85">
        <v>25.142000837833638</v>
      </c>
      <c r="D85">
        <v>25.182670372900269</v>
      </c>
      <c r="E85">
        <f t="shared" si="2"/>
        <v>25.162335605366955</v>
      </c>
      <c r="F85">
        <f t="shared" si="3"/>
        <v>2.8757704033318447E-2</v>
      </c>
      <c r="I85" t="s">
        <v>2894</v>
      </c>
      <c r="J85">
        <v>25.162335605366955</v>
      </c>
      <c r="L85" t="s">
        <v>2362</v>
      </c>
      <c r="M85">
        <v>25.006980794674998</v>
      </c>
    </row>
    <row r="86" spans="2:13" x14ac:dyDescent="0.25">
      <c r="B86" t="s">
        <v>2895</v>
      </c>
      <c r="C86">
        <v>25.613278850860315</v>
      </c>
      <c r="D86">
        <v>25.51253266973762</v>
      </c>
      <c r="E86">
        <f t="shared" si="2"/>
        <v>25.562905760298968</v>
      </c>
      <c r="F86">
        <f t="shared" si="3"/>
        <v>7.1238307850505514E-2</v>
      </c>
      <c r="I86" t="s">
        <v>2895</v>
      </c>
      <c r="J86">
        <v>25.562905760298968</v>
      </c>
      <c r="L86" t="s">
        <v>2363</v>
      </c>
      <c r="M86">
        <v>25.283012593520859</v>
      </c>
    </row>
    <row r="87" spans="2:13" x14ac:dyDescent="0.25">
      <c r="B87" t="s">
        <v>2896</v>
      </c>
      <c r="C87">
        <v>25.589187143686022</v>
      </c>
      <c r="D87">
        <v>25.52833103872587</v>
      </c>
      <c r="E87">
        <f t="shared" si="2"/>
        <v>25.558759091205946</v>
      </c>
      <c r="F87">
        <f t="shared" si="3"/>
        <v>4.3031764493923715E-2</v>
      </c>
      <c r="I87" t="s">
        <v>2896</v>
      </c>
      <c r="J87">
        <v>25.558759091205946</v>
      </c>
      <c r="L87" t="s">
        <v>2364</v>
      </c>
      <c r="M87">
        <v>25.294067667361819</v>
      </c>
    </row>
    <row r="88" spans="2:13" x14ac:dyDescent="0.25">
      <c r="B88" t="s">
        <v>2897</v>
      </c>
      <c r="C88">
        <v>25.640676720620625</v>
      </c>
      <c r="D88">
        <v>25.548988698630826</v>
      </c>
      <c r="E88">
        <f t="shared" si="2"/>
        <v>25.594832709625727</v>
      </c>
      <c r="F88">
        <f t="shared" si="3"/>
        <v>6.4833222102568686E-2</v>
      </c>
      <c r="I88" t="s">
        <v>2897</v>
      </c>
      <c r="J88">
        <v>25.594832709625727</v>
      </c>
      <c r="L88" t="s">
        <v>2365</v>
      </c>
      <c r="M88">
        <v>25.321235376263353</v>
      </c>
    </row>
    <row r="89" spans="2:13" x14ac:dyDescent="0.25">
      <c r="B89" t="s">
        <v>2898</v>
      </c>
      <c r="C89">
        <v>25.663983701737848</v>
      </c>
      <c r="D89">
        <v>25.564292045461794</v>
      </c>
      <c r="E89">
        <f t="shared" si="2"/>
        <v>25.614137873599823</v>
      </c>
      <c r="F89">
        <f t="shared" si="3"/>
        <v>7.0492646180516177E-2</v>
      </c>
      <c r="I89" t="s">
        <v>2898</v>
      </c>
      <c r="J89">
        <v>25.614137873599823</v>
      </c>
      <c r="L89" t="s">
        <v>2366</v>
      </c>
      <c r="M89">
        <v>25.355681766959748</v>
      </c>
    </row>
    <row r="90" spans="2:13" x14ac:dyDescent="0.25">
      <c r="B90" t="s">
        <v>2899</v>
      </c>
      <c r="C90">
        <v>25.676339786633655</v>
      </c>
      <c r="D90">
        <v>25.549495913924485</v>
      </c>
      <c r="E90">
        <f t="shared" si="2"/>
        <v>25.612917850279068</v>
      </c>
      <c r="F90">
        <f t="shared" si="3"/>
        <v>8.969216254461726E-2</v>
      </c>
      <c r="I90" t="s">
        <v>2899</v>
      </c>
      <c r="J90">
        <v>25.612917850279068</v>
      </c>
      <c r="L90" t="s">
        <v>2367</v>
      </c>
      <c r="M90">
        <v>25.330984372863298</v>
      </c>
    </row>
    <row r="91" spans="2:13" x14ac:dyDescent="0.25">
      <c r="B91" t="s">
        <v>2900</v>
      </c>
      <c r="C91">
        <v>25.586451360109798</v>
      </c>
      <c r="D91">
        <v>25.466842345535991</v>
      </c>
      <c r="E91">
        <f t="shared" si="2"/>
        <v>25.526646852822893</v>
      </c>
      <c r="F91">
        <f t="shared" si="3"/>
        <v>8.4576345296179925E-2</v>
      </c>
      <c r="I91" t="s">
        <v>2900</v>
      </c>
      <c r="J91">
        <v>25.526646852822893</v>
      </c>
      <c r="L91" t="s">
        <v>2368</v>
      </c>
      <c r="M91">
        <v>25.255386485140818</v>
      </c>
    </row>
    <row r="93" spans="2:13" x14ac:dyDescent="0.25">
      <c r="B93" t="s">
        <v>2901</v>
      </c>
      <c r="C93">
        <v>25</v>
      </c>
      <c r="D93">
        <v>25</v>
      </c>
      <c r="E93">
        <f t="shared" si="2"/>
        <v>25</v>
      </c>
      <c r="F93">
        <f t="shared" si="3"/>
        <v>0</v>
      </c>
      <c r="I93" t="s">
        <v>2901</v>
      </c>
      <c r="J93">
        <v>25</v>
      </c>
      <c r="L93" t="s">
        <v>2302</v>
      </c>
      <c r="M93">
        <v>25</v>
      </c>
    </row>
    <row r="94" spans="2:13" x14ac:dyDescent="0.25">
      <c r="B94" t="s">
        <v>2902</v>
      </c>
      <c r="C94">
        <v>25.13370794065008</v>
      </c>
      <c r="D94">
        <v>25.631417838940241</v>
      </c>
      <c r="E94">
        <f t="shared" si="2"/>
        <v>25.38256288979516</v>
      </c>
      <c r="F94">
        <f t="shared" si="3"/>
        <v>0.35193404414463964</v>
      </c>
      <c r="I94" t="s">
        <v>2902</v>
      </c>
      <c r="J94">
        <v>25.38256288979516</v>
      </c>
      <c r="L94" t="s">
        <v>2369</v>
      </c>
      <c r="M94">
        <v>25.473607445004674</v>
      </c>
    </row>
    <row r="95" spans="2:13" x14ac:dyDescent="0.25">
      <c r="B95" t="s">
        <v>2903</v>
      </c>
      <c r="C95">
        <v>25.936185331737626</v>
      </c>
      <c r="D95">
        <v>26.089309389726456</v>
      </c>
      <c r="E95">
        <f t="shared" si="2"/>
        <v>26.012747360732043</v>
      </c>
      <c r="F95">
        <f t="shared" si="3"/>
        <v>0.10827505976670367</v>
      </c>
      <c r="I95" t="s">
        <v>2903</v>
      </c>
      <c r="J95">
        <v>26.012747360732043</v>
      </c>
      <c r="L95" t="s">
        <v>2370</v>
      </c>
      <c r="M95">
        <v>26.111742277516683</v>
      </c>
    </row>
    <row r="96" spans="2:13" x14ac:dyDescent="0.25">
      <c r="B96" t="s">
        <v>2904</v>
      </c>
      <c r="C96">
        <v>26.038612960087764</v>
      </c>
      <c r="D96">
        <v>26.252575402415296</v>
      </c>
      <c r="E96">
        <f t="shared" si="2"/>
        <v>26.145594181251532</v>
      </c>
      <c r="F96">
        <f t="shared" si="3"/>
        <v>0.15129429388903309</v>
      </c>
      <c r="I96" t="s">
        <v>2904</v>
      </c>
      <c r="J96">
        <v>26.145594181251532</v>
      </c>
      <c r="L96" t="s">
        <v>2371</v>
      </c>
      <c r="M96">
        <v>26.22386021516736</v>
      </c>
    </row>
    <row r="97" spans="2:13" x14ac:dyDescent="0.25">
      <c r="B97" t="s">
        <v>2905</v>
      </c>
      <c r="C97">
        <v>26.012740169194149</v>
      </c>
      <c r="D97">
        <v>26.197789645262816</v>
      </c>
      <c r="E97">
        <f t="shared" si="2"/>
        <v>26.105264907228481</v>
      </c>
      <c r="F97">
        <f t="shared" si="3"/>
        <v>0.13084973938317182</v>
      </c>
      <c r="I97" t="s">
        <v>2905</v>
      </c>
      <c r="J97">
        <v>26.105264907228481</v>
      </c>
      <c r="L97" t="s">
        <v>2372</v>
      </c>
      <c r="M97">
        <v>26.191234723530062</v>
      </c>
    </row>
    <row r="98" spans="2:13" x14ac:dyDescent="0.25">
      <c r="B98" t="s">
        <v>2906</v>
      </c>
      <c r="C98">
        <v>25.876514466899504</v>
      </c>
      <c r="D98">
        <v>26.110514721253971</v>
      </c>
      <c r="E98">
        <f t="shared" si="2"/>
        <v>25.993514594076736</v>
      </c>
      <c r="F98">
        <f t="shared" si="3"/>
        <v>0.16546316665342012</v>
      </c>
      <c r="I98" t="s">
        <v>2906</v>
      </c>
      <c r="J98">
        <v>25.993514594076736</v>
      </c>
      <c r="L98" t="s">
        <v>2373</v>
      </c>
      <c r="M98">
        <v>26.064143965253983</v>
      </c>
    </row>
    <row r="99" spans="2:13" x14ac:dyDescent="0.25">
      <c r="B99" t="s">
        <v>2907</v>
      </c>
      <c r="C99">
        <v>25.903337900132055</v>
      </c>
      <c r="D99">
        <v>26.088148329944826</v>
      </c>
      <c r="E99">
        <f t="shared" si="2"/>
        <v>25.99574311503844</v>
      </c>
      <c r="F99">
        <f t="shared" si="3"/>
        <v>0.13068070815461078</v>
      </c>
      <c r="I99" t="s">
        <v>2907</v>
      </c>
      <c r="J99">
        <v>25.99574311503844</v>
      </c>
      <c r="L99" t="s">
        <v>2374</v>
      </c>
      <c r="M99">
        <v>26.104008491118147</v>
      </c>
    </row>
    <row r="100" spans="2:13" x14ac:dyDescent="0.25">
      <c r="B100" t="s">
        <v>2908</v>
      </c>
      <c r="C100">
        <v>25.912441287996913</v>
      </c>
      <c r="D100">
        <v>26.095135140673975</v>
      </c>
      <c r="E100">
        <f t="shared" si="2"/>
        <v>26.003788214335444</v>
      </c>
      <c r="F100">
        <f t="shared" si="3"/>
        <v>0.12918406210904651</v>
      </c>
      <c r="I100" t="s">
        <v>2908</v>
      </c>
      <c r="J100">
        <v>26.003788214335444</v>
      </c>
      <c r="L100" t="s">
        <v>2375</v>
      </c>
      <c r="M100">
        <v>26.09798916460575</v>
      </c>
    </row>
    <row r="102" spans="2:13" x14ac:dyDescent="0.25">
      <c r="B102" t="s">
        <v>2909</v>
      </c>
      <c r="C102">
        <v>25</v>
      </c>
      <c r="D102">
        <v>25</v>
      </c>
      <c r="E102">
        <f t="shared" si="2"/>
        <v>25</v>
      </c>
      <c r="F102">
        <f t="shared" si="3"/>
        <v>0</v>
      </c>
      <c r="I102" t="s">
        <v>2909</v>
      </c>
      <c r="J102">
        <v>25</v>
      </c>
      <c r="L102" t="s">
        <v>2305</v>
      </c>
      <c r="M102">
        <v>25</v>
      </c>
    </row>
    <row r="103" spans="2:13" x14ac:dyDescent="0.25">
      <c r="B103" t="s">
        <v>2910</v>
      </c>
      <c r="C103">
        <v>24.729782479779132</v>
      </c>
      <c r="D103">
        <v>24.644918638065207</v>
      </c>
      <c r="E103">
        <f t="shared" si="2"/>
        <v>24.687350558922169</v>
      </c>
      <c r="F103">
        <f t="shared" si="3"/>
        <v>6.0007797953458578E-2</v>
      </c>
      <c r="I103" t="s">
        <v>2910</v>
      </c>
      <c r="J103">
        <v>24.687350558922169</v>
      </c>
      <c r="L103" t="s">
        <v>2376</v>
      </c>
      <c r="M103">
        <v>24.666985216152938</v>
      </c>
    </row>
    <row r="104" spans="2:13" x14ac:dyDescent="0.25">
      <c r="B104" t="s">
        <v>2911</v>
      </c>
      <c r="C104">
        <v>24.549742975468096</v>
      </c>
      <c r="D104">
        <v>24.508750237882175</v>
      </c>
      <c r="E104">
        <f t="shared" si="2"/>
        <v>24.529246606675137</v>
      </c>
      <c r="F104">
        <f t="shared" si="3"/>
        <v>2.8986242726405036E-2</v>
      </c>
      <c r="I104" t="s">
        <v>2911</v>
      </c>
      <c r="J104">
        <v>24.529246606675137</v>
      </c>
      <c r="L104" t="s">
        <v>2377</v>
      </c>
      <c r="M104">
        <v>24.456340058761342</v>
      </c>
    </row>
    <row r="105" spans="2:13" x14ac:dyDescent="0.25">
      <c r="B105" t="s">
        <v>2912</v>
      </c>
      <c r="C105">
        <v>24.423055598300664</v>
      </c>
      <c r="D105">
        <v>24.421231693520419</v>
      </c>
      <c r="E105">
        <f t="shared" si="2"/>
        <v>24.422143645910541</v>
      </c>
      <c r="F105">
        <f t="shared" si="3"/>
        <v>1.2896954383500114E-3</v>
      </c>
      <c r="I105" t="s">
        <v>2912</v>
      </c>
      <c r="J105">
        <v>24.422143645910541</v>
      </c>
      <c r="L105" t="s">
        <v>2378</v>
      </c>
      <c r="M105">
        <v>24.322853192707953</v>
      </c>
    </row>
    <row r="106" spans="2:13" x14ac:dyDescent="0.25">
      <c r="B106" t="s">
        <v>2913</v>
      </c>
      <c r="C106">
        <v>24.471201637971003</v>
      </c>
      <c r="D106">
        <v>24.465175059061885</v>
      </c>
      <c r="E106">
        <f t="shared" si="2"/>
        <v>24.468188348516442</v>
      </c>
      <c r="F106">
        <f t="shared" si="3"/>
        <v>4.2614348139933655E-3</v>
      </c>
      <c r="I106" t="s">
        <v>2913</v>
      </c>
      <c r="J106">
        <v>24.468188348516442</v>
      </c>
      <c r="L106" t="s">
        <v>2379</v>
      </c>
      <c r="M106">
        <v>24.378252575338522</v>
      </c>
    </row>
    <row r="107" spans="2:13" x14ac:dyDescent="0.25">
      <c r="B107" t="s">
        <v>2914</v>
      </c>
      <c r="C107">
        <v>24.440376261042744</v>
      </c>
      <c r="D107">
        <v>24.454165303027736</v>
      </c>
      <c r="E107">
        <f t="shared" si="2"/>
        <v>24.44727078203524</v>
      </c>
      <c r="F107">
        <f t="shared" si="3"/>
        <v>9.7503250936541545E-3</v>
      </c>
      <c r="I107" t="s">
        <v>2914</v>
      </c>
      <c r="J107">
        <v>24.44727078203524</v>
      </c>
      <c r="L107" t="s">
        <v>2380</v>
      </c>
      <c r="M107">
        <v>24.356351199312336</v>
      </c>
    </row>
    <row r="108" spans="2:13" x14ac:dyDescent="0.25">
      <c r="B108" t="s">
        <v>2915</v>
      </c>
      <c r="C108">
        <v>24.507136531597595</v>
      </c>
      <c r="D108">
        <v>24.524096645710124</v>
      </c>
      <c r="E108">
        <f t="shared" si="2"/>
        <v>24.51561658865386</v>
      </c>
      <c r="F108">
        <f t="shared" si="3"/>
        <v>1.1992611698666496E-2</v>
      </c>
      <c r="I108" t="s">
        <v>2915</v>
      </c>
      <c r="J108">
        <v>24.51561658865386</v>
      </c>
      <c r="L108" t="s">
        <v>2381</v>
      </c>
      <c r="M108">
        <v>24.437486155850713</v>
      </c>
    </row>
    <row r="109" spans="2:13" x14ac:dyDescent="0.25">
      <c r="B109" t="s">
        <v>2916</v>
      </c>
      <c r="C109">
        <v>24.544597384794955</v>
      </c>
      <c r="D109">
        <v>24.556657716965439</v>
      </c>
      <c r="E109">
        <f t="shared" si="2"/>
        <v>24.550627550880197</v>
      </c>
      <c r="F109">
        <f t="shared" si="3"/>
        <v>8.5279426611121149E-3</v>
      </c>
      <c r="I109" t="s">
        <v>2916</v>
      </c>
      <c r="J109">
        <v>24.550627550880197</v>
      </c>
      <c r="L109" t="s">
        <v>2382</v>
      </c>
      <c r="M109">
        <v>24.481386154724206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DBCD-4162-43A9-A8C0-F8C6A7ED72E7}">
  <dimension ref="B2:L145"/>
  <sheetViews>
    <sheetView topLeftCell="B1" workbookViewId="0">
      <selection activeCell="Q16" sqref="Q16"/>
    </sheetView>
  </sheetViews>
  <sheetFormatPr defaultRowHeight="15" x14ac:dyDescent="0.25"/>
  <cols>
    <col min="6" max="6" width="12" bestFit="1" customWidth="1"/>
  </cols>
  <sheetData>
    <row r="2" spans="2:12" x14ac:dyDescent="0.25">
      <c r="B2" t="s">
        <v>2519</v>
      </c>
      <c r="C2" t="s">
        <v>2917</v>
      </c>
      <c r="D2" t="s">
        <v>2918</v>
      </c>
      <c r="E2" t="s">
        <v>2919</v>
      </c>
      <c r="F2" t="s">
        <v>2920</v>
      </c>
      <c r="J2" t="s">
        <v>2519</v>
      </c>
      <c r="K2" t="s">
        <v>2919</v>
      </c>
      <c r="L2" t="s">
        <v>2920</v>
      </c>
    </row>
    <row r="3" spans="2:12" x14ac:dyDescent="0.25">
      <c r="B3" t="s">
        <v>2391</v>
      </c>
      <c r="C3">
        <v>6.25</v>
      </c>
      <c r="D3">
        <v>6.25</v>
      </c>
      <c r="E3">
        <f>AVERAGE(C3:D3)</f>
        <v>6.25</v>
      </c>
      <c r="F3">
        <f>_xlfn.STDEV.S(C3:D3)</f>
        <v>0</v>
      </c>
      <c r="J3" t="s">
        <v>2391</v>
      </c>
      <c r="K3">
        <v>6.25</v>
      </c>
      <c r="L3">
        <v>0</v>
      </c>
    </row>
    <row r="4" spans="2:12" x14ac:dyDescent="0.25">
      <c r="B4" t="s">
        <v>2392</v>
      </c>
      <c r="C4">
        <v>6.3276081089236671</v>
      </c>
      <c r="D4">
        <v>6.022873030258844</v>
      </c>
      <c r="E4">
        <f t="shared" ref="E4:E67" si="0">AVERAGE(C4:D4)</f>
        <v>6.1752405695912556</v>
      </c>
      <c r="F4">
        <f t="shared" ref="F4:F67" si="1">_xlfn.STDEV.S(C4:D4)</f>
        <v>0.21548024058931239</v>
      </c>
      <c r="J4" t="s">
        <v>2392</v>
      </c>
      <c r="K4">
        <v>6.1752405695912556</v>
      </c>
      <c r="L4">
        <v>0.21548024058931239</v>
      </c>
    </row>
    <row r="5" spans="2:12" x14ac:dyDescent="0.25">
      <c r="B5" t="s">
        <v>2393</v>
      </c>
      <c r="C5">
        <v>5.6800457185965207</v>
      </c>
      <c r="D5">
        <v>5.6366820301140281</v>
      </c>
      <c r="E5">
        <f t="shared" si="0"/>
        <v>5.658363874355274</v>
      </c>
      <c r="F5">
        <f t="shared" si="1"/>
        <v>3.0662758183231515E-2</v>
      </c>
      <c r="J5" t="s">
        <v>2393</v>
      </c>
      <c r="K5">
        <v>5.658363874355274</v>
      </c>
      <c r="L5">
        <v>3.0662758183231515E-2</v>
      </c>
    </row>
    <row r="6" spans="2:12" x14ac:dyDescent="0.25">
      <c r="B6" t="s">
        <v>2394</v>
      </c>
      <c r="C6">
        <v>5.7296912898416705</v>
      </c>
      <c r="D6">
        <v>5.6014357171993003</v>
      </c>
      <c r="E6">
        <f t="shared" si="0"/>
        <v>5.6655635035204854</v>
      </c>
      <c r="F6">
        <f t="shared" si="1"/>
        <v>9.0690385140383814E-2</v>
      </c>
      <c r="J6" t="s">
        <v>2394</v>
      </c>
      <c r="K6">
        <v>5.6655635035204854</v>
      </c>
      <c r="L6">
        <v>9.0690385140383814E-2</v>
      </c>
    </row>
    <row r="7" spans="2:12" x14ac:dyDescent="0.25">
      <c r="B7" t="s">
        <v>2395</v>
      </c>
      <c r="C7">
        <v>5.6905474948888921</v>
      </c>
      <c r="D7">
        <v>5.5943496472006711</v>
      </c>
      <c r="E7">
        <f t="shared" si="0"/>
        <v>5.6424485710447811</v>
      </c>
      <c r="F7">
        <f t="shared" si="1"/>
        <v>6.8022150435891729E-2</v>
      </c>
      <c r="J7" t="s">
        <v>2395</v>
      </c>
      <c r="K7">
        <v>5.6424485710447811</v>
      </c>
      <c r="L7">
        <v>6.8022150435891729E-2</v>
      </c>
    </row>
    <row r="8" spans="2:12" x14ac:dyDescent="0.25">
      <c r="B8" t="s">
        <v>2396</v>
      </c>
      <c r="C8">
        <v>5.7967581976103553</v>
      </c>
      <c r="D8">
        <v>5.6477796076018718</v>
      </c>
      <c r="E8">
        <f t="shared" si="0"/>
        <v>5.722268902606114</v>
      </c>
      <c r="F8">
        <f t="shared" si="1"/>
        <v>0.1053437712466091</v>
      </c>
      <c r="J8" t="s">
        <v>2396</v>
      </c>
      <c r="K8">
        <v>5.722268902606114</v>
      </c>
      <c r="L8">
        <v>0.1053437712466091</v>
      </c>
    </row>
    <row r="9" spans="2:12" x14ac:dyDescent="0.25">
      <c r="B9" t="s">
        <v>2397</v>
      </c>
      <c r="C9">
        <v>5.7057793523053864</v>
      </c>
      <c r="D9">
        <v>5.6117999281769322</v>
      </c>
      <c r="E9">
        <f t="shared" si="0"/>
        <v>5.6587896402411593</v>
      </c>
      <c r="F9">
        <f t="shared" si="1"/>
        <v>6.645348809323659E-2</v>
      </c>
      <c r="J9" t="s">
        <v>2397</v>
      </c>
      <c r="K9">
        <v>5.6587896402411593</v>
      </c>
      <c r="L9">
        <v>6.645348809323659E-2</v>
      </c>
    </row>
    <row r="10" spans="2:12" x14ac:dyDescent="0.25">
      <c r="B10" t="s">
        <v>2398</v>
      </c>
      <c r="C10">
        <v>5.7114086998553599</v>
      </c>
      <c r="D10">
        <v>5.6204174945876675</v>
      </c>
      <c r="E10">
        <f t="shared" si="0"/>
        <v>5.6659130972215141</v>
      </c>
      <c r="F10">
        <f t="shared" si="1"/>
        <v>6.4340498273122437E-2</v>
      </c>
      <c r="J10" t="s">
        <v>2398</v>
      </c>
      <c r="K10">
        <v>5.6659130972215141</v>
      </c>
      <c r="L10">
        <v>6.4340498273122437E-2</v>
      </c>
    </row>
    <row r="12" spans="2:12" x14ac:dyDescent="0.25">
      <c r="B12" t="s">
        <v>2402</v>
      </c>
      <c r="C12">
        <v>6.25</v>
      </c>
      <c r="D12">
        <v>6.25</v>
      </c>
      <c r="E12">
        <f t="shared" si="0"/>
        <v>6.25</v>
      </c>
      <c r="F12">
        <f t="shared" si="1"/>
        <v>0</v>
      </c>
      <c r="J12" t="s">
        <v>2402</v>
      </c>
      <c r="K12">
        <v>6.25</v>
      </c>
      <c r="L12">
        <v>0</v>
      </c>
    </row>
    <row r="13" spans="2:12" x14ac:dyDescent="0.25">
      <c r="B13" t="s">
        <v>2403</v>
      </c>
      <c r="C13">
        <v>6.2346297331920031</v>
      </c>
      <c r="D13">
        <v>6.1501431068429504</v>
      </c>
      <c r="E13">
        <f t="shared" si="0"/>
        <v>6.1923864200174767</v>
      </c>
      <c r="F13">
        <f t="shared" si="1"/>
        <v>5.9741066410989196E-2</v>
      </c>
      <c r="J13" t="s">
        <v>2403</v>
      </c>
      <c r="K13">
        <v>6.1923864200174767</v>
      </c>
      <c r="L13">
        <v>5.9741066410989196E-2</v>
      </c>
    </row>
    <row r="14" spans="2:12" x14ac:dyDescent="0.25">
      <c r="B14" t="s">
        <v>2404</v>
      </c>
      <c r="C14">
        <v>6.1658999753404879</v>
      </c>
      <c r="D14">
        <v>6.1451566341842829</v>
      </c>
      <c r="E14">
        <f t="shared" si="0"/>
        <v>6.1555283047623854</v>
      </c>
      <c r="F14">
        <f t="shared" si="1"/>
        <v>1.4667757196018568E-2</v>
      </c>
      <c r="J14" t="s">
        <v>2404</v>
      </c>
      <c r="K14">
        <v>6.1555283047623854</v>
      </c>
      <c r="L14">
        <v>1.4667757196018568E-2</v>
      </c>
    </row>
    <row r="15" spans="2:12" x14ac:dyDescent="0.25">
      <c r="B15" t="s">
        <v>2405</v>
      </c>
      <c r="C15">
        <v>6.1791538855674881</v>
      </c>
      <c r="D15">
        <v>6.144897595704168</v>
      </c>
      <c r="E15">
        <f t="shared" si="0"/>
        <v>6.1620257406358281</v>
      </c>
      <c r="F15">
        <f t="shared" si="1"/>
        <v>2.4222854860645616E-2</v>
      </c>
      <c r="J15" t="s">
        <v>2405</v>
      </c>
      <c r="K15">
        <v>6.1620257406358281</v>
      </c>
      <c r="L15">
        <v>2.4222854860645616E-2</v>
      </c>
    </row>
    <row r="16" spans="2:12" x14ac:dyDescent="0.25">
      <c r="B16" t="s">
        <v>2406</v>
      </c>
      <c r="C16">
        <v>6.1768041694373093</v>
      </c>
      <c r="D16">
        <v>6.1611992586671338</v>
      </c>
      <c r="E16">
        <f t="shared" si="0"/>
        <v>6.1690017140522215</v>
      </c>
      <c r="F16">
        <f t="shared" si="1"/>
        <v>1.1034338225402051E-2</v>
      </c>
      <c r="J16" t="s">
        <v>2406</v>
      </c>
      <c r="K16">
        <v>6.1690017140522215</v>
      </c>
      <c r="L16">
        <v>1.1034338225402051E-2</v>
      </c>
    </row>
    <row r="17" spans="2:12" x14ac:dyDescent="0.25">
      <c r="B17" t="s">
        <v>2407</v>
      </c>
      <c r="C17">
        <v>6.1608829469251072</v>
      </c>
      <c r="D17">
        <v>6.1538674836810454</v>
      </c>
      <c r="E17">
        <f t="shared" si="0"/>
        <v>6.1573752153030767</v>
      </c>
      <c r="F17">
        <f t="shared" si="1"/>
        <v>4.9606816330410534E-3</v>
      </c>
      <c r="J17" t="s">
        <v>2407</v>
      </c>
      <c r="K17">
        <v>6.1573752153030767</v>
      </c>
      <c r="L17">
        <v>4.9606816330410534E-3</v>
      </c>
    </row>
    <row r="18" spans="2:12" x14ac:dyDescent="0.25">
      <c r="B18" t="s">
        <v>2408</v>
      </c>
      <c r="C18">
        <v>6.1814824186064934</v>
      </c>
      <c r="D18">
        <v>6.1537213134107622</v>
      </c>
      <c r="E18">
        <f t="shared" si="0"/>
        <v>6.1676018660086278</v>
      </c>
      <c r="F18">
        <f t="shared" si="1"/>
        <v>1.9630065737134602E-2</v>
      </c>
      <c r="J18" t="s">
        <v>2408</v>
      </c>
      <c r="K18">
        <v>6.1676018660086278</v>
      </c>
      <c r="L18">
        <v>1.9630065737134602E-2</v>
      </c>
    </row>
    <row r="19" spans="2:12" x14ac:dyDescent="0.25">
      <c r="B19" t="s">
        <v>2409</v>
      </c>
      <c r="C19">
        <v>6.1628259911830181</v>
      </c>
      <c r="D19">
        <v>6.1370388316176454</v>
      </c>
      <c r="E19">
        <f t="shared" si="0"/>
        <v>6.1499324114003322</v>
      </c>
      <c r="F19">
        <f t="shared" si="1"/>
        <v>1.823427539621458E-2</v>
      </c>
      <c r="J19" t="s">
        <v>2409</v>
      </c>
      <c r="K19">
        <v>6.1499324114003322</v>
      </c>
      <c r="L19">
        <v>1.823427539621458E-2</v>
      </c>
    </row>
    <row r="21" spans="2:12" x14ac:dyDescent="0.25">
      <c r="B21" t="s">
        <v>2410</v>
      </c>
      <c r="C21">
        <v>6.25</v>
      </c>
      <c r="D21">
        <v>6.25</v>
      </c>
      <c r="E21">
        <f t="shared" si="0"/>
        <v>6.25</v>
      </c>
      <c r="F21">
        <f t="shared" si="1"/>
        <v>0</v>
      </c>
      <c r="J21" t="s">
        <v>2410</v>
      </c>
      <c r="K21">
        <v>6.25</v>
      </c>
      <c r="L21">
        <v>0</v>
      </c>
    </row>
    <row r="22" spans="2:12" x14ac:dyDescent="0.25">
      <c r="B22" t="s">
        <v>2411</v>
      </c>
      <c r="C22">
        <v>6.3930920054241707</v>
      </c>
      <c r="D22">
        <v>6.4372036644504691</v>
      </c>
      <c r="E22">
        <f t="shared" si="0"/>
        <v>6.4151478349373203</v>
      </c>
      <c r="F22">
        <f t="shared" si="1"/>
        <v>3.11916532268844E-2</v>
      </c>
      <c r="J22" t="s">
        <v>2411</v>
      </c>
      <c r="K22">
        <v>6.4151478349373203</v>
      </c>
      <c r="L22">
        <v>3.11916532268844E-2</v>
      </c>
    </row>
    <row r="23" spans="2:12" x14ac:dyDescent="0.25">
      <c r="B23" t="s">
        <v>2412</v>
      </c>
      <c r="C23">
        <v>6.572414054919415</v>
      </c>
      <c r="D23">
        <v>6.5931541521625521</v>
      </c>
      <c r="E23">
        <f t="shared" si="0"/>
        <v>6.582784103540984</v>
      </c>
      <c r="F23">
        <f t="shared" si="1"/>
        <v>1.4665463403090648E-2</v>
      </c>
      <c r="J23" t="s">
        <v>2412</v>
      </c>
      <c r="K23">
        <v>6.582784103540984</v>
      </c>
      <c r="L23">
        <v>1.4665463403090648E-2</v>
      </c>
    </row>
    <row r="24" spans="2:12" x14ac:dyDescent="0.25">
      <c r="B24" t="s">
        <v>2413</v>
      </c>
      <c r="C24">
        <v>6.6578922642977485</v>
      </c>
      <c r="D24">
        <v>6.6563371226424017</v>
      </c>
      <c r="E24">
        <f t="shared" si="0"/>
        <v>6.6571146934700751</v>
      </c>
      <c r="F24">
        <f t="shared" si="1"/>
        <v>1.099651210201366E-3</v>
      </c>
      <c r="J24" t="s">
        <v>2413</v>
      </c>
      <c r="K24">
        <v>6.6571146934700751</v>
      </c>
      <c r="L24">
        <v>1.099651210201366E-3</v>
      </c>
    </row>
    <row r="25" spans="2:12" x14ac:dyDescent="0.25">
      <c r="B25" t="s">
        <v>2414</v>
      </c>
      <c r="C25">
        <v>6.6375961524940852</v>
      </c>
      <c r="D25">
        <v>6.6477153130339737</v>
      </c>
      <c r="E25">
        <f t="shared" si="0"/>
        <v>6.6426557327640294</v>
      </c>
      <c r="F25">
        <f t="shared" si="1"/>
        <v>7.1553270376704713E-3</v>
      </c>
      <c r="J25" t="s">
        <v>2414</v>
      </c>
      <c r="K25">
        <v>6.6426557327640294</v>
      </c>
      <c r="L25">
        <v>7.1553270376704713E-3</v>
      </c>
    </row>
    <row r="26" spans="2:12" x14ac:dyDescent="0.25">
      <c r="B26" t="s">
        <v>2415</v>
      </c>
      <c r="C26">
        <v>6.6403185803772082</v>
      </c>
      <c r="D26">
        <v>6.6436199623910399</v>
      </c>
      <c r="E26">
        <f t="shared" si="0"/>
        <v>6.6419692713841236</v>
      </c>
      <c r="F26">
        <f t="shared" si="1"/>
        <v>2.3344296092676796E-3</v>
      </c>
      <c r="J26" t="s">
        <v>2415</v>
      </c>
      <c r="K26">
        <v>6.6419692713841236</v>
      </c>
      <c r="L26">
        <v>2.3344296092676796E-3</v>
      </c>
    </row>
    <row r="27" spans="2:12" x14ac:dyDescent="0.25">
      <c r="B27" t="s">
        <v>2416</v>
      </c>
      <c r="C27">
        <v>6.593976362778192</v>
      </c>
      <c r="D27">
        <v>6.5931669239054314</v>
      </c>
      <c r="E27">
        <f t="shared" si="0"/>
        <v>6.5935716433418117</v>
      </c>
      <c r="F27">
        <f t="shared" si="1"/>
        <v>5.7235971588504161E-4</v>
      </c>
      <c r="J27" t="s">
        <v>2416</v>
      </c>
      <c r="K27">
        <v>6.5935716433418117</v>
      </c>
      <c r="L27">
        <v>5.7235971588504161E-4</v>
      </c>
    </row>
    <row r="28" spans="2:12" x14ac:dyDescent="0.25">
      <c r="B28" t="s">
        <v>2417</v>
      </c>
      <c r="C28">
        <v>6.5672044858078982</v>
      </c>
      <c r="D28">
        <v>6.5664369623913057</v>
      </c>
      <c r="E28">
        <f t="shared" si="0"/>
        <v>6.5668207240996015</v>
      </c>
      <c r="F28">
        <f t="shared" si="1"/>
        <v>5.4272101259200645E-4</v>
      </c>
      <c r="J28" t="s">
        <v>2417</v>
      </c>
      <c r="K28">
        <v>6.5668207240996015</v>
      </c>
      <c r="L28">
        <v>5.4272101259200645E-4</v>
      </c>
    </row>
    <row r="30" spans="2:12" x14ac:dyDescent="0.25">
      <c r="B30" t="s">
        <v>2418</v>
      </c>
      <c r="C30">
        <v>6.25</v>
      </c>
      <c r="D30">
        <v>6.25</v>
      </c>
      <c r="E30">
        <f t="shared" si="0"/>
        <v>6.25</v>
      </c>
      <c r="F30">
        <f t="shared" si="1"/>
        <v>0</v>
      </c>
      <c r="J30" t="s">
        <v>2418</v>
      </c>
      <c r="K30">
        <v>6.25</v>
      </c>
      <c r="L30">
        <v>0</v>
      </c>
    </row>
    <row r="31" spans="2:12" x14ac:dyDescent="0.25">
      <c r="B31" t="s">
        <v>2419</v>
      </c>
      <c r="C31">
        <v>6.1350371303969835</v>
      </c>
      <c r="D31">
        <v>5.9972833456907448</v>
      </c>
      <c r="E31">
        <f t="shared" si="0"/>
        <v>6.0661602380438637</v>
      </c>
      <c r="F31">
        <f t="shared" si="1"/>
        <v>9.7406635299893088E-2</v>
      </c>
      <c r="J31" t="s">
        <v>2419</v>
      </c>
      <c r="K31">
        <v>6.0661602380438637</v>
      </c>
      <c r="L31">
        <v>9.7406635299893088E-2</v>
      </c>
    </row>
    <row r="32" spans="2:12" x14ac:dyDescent="0.25">
      <c r="B32" t="s">
        <v>2420</v>
      </c>
      <c r="C32">
        <v>5.6952944489862034</v>
      </c>
      <c r="D32">
        <v>5.6858520113490085</v>
      </c>
      <c r="E32">
        <f t="shared" si="0"/>
        <v>5.6905732301676064</v>
      </c>
      <c r="F32">
        <f t="shared" si="1"/>
        <v>6.6768116841915796E-3</v>
      </c>
      <c r="J32" t="s">
        <v>2420</v>
      </c>
      <c r="K32">
        <v>5.6905732301676064</v>
      </c>
      <c r="L32">
        <v>6.6768116841915796E-3</v>
      </c>
    </row>
    <row r="33" spans="2:12" x14ac:dyDescent="0.25">
      <c r="B33" t="s">
        <v>2421</v>
      </c>
      <c r="C33">
        <v>5.6527324811967077</v>
      </c>
      <c r="D33">
        <v>5.6271435462268578</v>
      </c>
      <c r="E33">
        <f t="shared" si="0"/>
        <v>5.6399380137117827</v>
      </c>
      <c r="F33">
        <f t="shared" si="1"/>
        <v>1.809410944052247E-2</v>
      </c>
      <c r="J33" t="s">
        <v>2421</v>
      </c>
      <c r="K33">
        <v>5.6399380137117827</v>
      </c>
      <c r="L33">
        <v>1.809410944052247E-2</v>
      </c>
    </row>
    <row r="34" spans="2:12" x14ac:dyDescent="0.25">
      <c r="B34" t="s">
        <v>2422</v>
      </c>
      <c r="C34">
        <v>5.6268746675124675</v>
      </c>
      <c r="D34">
        <v>5.6109841544143526</v>
      </c>
      <c r="E34">
        <f t="shared" si="0"/>
        <v>5.6189294109634105</v>
      </c>
      <c r="F34">
        <f t="shared" si="1"/>
        <v>1.1236289568210661E-2</v>
      </c>
      <c r="J34" t="s">
        <v>2422</v>
      </c>
      <c r="K34">
        <v>5.6189294109634105</v>
      </c>
      <c r="L34">
        <v>1.1236289568210661E-2</v>
      </c>
    </row>
    <row r="35" spans="2:12" x14ac:dyDescent="0.25">
      <c r="B35" t="s">
        <v>2423</v>
      </c>
      <c r="C35">
        <v>5.6864520481153367</v>
      </c>
      <c r="D35">
        <v>5.6570625640948196</v>
      </c>
      <c r="E35">
        <f t="shared" si="0"/>
        <v>5.6717573061050786</v>
      </c>
      <c r="F35">
        <f t="shared" si="1"/>
        <v>2.0781503446481327E-2</v>
      </c>
      <c r="J35" t="s">
        <v>2423</v>
      </c>
      <c r="K35">
        <v>5.6717573061050786</v>
      </c>
      <c r="L35">
        <v>2.0781503446481327E-2</v>
      </c>
    </row>
    <row r="36" spans="2:12" x14ac:dyDescent="0.25">
      <c r="B36" t="s">
        <v>2424</v>
      </c>
      <c r="C36">
        <v>5.6822414393600935</v>
      </c>
      <c r="D36">
        <v>5.6740908262230203</v>
      </c>
      <c r="E36">
        <f t="shared" si="0"/>
        <v>5.6781661327915565</v>
      </c>
      <c r="F36">
        <f t="shared" si="1"/>
        <v>5.7633538200526297E-3</v>
      </c>
      <c r="J36" t="s">
        <v>2424</v>
      </c>
      <c r="K36">
        <v>5.6781661327915565</v>
      </c>
      <c r="L36">
        <v>5.7633538200526297E-3</v>
      </c>
    </row>
    <row r="37" spans="2:12" x14ac:dyDescent="0.25">
      <c r="B37" t="s">
        <v>2425</v>
      </c>
      <c r="C37">
        <v>5.7096703980578019</v>
      </c>
      <c r="D37">
        <v>5.6988643051835455</v>
      </c>
      <c r="E37">
        <f t="shared" si="0"/>
        <v>5.7042673516206737</v>
      </c>
      <c r="F37">
        <f t="shared" si="1"/>
        <v>7.6410615495183156E-3</v>
      </c>
      <c r="J37" t="s">
        <v>2425</v>
      </c>
      <c r="K37">
        <v>5.7042673516206737</v>
      </c>
      <c r="L37">
        <v>7.6410615495183156E-3</v>
      </c>
    </row>
    <row r="39" spans="2:12" x14ac:dyDescent="0.25">
      <c r="B39" t="s">
        <v>2401</v>
      </c>
      <c r="C39">
        <v>6.25</v>
      </c>
      <c r="D39">
        <v>6.25</v>
      </c>
      <c r="E39">
        <f t="shared" si="0"/>
        <v>6.25</v>
      </c>
      <c r="F39">
        <f t="shared" si="1"/>
        <v>0</v>
      </c>
      <c r="J39" t="s">
        <v>2401</v>
      </c>
      <c r="K39">
        <v>6.25</v>
      </c>
      <c r="L39">
        <v>0</v>
      </c>
    </row>
    <row r="40" spans="2:12" x14ac:dyDescent="0.25">
      <c r="B40" t="s">
        <v>2426</v>
      </c>
      <c r="C40">
        <v>6.3246555525482391</v>
      </c>
      <c r="D40">
        <v>6.2777099812097381</v>
      </c>
      <c r="E40">
        <f t="shared" si="0"/>
        <v>6.3011827668789886</v>
      </c>
      <c r="F40">
        <f t="shared" si="1"/>
        <v>3.3195531840130861E-2</v>
      </c>
      <c r="J40" t="s">
        <v>2426</v>
      </c>
      <c r="K40">
        <v>6.3011827668789886</v>
      </c>
      <c r="L40">
        <v>3.3195531840130861E-2</v>
      </c>
    </row>
    <row r="41" spans="2:12" x14ac:dyDescent="0.25">
      <c r="B41" t="s">
        <v>2427</v>
      </c>
      <c r="C41">
        <v>6.4341970848760965</v>
      </c>
      <c r="D41">
        <v>6.3864110979616999</v>
      </c>
      <c r="E41">
        <f t="shared" si="0"/>
        <v>6.4103040914188982</v>
      </c>
      <c r="F41">
        <f t="shared" si="1"/>
        <v>3.378979539286147E-2</v>
      </c>
      <c r="J41" t="s">
        <v>2427</v>
      </c>
      <c r="K41">
        <v>6.4103040914188982</v>
      </c>
      <c r="L41">
        <v>3.378979539286147E-2</v>
      </c>
    </row>
    <row r="42" spans="2:12" x14ac:dyDescent="0.25">
      <c r="B42" t="s">
        <v>2428</v>
      </c>
      <c r="C42">
        <v>6.4387102905797997</v>
      </c>
      <c r="D42">
        <v>6.3840464314056531</v>
      </c>
      <c r="E42">
        <f t="shared" si="0"/>
        <v>6.4113783609927264</v>
      </c>
      <c r="F42">
        <f t="shared" si="1"/>
        <v>3.8653185507865548E-2</v>
      </c>
      <c r="J42" t="s">
        <v>2428</v>
      </c>
      <c r="K42">
        <v>6.4113783609927264</v>
      </c>
      <c r="L42">
        <v>3.8653185507865548E-2</v>
      </c>
    </row>
    <row r="43" spans="2:12" x14ac:dyDescent="0.25">
      <c r="B43" t="s">
        <v>2429</v>
      </c>
      <c r="C43">
        <v>6.4513172418264721</v>
      </c>
      <c r="D43">
        <v>6.4006714311287407</v>
      </c>
      <c r="E43">
        <f t="shared" si="0"/>
        <v>6.425994336477606</v>
      </c>
      <c r="F43">
        <f t="shared" si="1"/>
        <v>3.5811996183056097E-2</v>
      </c>
      <c r="J43" t="s">
        <v>2429</v>
      </c>
      <c r="K43">
        <v>6.425994336477606</v>
      </c>
      <c r="L43">
        <v>3.5811996183056097E-2</v>
      </c>
    </row>
    <row r="44" spans="2:12" x14ac:dyDescent="0.25">
      <c r="B44" t="s">
        <v>2430</v>
      </c>
      <c r="C44">
        <v>6.4321616559745527</v>
      </c>
      <c r="D44">
        <v>6.3690844343174637</v>
      </c>
      <c r="E44">
        <f t="shared" si="0"/>
        <v>6.4006230451460082</v>
      </c>
      <c r="F44">
        <f t="shared" si="1"/>
        <v>4.4602331172134559E-2</v>
      </c>
      <c r="J44" t="s">
        <v>2430</v>
      </c>
      <c r="K44">
        <v>6.4006230451460082</v>
      </c>
      <c r="L44">
        <v>4.4602331172134559E-2</v>
      </c>
    </row>
    <row r="45" spans="2:12" x14ac:dyDescent="0.25">
      <c r="B45" t="s">
        <v>2431</v>
      </c>
      <c r="C45">
        <v>6.4612779970072465</v>
      </c>
      <c r="D45">
        <v>6.3948000744295479</v>
      </c>
      <c r="E45">
        <f t="shared" si="0"/>
        <v>6.4280390357183972</v>
      </c>
      <c r="F45">
        <f t="shared" si="1"/>
        <v>4.7006989853884955E-2</v>
      </c>
      <c r="J45" t="s">
        <v>2431</v>
      </c>
      <c r="K45">
        <v>6.4280390357183972</v>
      </c>
      <c r="L45">
        <v>4.7006989853884955E-2</v>
      </c>
    </row>
    <row r="46" spans="2:12" x14ac:dyDescent="0.25">
      <c r="B46" t="s">
        <v>2432</v>
      </c>
      <c r="C46">
        <v>6.4248136822813411</v>
      </c>
      <c r="D46">
        <v>6.3609391704687699</v>
      </c>
      <c r="E46">
        <f t="shared" si="0"/>
        <v>6.3928764263750555</v>
      </c>
      <c r="F46">
        <f t="shared" si="1"/>
        <v>4.5166100447649328E-2</v>
      </c>
      <c r="J46" t="s">
        <v>2432</v>
      </c>
      <c r="K46">
        <v>6.3928764263750555</v>
      </c>
      <c r="L46">
        <v>4.5166100447649328E-2</v>
      </c>
    </row>
    <row r="48" spans="2:12" x14ac:dyDescent="0.25">
      <c r="B48" t="s">
        <v>2399</v>
      </c>
      <c r="C48">
        <v>6.25</v>
      </c>
      <c r="D48">
        <v>6.25</v>
      </c>
      <c r="E48">
        <f t="shared" si="0"/>
        <v>6.25</v>
      </c>
      <c r="F48">
        <f t="shared" si="1"/>
        <v>0</v>
      </c>
      <c r="J48" t="s">
        <v>2399</v>
      </c>
      <c r="K48">
        <v>6.25</v>
      </c>
      <c r="L48">
        <v>0</v>
      </c>
    </row>
    <row r="49" spans="2:12" x14ac:dyDescent="0.25">
      <c r="B49" t="s">
        <v>2400</v>
      </c>
      <c r="C49">
        <v>6.2355929595676365</v>
      </c>
      <c r="D49">
        <v>6.1625616352689851</v>
      </c>
      <c r="E49">
        <f t="shared" si="0"/>
        <v>6.1990772974183113</v>
      </c>
      <c r="F49">
        <f t="shared" si="1"/>
        <v>5.1640944650610247E-2</v>
      </c>
      <c r="J49" t="s">
        <v>2400</v>
      </c>
      <c r="K49">
        <v>6.1990772974183113</v>
      </c>
      <c r="L49">
        <v>5.1640944650610247E-2</v>
      </c>
    </row>
    <row r="50" spans="2:12" x14ac:dyDescent="0.25">
      <c r="B50" t="s">
        <v>2433</v>
      </c>
      <c r="C50">
        <v>6.2048714363304907</v>
      </c>
      <c r="D50">
        <v>6.1539397733657939</v>
      </c>
      <c r="E50">
        <f t="shared" si="0"/>
        <v>6.1794056048481423</v>
      </c>
      <c r="F50">
        <f t="shared" si="1"/>
        <v>3.6014124259444814E-2</v>
      </c>
      <c r="J50" t="s">
        <v>2433</v>
      </c>
      <c r="K50">
        <v>6.1794056048481423</v>
      </c>
      <c r="L50">
        <v>3.6014124259444814E-2</v>
      </c>
    </row>
    <row r="51" spans="2:12" x14ac:dyDescent="0.25">
      <c r="B51" t="s">
        <v>2434</v>
      </c>
      <c r="C51">
        <v>6.1817535375503523</v>
      </c>
      <c r="D51">
        <v>6.1312307193485074</v>
      </c>
      <c r="E51">
        <f t="shared" si="0"/>
        <v>6.1564921284494298</v>
      </c>
      <c r="F51">
        <f t="shared" si="1"/>
        <v>3.5725027355179663E-2</v>
      </c>
      <c r="J51" t="s">
        <v>2434</v>
      </c>
      <c r="K51">
        <v>6.1564921284494298</v>
      </c>
      <c r="L51">
        <v>3.5725027355179663E-2</v>
      </c>
    </row>
    <row r="52" spans="2:12" x14ac:dyDescent="0.25">
      <c r="B52" t="s">
        <v>2435</v>
      </c>
      <c r="C52">
        <v>6.2166453178770142</v>
      </c>
      <c r="D52">
        <v>6.1602463827324154</v>
      </c>
      <c r="E52">
        <f t="shared" si="0"/>
        <v>6.1884458503047153</v>
      </c>
      <c r="F52">
        <f t="shared" si="1"/>
        <v>3.9880069492446116E-2</v>
      </c>
      <c r="J52" t="s">
        <v>2435</v>
      </c>
      <c r="K52">
        <v>6.1884458503047153</v>
      </c>
      <c r="L52">
        <v>3.9880069492446116E-2</v>
      </c>
    </row>
    <row r="53" spans="2:12" x14ac:dyDescent="0.25">
      <c r="B53" t="s">
        <v>2436</v>
      </c>
      <c r="C53">
        <v>6.2259374335016586</v>
      </c>
      <c r="D53">
        <v>6.1748559526155145</v>
      </c>
      <c r="E53">
        <f t="shared" si="0"/>
        <v>6.2003966930585861</v>
      </c>
      <c r="F53">
        <f t="shared" si="1"/>
        <v>3.6120061527643556E-2</v>
      </c>
      <c r="J53" t="s">
        <v>2436</v>
      </c>
      <c r="K53">
        <v>6.2003966930585861</v>
      </c>
      <c r="L53">
        <v>3.6120061527643556E-2</v>
      </c>
    </row>
    <row r="54" spans="2:12" x14ac:dyDescent="0.25">
      <c r="B54" t="s">
        <v>2437</v>
      </c>
      <c r="C54">
        <v>6.224541355919774</v>
      </c>
      <c r="D54">
        <v>6.1660803391736856</v>
      </c>
      <c r="E54">
        <f t="shared" si="0"/>
        <v>6.1953108475467298</v>
      </c>
      <c r="F54">
        <f t="shared" si="1"/>
        <v>4.1338181376219411E-2</v>
      </c>
      <c r="J54" t="s">
        <v>2437</v>
      </c>
      <c r="K54">
        <v>6.1953108475467298</v>
      </c>
      <c r="L54">
        <v>4.1338181376219411E-2</v>
      </c>
    </row>
    <row r="55" spans="2:12" x14ac:dyDescent="0.25">
      <c r="B55" t="s">
        <v>2438</v>
      </c>
      <c r="C55">
        <v>6.2049849140825568</v>
      </c>
      <c r="D55">
        <v>6.1523928722414158</v>
      </c>
      <c r="E55">
        <f t="shared" si="0"/>
        <v>6.1786888931619863</v>
      </c>
      <c r="F55">
        <f t="shared" si="1"/>
        <v>3.7188189422317421E-2</v>
      </c>
      <c r="J55" t="s">
        <v>2438</v>
      </c>
      <c r="K55">
        <v>6.1786888931619863</v>
      </c>
      <c r="L55">
        <v>3.7188189422317421E-2</v>
      </c>
    </row>
    <row r="57" spans="2:12" x14ac:dyDescent="0.25">
      <c r="B57" t="s">
        <v>2439</v>
      </c>
      <c r="C57">
        <v>6.25</v>
      </c>
      <c r="D57">
        <v>6.25</v>
      </c>
      <c r="E57">
        <f t="shared" si="0"/>
        <v>6.25</v>
      </c>
      <c r="F57">
        <f t="shared" si="1"/>
        <v>0</v>
      </c>
      <c r="J57" t="s">
        <v>2439</v>
      </c>
      <c r="K57">
        <v>6.25</v>
      </c>
      <c r="L57">
        <v>0</v>
      </c>
    </row>
    <row r="58" spans="2:12" x14ac:dyDescent="0.25">
      <c r="B58" t="s">
        <v>2440</v>
      </c>
      <c r="C58">
        <v>6.4019013742653712</v>
      </c>
      <c r="D58">
        <v>6.6190683041767828</v>
      </c>
      <c r="E58">
        <f t="shared" si="0"/>
        <v>6.5104848392210766</v>
      </c>
      <c r="F58">
        <f t="shared" si="1"/>
        <v>0.15356020878982285</v>
      </c>
      <c r="J58" t="s">
        <v>2440</v>
      </c>
      <c r="K58">
        <v>6.5104848392210766</v>
      </c>
      <c r="L58">
        <v>0.15356020878982285</v>
      </c>
    </row>
    <row r="59" spans="2:12" x14ac:dyDescent="0.25">
      <c r="B59" t="s">
        <v>2441</v>
      </c>
      <c r="C59">
        <v>6.9830609181828471</v>
      </c>
      <c r="D59">
        <v>7.0262766711155766</v>
      </c>
      <c r="E59">
        <f t="shared" si="0"/>
        <v>7.0046687946492119</v>
      </c>
      <c r="F59">
        <f t="shared" si="1"/>
        <v>3.0558151952815461E-2</v>
      </c>
      <c r="J59" t="s">
        <v>2441</v>
      </c>
      <c r="K59">
        <v>7.0046687946492119</v>
      </c>
      <c r="L59">
        <v>3.0558151952815461E-2</v>
      </c>
    </row>
    <row r="60" spans="2:12" x14ac:dyDescent="0.25">
      <c r="B60" t="s">
        <v>2442</v>
      </c>
      <c r="C60">
        <v>7.0559431383424922</v>
      </c>
      <c r="D60">
        <v>7.1186958485812672</v>
      </c>
      <c r="E60">
        <f t="shared" si="0"/>
        <v>7.0873194934618802</v>
      </c>
      <c r="F60">
        <f t="shared" si="1"/>
        <v>4.4372866947672326E-2</v>
      </c>
      <c r="J60" t="s">
        <v>2442</v>
      </c>
      <c r="K60">
        <v>7.0873194934618802</v>
      </c>
      <c r="L60">
        <v>4.4372866947672326E-2</v>
      </c>
    </row>
    <row r="61" spans="2:12" x14ac:dyDescent="0.25">
      <c r="B61" t="s">
        <v>2443</v>
      </c>
      <c r="C61">
        <v>7.0596490554649076</v>
      </c>
      <c r="D61">
        <v>7.1151076521499785</v>
      </c>
      <c r="E61">
        <f t="shared" si="0"/>
        <v>7.0873783538074431</v>
      </c>
      <c r="F61">
        <f t="shared" si="1"/>
        <v>3.9215149791103431E-2</v>
      </c>
      <c r="J61" t="s">
        <v>2443</v>
      </c>
      <c r="K61">
        <v>7.0873783538074431</v>
      </c>
      <c r="L61">
        <v>3.9215149791103431E-2</v>
      </c>
    </row>
    <row r="62" spans="2:12" x14ac:dyDescent="0.25">
      <c r="B62" t="s">
        <v>2444</v>
      </c>
      <c r="C62">
        <v>7.0310878159420902</v>
      </c>
      <c r="D62">
        <v>7.1005132955454364</v>
      </c>
      <c r="E62">
        <f t="shared" si="0"/>
        <v>7.0658005557437633</v>
      </c>
      <c r="F62">
        <f t="shared" si="1"/>
        <v>4.9091227414654451E-2</v>
      </c>
      <c r="J62" t="s">
        <v>2444</v>
      </c>
      <c r="K62">
        <v>7.0658005557437633</v>
      </c>
      <c r="L62">
        <v>4.9091227414654451E-2</v>
      </c>
    </row>
    <row r="63" spans="2:12" x14ac:dyDescent="0.25">
      <c r="B63" t="s">
        <v>2445</v>
      </c>
      <c r="C63">
        <v>7.0157616419869129</v>
      </c>
      <c r="D63">
        <v>7.0484125077407729</v>
      </c>
      <c r="E63">
        <f t="shared" si="0"/>
        <v>7.0320870748638429</v>
      </c>
      <c r="F63">
        <f t="shared" si="1"/>
        <v>2.3087648586166024E-2</v>
      </c>
      <c r="J63" t="s">
        <v>2445</v>
      </c>
      <c r="K63">
        <v>7.0320870748638429</v>
      </c>
      <c r="L63">
        <v>2.3087648586166024E-2</v>
      </c>
    </row>
    <row r="64" spans="2:12" x14ac:dyDescent="0.25">
      <c r="B64" t="s">
        <v>2446</v>
      </c>
      <c r="C64">
        <v>6.9598161087824408</v>
      </c>
      <c r="D64">
        <v>6.9978579786110329</v>
      </c>
      <c r="E64">
        <f t="shared" si="0"/>
        <v>6.9788370436967373</v>
      </c>
      <c r="F64">
        <f t="shared" si="1"/>
        <v>2.6899664124813351E-2</v>
      </c>
      <c r="J64" t="s">
        <v>2446</v>
      </c>
      <c r="K64">
        <v>6.9788370436967373</v>
      </c>
      <c r="L64">
        <v>2.6899664124813351E-2</v>
      </c>
    </row>
    <row r="66" spans="2:12" x14ac:dyDescent="0.25">
      <c r="B66" t="s">
        <v>2447</v>
      </c>
      <c r="C66">
        <v>6.25</v>
      </c>
      <c r="D66">
        <v>6.25</v>
      </c>
      <c r="E66">
        <f t="shared" si="0"/>
        <v>6.25</v>
      </c>
      <c r="F66">
        <f t="shared" si="1"/>
        <v>0</v>
      </c>
      <c r="J66" t="s">
        <v>2447</v>
      </c>
      <c r="K66">
        <v>6.25</v>
      </c>
      <c r="L66">
        <v>0</v>
      </c>
    </row>
    <row r="67" spans="2:12" x14ac:dyDescent="0.25">
      <c r="B67" t="s">
        <v>2448</v>
      </c>
      <c r="C67">
        <v>6.0751270816956966</v>
      </c>
      <c r="D67">
        <v>5.9927704859861226</v>
      </c>
      <c r="E67">
        <f t="shared" si="0"/>
        <v>6.0339487838409092</v>
      </c>
      <c r="F67">
        <f t="shared" si="1"/>
        <v>5.8234907301678691E-2</v>
      </c>
      <c r="J67" t="s">
        <v>2448</v>
      </c>
      <c r="K67">
        <v>6.0339487838409092</v>
      </c>
      <c r="L67">
        <v>5.8234907301678691E-2</v>
      </c>
    </row>
    <row r="68" spans="2:12" x14ac:dyDescent="0.25">
      <c r="B68" t="s">
        <v>2449</v>
      </c>
      <c r="C68">
        <v>5.8096103221581066</v>
      </c>
      <c r="D68">
        <v>5.7877573152293849</v>
      </c>
      <c r="E68">
        <f t="shared" ref="E68:E131" si="2">AVERAGE(C68:D68)</f>
        <v>5.7986838186937462</v>
      </c>
      <c r="F68">
        <f t="shared" ref="F68:F131" si="3">_xlfn.STDEV.S(C68:D68)</f>
        <v>1.5452409388615735E-2</v>
      </c>
      <c r="J68" t="s">
        <v>2449</v>
      </c>
      <c r="K68">
        <v>5.7986838186937462</v>
      </c>
      <c r="L68">
        <v>1.5452409388615735E-2</v>
      </c>
    </row>
    <row r="69" spans="2:12" x14ac:dyDescent="0.25">
      <c r="B69" t="s">
        <v>2450</v>
      </c>
      <c r="C69">
        <v>5.7379023255876218</v>
      </c>
      <c r="D69">
        <v>5.7328636300224538</v>
      </c>
      <c r="E69">
        <f t="shared" si="2"/>
        <v>5.7353829778050383</v>
      </c>
      <c r="F69">
        <f t="shared" si="3"/>
        <v>3.5628958024648801E-3</v>
      </c>
      <c r="J69" t="s">
        <v>2450</v>
      </c>
      <c r="K69">
        <v>5.7353829778050383</v>
      </c>
      <c r="L69">
        <v>3.5628958024648801E-3</v>
      </c>
    </row>
    <row r="70" spans="2:12" x14ac:dyDescent="0.25">
      <c r="B70" t="s">
        <v>2451</v>
      </c>
      <c r="C70">
        <v>5.7426753682300573</v>
      </c>
      <c r="D70">
        <v>5.7339397486154597</v>
      </c>
      <c r="E70">
        <f t="shared" si="2"/>
        <v>5.7383075584227585</v>
      </c>
      <c r="F70">
        <f t="shared" si="3"/>
        <v>6.1770158673481543E-3</v>
      </c>
      <c r="J70" t="s">
        <v>2451</v>
      </c>
      <c r="K70">
        <v>5.7383075584227585</v>
      </c>
      <c r="L70">
        <v>6.1770158673481543E-3</v>
      </c>
    </row>
    <row r="71" spans="2:12" x14ac:dyDescent="0.25">
      <c r="B71" t="s">
        <v>2452</v>
      </c>
      <c r="C71">
        <v>5.7846865822886162</v>
      </c>
      <c r="D71">
        <v>5.777580034938631</v>
      </c>
      <c r="E71">
        <f t="shared" si="2"/>
        <v>5.7811333086136241</v>
      </c>
      <c r="F71">
        <f t="shared" si="3"/>
        <v>5.0250878219978033E-3</v>
      </c>
      <c r="J71" t="s">
        <v>2452</v>
      </c>
      <c r="K71">
        <v>5.7811333086136241</v>
      </c>
      <c r="L71">
        <v>5.0250878219978033E-3</v>
      </c>
    </row>
    <row r="72" spans="2:12" x14ac:dyDescent="0.25">
      <c r="B72" t="s">
        <v>2453</v>
      </c>
      <c r="C72">
        <v>5.7912584535684912</v>
      </c>
      <c r="D72">
        <v>5.789943463767572</v>
      </c>
      <c r="E72">
        <f t="shared" si="2"/>
        <v>5.7906009586680316</v>
      </c>
      <c r="F72">
        <f t="shared" si="3"/>
        <v>9.2983820542115968E-4</v>
      </c>
      <c r="J72" t="s">
        <v>2453</v>
      </c>
      <c r="K72">
        <v>5.7906009586680316</v>
      </c>
      <c r="L72">
        <v>9.2983820542115968E-4</v>
      </c>
    </row>
    <row r="73" spans="2:12" x14ac:dyDescent="0.25">
      <c r="B73" t="s">
        <v>2462</v>
      </c>
      <c r="C73">
        <v>5.8130445630630678</v>
      </c>
      <c r="D73">
        <v>5.8111664245477561</v>
      </c>
      <c r="E73">
        <f t="shared" si="2"/>
        <v>5.8121054938054115</v>
      </c>
      <c r="F73">
        <f t="shared" si="3"/>
        <v>1.3280444801845456E-3</v>
      </c>
      <c r="J73" t="s">
        <v>2462</v>
      </c>
      <c r="K73">
        <v>5.8121054938054115</v>
      </c>
      <c r="L73">
        <v>1.3280444801845456E-3</v>
      </c>
    </row>
    <row r="75" spans="2:12" x14ac:dyDescent="0.25">
      <c r="B75" t="s">
        <v>2454</v>
      </c>
      <c r="C75">
        <v>6.25</v>
      </c>
      <c r="D75">
        <v>6.25</v>
      </c>
      <c r="E75">
        <f t="shared" si="2"/>
        <v>6.25</v>
      </c>
      <c r="F75">
        <f t="shared" si="3"/>
        <v>0</v>
      </c>
      <c r="J75" t="s">
        <v>2454</v>
      </c>
      <c r="K75">
        <v>6.25</v>
      </c>
      <c r="L75">
        <v>0</v>
      </c>
    </row>
    <row r="76" spans="2:12" x14ac:dyDescent="0.25">
      <c r="B76" t="s">
        <v>2455</v>
      </c>
      <c r="C76">
        <v>6.3680381621710831</v>
      </c>
      <c r="D76">
        <v>6.3997890000670399</v>
      </c>
      <c r="E76">
        <f t="shared" si="2"/>
        <v>6.3839135811190619</v>
      </c>
      <c r="F76">
        <f t="shared" si="3"/>
        <v>2.2451232784585856E-2</v>
      </c>
      <c r="J76" t="s">
        <v>2455</v>
      </c>
      <c r="K76">
        <v>6.3839135811190619</v>
      </c>
      <c r="L76">
        <v>2.2451232784585856E-2</v>
      </c>
    </row>
    <row r="77" spans="2:12" x14ac:dyDescent="0.25">
      <c r="B77" t="s">
        <v>2456</v>
      </c>
      <c r="C77">
        <v>6.4508412810460856</v>
      </c>
      <c r="D77">
        <v>6.4496003143998504</v>
      </c>
      <c r="E77">
        <f t="shared" si="2"/>
        <v>6.4502207977229684</v>
      </c>
      <c r="F77">
        <f t="shared" si="3"/>
        <v>8.7749593077922773E-4</v>
      </c>
      <c r="J77" t="s">
        <v>2456</v>
      </c>
      <c r="K77">
        <v>6.4502207977229684</v>
      </c>
      <c r="L77">
        <v>8.7749593077922773E-4</v>
      </c>
    </row>
    <row r="78" spans="2:12" x14ac:dyDescent="0.25">
      <c r="B78" t="s">
        <v>2457</v>
      </c>
      <c r="C78">
        <v>6.4889231608135587</v>
      </c>
      <c r="D78">
        <v>6.4815133234758484</v>
      </c>
      <c r="E78">
        <f t="shared" si="2"/>
        <v>6.485218242144704</v>
      </c>
      <c r="F78">
        <f t="shared" si="3"/>
        <v>5.2395462289842121E-3</v>
      </c>
      <c r="J78" t="s">
        <v>2457</v>
      </c>
      <c r="K78">
        <v>6.485218242144704</v>
      </c>
      <c r="L78">
        <v>5.2395462289842121E-3</v>
      </c>
    </row>
    <row r="79" spans="2:12" x14ac:dyDescent="0.25">
      <c r="B79" t="s">
        <v>2458</v>
      </c>
      <c r="C79">
        <v>6.4739001434665475</v>
      </c>
      <c r="D79">
        <v>6.4647621357235163</v>
      </c>
      <c r="E79">
        <f t="shared" si="2"/>
        <v>6.4693311395950319</v>
      </c>
      <c r="F79">
        <f t="shared" si="3"/>
        <v>6.4615472416325367E-3</v>
      </c>
      <c r="J79" t="s">
        <v>2458</v>
      </c>
      <c r="K79">
        <v>6.4693311395950319</v>
      </c>
      <c r="L79">
        <v>6.4615472416325367E-3</v>
      </c>
    </row>
    <row r="80" spans="2:12" x14ac:dyDescent="0.25">
      <c r="B80" t="s">
        <v>2459</v>
      </c>
      <c r="C80">
        <v>6.4421334001402863</v>
      </c>
      <c r="D80">
        <v>6.4252756435807798</v>
      </c>
      <c r="E80">
        <f t="shared" si="2"/>
        <v>6.4337045218605331</v>
      </c>
      <c r="F80">
        <f t="shared" si="3"/>
        <v>1.1920233978819049E-2</v>
      </c>
      <c r="J80" t="s">
        <v>2459</v>
      </c>
      <c r="K80">
        <v>6.4337045218605331</v>
      </c>
      <c r="L80">
        <v>1.1920233978819049E-2</v>
      </c>
    </row>
    <row r="81" spans="2:12" x14ac:dyDescent="0.25">
      <c r="B81" t="s">
        <v>2460</v>
      </c>
      <c r="C81">
        <v>6.4550317970672815</v>
      </c>
      <c r="D81">
        <v>6.4427038574487758</v>
      </c>
      <c r="E81">
        <f t="shared" si="2"/>
        <v>6.4488678272580291</v>
      </c>
      <c r="F81">
        <f t="shared" si="3"/>
        <v>8.7171697023036409E-3</v>
      </c>
      <c r="J81" t="s">
        <v>2460</v>
      </c>
      <c r="K81">
        <v>6.4488678272580291</v>
      </c>
      <c r="L81">
        <v>8.7171697023036409E-3</v>
      </c>
    </row>
    <row r="82" spans="2:12" x14ac:dyDescent="0.25">
      <c r="B82" t="s">
        <v>2461</v>
      </c>
      <c r="C82">
        <v>6.4487546877864039</v>
      </c>
      <c r="D82">
        <v>6.4341230510472371</v>
      </c>
      <c r="E82">
        <f t="shared" si="2"/>
        <v>6.441438869416821</v>
      </c>
      <c r="F82">
        <f t="shared" si="3"/>
        <v>1.0346129558123059E-2</v>
      </c>
      <c r="J82" t="s">
        <v>2461</v>
      </c>
      <c r="K82">
        <v>6.441438869416821</v>
      </c>
      <c r="L82">
        <v>1.0346129558123059E-2</v>
      </c>
    </row>
    <row r="84" spans="2:12" x14ac:dyDescent="0.25">
      <c r="B84" t="s">
        <v>2463</v>
      </c>
      <c r="C84">
        <v>6.25</v>
      </c>
      <c r="D84">
        <v>6.25</v>
      </c>
      <c r="E84">
        <f t="shared" si="2"/>
        <v>6.25</v>
      </c>
      <c r="F84">
        <f t="shared" si="3"/>
        <v>0</v>
      </c>
      <c r="J84" t="s">
        <v>2463</v>
      </c>
      <c r="K84">
        <v>6.25</v>
      </c>
      <c r="L84">
        <v>0</v>
      </c>
    </row>
    <row r="85" spans="2:12" x14ac:dyDescent="0.25">
      <c r="B85" t="s">
        <v>2464</v>
      </c>
      <c r="C85">
        <v>6.3038318149216499</v>
      </c>
      <c r="D85">
        <v>6.3617907870936419</v>
      </c>
      <c r="E85">
        <f t="shared" si="2"/>
        <v>6.3328113010076459</v>
      </c>
      <c r="F85">
        <f t="shared" si="3"/>
        <v>4.0983182253417925E-2</v>
      </c>
      <c r="J85" t="s">
        <v>2464</v>
      </c>
      <c r="K85">
        <v>6.3328113010076459</v>
      </c>
      <c r="L85">
        <v>4.0983182253417925E-2</v>
      </c>
    </row>
    <row r="86" spans="2:12" x14ac:dyDescent="0.25">
      <c r="B86" t="s">
        <v>2465</v>
      </c>
      <c r="C86">
        <v>6.4779845168972621</v>
      </c>
      <c r="D86">
        <v>6.4776804138517168</v>
      </c>
      <c r="E86">
        <f t="shared" si="2"/>
        <v>6.4778324653744894</v>
      </c>
      <c r="F86">
        <f t="shared" si="3"/>
        <v>2.150333256845559E-4</v>
      </c>
      <c r="J86" t="s">
        <v>2465</v>
      </c>
      <c r="K86">
        <v>6.4778324653744894</v>
      </c>
      <c r="L86">
        <v>2.150333256845559E-4</v>
      </c>
    </row>
    <row r="87" spans="2:12" x14ac:dyDescent="0.25">
      <c r="B87" t="s">
        <v>2466</v>
      </c>
      <c r="C87">
        <v>6.5002729416163447</v>
      </c>
      <c r="D87">
        <v>6.5109471407407344</v>
      </c>
      <c r="E87">
        <f t="shared" si="2"/>
        <v>6.5056100411785396</v>
      </c>
      <c r="F87">
        <f t="shared" si="3"/>
        <v>7.5477985845914764E-3</v>
      </c>
      <c r="J87" t="s">
        <v>2466</v>
      </c>
      <c r="K87">
        <v>6.5056100411785396</v>
      </c>
      <c r="L87">
        <v>7.5477985845914764E-3</v>
      </c>
    </row>
    <row r="88" spans="2:12" x14ac:dyDescent="0.25">
      <c r="B88" t="s">
        <v>2467</v>
      </c>
      <c r="C88">
        <v>6.4960719868731216</v>
      </c>
      <c r="D88">
        <v>6.5066211152631572</v>
      </c>
      <c r="E88">
        <f t="shared" si="2"/>
        <v>6.5013465510681394</v>
      </c>
      <c r="F88">
        <f t="shared" si="3"/>
        <v>7.4593602202017231E-3</v>
      </c>
      <c r="J88" t="s">
        <v>2467</v>
      </c>
      <c r="K88">
        <v>6.5013465510681394</v>
      </c>
      <c r="L88">
        <v>7.4593602202017231E-3</v>
      </c>
    </row>
    <row r="89" spans="2:12" x14ac:dyDescent="0.25">
      <c r="B89" t="s">
        <v>2468</v>
      </c>
      <c r="C89">
        <v>6.4582006700053372</v>
      </c>
      <c r="D89">
        <v>6.4790485840026903</v>
      </c>
      <c r="E89">
        <f t="shared" si="2"/>
        <v>6.4686246270040133</v>
      </c>
      <c r="F89">
        <f t="shared" si="3"/>
        <v>1.4741701361122388E-2</v>
      </c>
      <c r="J89" t="s">
        <v>2468</v>
      </c>
      <c r="K89">
        <v>6.4686246270040133</v>
      </c>
      <c r="L89">
        <v>1.4741701361122388E-2</v>
      </c>
    </row>
    <row r="90" spans="2:12" x14ac:dyDescent="0.25">
      <c r="B90" t="s">
        <v>2469</v>
      </c>
      <c r="C90">
        <v>6.4892828097660864</v>
      </c>
      <c r="D90">
        <v>6.4855261523861394</v>
      </c>
      <c r="E90">
        <f t="shared" si="2"/>
        <v>6.4874044810761129</v>
      </c>
      <c r="F90">
        <f t="shared" si="3"/>
        <v>2.656357907955023E-3</v>
      </c>
      <c r="J90" t="s">
        <v>2469</v>
      </c>
      <c r="K90">
        <v>6.4874044810761129</v>
      </c>
      <c r="L90">
        <v>2.656357907955023E-3</v>
      </c>
    </row>
    <row r="91" spans="2:12" x14ac:dyDescent="0.25">
      <c r="B91" t="s">
        <v>2470</v>
      </c>
      <c r="C91">
        <v>6.4683966524036105</v>
      </c>
      <c r="D91">
        <v>6.4679078321533803</v>
      </c>
      <c r="E91">
        <f t="shared" si="2"/>
        <v>6.4681522422784958</v>
      </c>
      <c r="F91">
        <f t="shared" si="3"/>
        <v>3.456481137190981E-4</v>
      </c>
      <c r="J91" t="s">
        <v>2470</v>
      </c>
      <c r="K91">
        <v>6.4681522422784958</v>
      </c>
      <c r="L91">
        <v>3.456481137190981E-4</v>
      </c>
    </row>
    <row r="93" spans="2:12" x14ac:dyDescent="0.25">
      <c r="B93" t="s">
        <v>2471</v>
      </c>
      <c r="C93">
        <v>6.25</v>
      </c>
      <c r="D93">
        <v>6.25</v>
      </c>
      <c r="E93">
        <f t="shared" si="2"/>
        <v>6.25</v>
      </c>
      <c r="F93">
        <f t="shared" si="3"/>
        <v>0</v>
      </c>
      <c r="J93" t="s">
        <v>2471</v>
      </c>
      <c r="K93">
        <v>6.25</v>
      </c>
      <c r="L93">
        <v>0</v>
      </c>
    </row>
    <row r="94" spans="2:12" x14ac:dyDescent="0.25">
      <c r="B94" t="s">
        <v>2472</v>
      </c>
      <c r="C94">
        <v>6.4484700429168678</v>
      </c>
      <c r="D94">
        <v>6.6796756208709462</v>
      </c>
      <c r="E94">
        <f t="shared" si="2"/>
        <v>6.564072831893907</v>
      </c>
      <c r="F94">
        <f t="shared" si="3"/>
        <v>0.16348703201948384</v>
      </c>
      <c r="J94" t="s">
        <v>2472</v>
      </c>
      <c r="K94">
        <v>6.564072831893907</v>
      </c>
      <c r="L94">
        <v>0.16348703201948384</v>
      </c>
    </row>
    <row r="95" spans="2:12" x14ac:dyDescent="0.25">
      <c r="B95" t="s">
        <v>2473</v>
      </c>
      <c r="C95">
        <v>7.0156505800276321</v>
      </c>
      <c r="D95">
        <v>7.05105999720762</v>
      </c>
      <c r="E95">
        <f t="shared" si="2"/>
        <v>7.033355288617626</v>
      </c>
      <c r="F95">
        <f t="shared" si="3"/>
        <v>2.503823900583289E-2</v>
      </c>
      <c r="J95" t="s">
        <v>2473</v>
      </c>
      <c r="K95">
        <v>7.033355288617626</v>
      </c>
      <c r="L95">
        <v>2.503823900583289E-2</v>
      </c>
    </row>
    <row r="96" spans="2:12" x14ac:dyDescent="0.25">
      <c r="B96" t="s">
        <v>2474</v>
      </c>
      <c r="C96">
        <v>7.0776440445981246</v>
      </c>
      <c r="D96">
        <v>7.1434698983390703</v>
      </c>
      <c r="E96">
        <f t="shared" si="2"/>
        <v>7.110556971468597</v>
      </c>
      <c r="F96">
        <f t="shared" si="3"/>
        <v>4.6545907557616603E-2</v>
      </c>
      <c r="J96" t="s">
        <v>2474</v>
      </c>
      <c r="K96">
        <v>7.110556971468597</v>
      </c>
      <c r="L96">
        <v>4.6545907557616603E-2</v>
      </c>
    </row>
    <row r="97" spans="2:12" x14ac:dyDescent="0.25">
      <c r="B97" t="s">
        <v>2475</v>
      </c>
      <c r="C97">
        <v>7.083912411641931</v>
      </c>
      <c r="D97">
        <v>7.1199820311944135</v>
      </c>
      <c r="E97">
        <f t="shared" si="2"/>
        <v>7.1019472214181718</v>
      </c>
      <c r="F97">
        <f t="shared" si="3"/>
        <v>2.5505072580379297E-2</v>
      </c>
      <c r="J97" t="s">
        <v>2475</v>
      </c>
      <c r="K97">
        <v>7.1019472214181718</v>
      </c>
      <c r="L97">
        <v>2.5505072580379297E-2</v>
      </c>
    </row>
    <row r="98" spans="2:12" x14ac:dyDescent="0.25">
      <c r="B98" t="s">
        <v>2476</v>
      </c>
      <c r="C98">
        <v>7.0372624624067974</v>
      </c>
      <c r="D98">
        <v>7.0738819373513344</v>
      </c>
      <c r="E98">
        <f t="shared" si="2"/>
        <v>7.0555721998790659</v>
      </c>
      <c r="F98">
        <f t="shared" si="3"/>
        <v>2.5893879056772977E-2</v>
      </c>
      <c r="J98" t="s">
        <v>2476</v>
      </c>
      <c r="K98">
        <v>7.0555721998790659</v>
      </c>
      <c r="L98">
        <v>2.5893879056772977E-2</v>
      </c>
    </row>
    <row r="99" spans="2:12" x14ac:dyDescent="0.25">
      <c r="B99" t="s">
        <v>2477</v>
      </c>
      <c r="C99">
        <v>7.0235220729587242</v>
      </c>
      <c r="D99">
        <v>7.057716704385224</v>
      </c>
      <c r="E99">
        <f t="shared" si="2"/>
        <v>7.0406193886719741</v>
      </c>
      <c r="F99">
        <f t="shared" si="3"/>
        <v>2.4179255761852644E-2</v>
      </c>
      <c r="J99" t="s">
        <v>2477</v>
      </c>
      <c r="K99">
        <v>7.0406193886719741</v>
      </c>
      <c r="L99">
        <v>2.4179255761852644E-2</v>
      </c>
    </row>
    <row r="100" spans="2:12" x14ac:dyDescent="0.25">
      <c r="B100" t="s">
        <v>2478</v>
      </c>
      <c r="C100">
        <v>6.996726469523713</v>
      </c>
      <c r="D100">
        <v>7.0317781210614561</v>
      </c>
      <c r="E100">
        <f t="shared" si="2"/>
        <v>7.0142522952925841</v>
      </c>
      <c r="F100">
        <f t="shared" si="3"/>
        <v>2.4785260494125976E-2</v>
      </c>
      <c r="J100" t="s">
        <v>2478</v>
      </c>
      <c r="K100">
        <v>7.0142522952925841</v>
      </c>
      <c r="L100">
        <v>2.4785260494125976E-2</v>
      </c>
    </row>
    <row r="102" spans="2:12" x14ac:dyDescent="0.25">
      <c r="B102" t="s">
        <v>2479</v>
      </c>
      <c r="C102">
        <v>6.25</v>
      </c>
      <c r="D102">
        <v>6.25</v>
      </c>
      <c r="E102">
        <f t="shared" si="2"/>
        <v>6.25</v>
      </c>
      <c r="F102">
        <f t="shared" si="3"/>
        <v>0</v>
      </c>
      <c r="J102" t="s">
        <v>2479</v>
      </c>
      <c r="K102">
        <v>6.25</v>
      </c>
      <c r="L102">
        <v>0</v>
      </c>
    </row>
    <row r="103" spans="2:12" x14ac:dyDescent="0.25">
      <c r="B103" t="s">
        <v>2480</v>
      </c>
      <c r="C103">
        <v>6.1762536556219665</v>
      </c>
      <c r="D103">
        <v>6.2662326640168704</v>
      </c>
      <c r="E103">
        <f t="shared" si="2"/>
        <v>6.2212431598194184</v>
      </c>
      <c r="F103">
        <f t="shared" si="3"/>
        <v>6.3624767000477839E-2</v>
      </c>
      <c r="J103" t="s">
        <v>2480</v>
      </c>
      <c r="K103">
        <v>6.2212431598194184</v>
      </c>
      <c r="L103">
        <v>6.3624767000477839E-2</v>
      </c>
    </row>
    <row r="104" spans="2:12" x14ac:dyDescent="0.25">
      <c r="B104" t="s">
        <v>2481</v>
      </c>
      <c r="C104">
        <v>6.1425546867006604</v>
      </c>
      <c r="D104">
        <v>6.2022860139684157</v>
      </c>
      <c r="E104">
        <f t="shared" si="2"/>
        <v>6.1724203503345381</v>
      </c>
      <c r="F104">
        <f t="shared" si="3"/>
        <v>4.2236426560302721E-2</v>
      </c>
      <c r="J104" t="s">
        <v>2481</v>
      </c>
      <c r="K104">
        <v>6.1724203503345381</v>
      </c>
      <c r="L104">
        <v>4.2236426560302721E-2</v>
      </c>
    </row>
    <row r="105" spans="2:12" x14ac:dyDescent="0.25">
      <c r="B105" t="s">
        <v>2482</v>
      </c>
      <c r="C105">
        <v>6.1164265019928123</v>
      </c>
      <c r="D105">
        <v>6.1868132714453461</v>
      </c>
      <c r="E105">
        <f t="shared" si="2"/>
        <v>6.1516198867190788</v>
      </c>
      <c r="F105">
        <f t="shared" si="3"/>
        <v>4.9770961985700746E-2</v>
      </c>
      <c r="J105" t="s">
        <v>2482</v>
      </c>
      <c r="K105">
        <v>6.1516198867190788</v>
      </c>
      <c r="L105">
        <v>4.9770961985700746E-2</v>
      </c>
    </row>
    <row r="106" spans="2:12" x14ac:dyDescent="0.25">
      <c r="B106" t="s">
        <v>2483</v>
      </c>
      <c r="C106">
        <v>6.1140763476152857</v>
      </c>
      <c r="D106">
        <v>6.1787546796234709</v>
      </c>
      <c r="E106">
        <f t="shared" si="2"/>
        <v>6.1464155136193783</v>
      </c>
      <c r="F106">
        <f t="shared" si="3"/>
        <v>4.5734487158822675E-2</v>
      </c>
      <c r="J106" t="s">
        <v>2483</v>
      </c>
      <c r="K106">
        <v>6.1464155136193783</v>
      </c>
      <c r="L106">
        <v>4.5734487158822675E-2</v>
      </c>
    </row>
    <row r="107" spans="2:12" x14ac:dyDescent="0.25">
      <c r="B107" t="s">
        <v>2484</v>
      </c>
      <c r="C107">
        <v>6.0869516519747666</v>
      </c>
      <c r="D107">
        <v>6.1654626631900422</v>
      </c>
      <c r="E107">
        <f t="shared" si="2"/>
        <v>6.1262071575824049</v>
      </c>
      <c r="F107">
        <f t="shared" si="3"/>
        <v>5.5515668428134456E-2</v>
      </c>
      <c r="J107" t="s">
        <v>2484</v>
      </c>
      <c r="K107">
        <v>6.1262071575824049</v>
      </c>
      <c r="L107">
        <v>5.5515668428134456E-2</v>
      </c>
    </row>
    <row r="108" spans="2:12" x14ac:dyDescent="0.25">
      <c r="B108" t="s">
        <v>2485</v>
      </c>
      <c r="C108">
        <v>6.1122559311990257</v>
      </c>
      <c r="D108">
        <v>6.1856715521256742</v>
      </c>
      <c r="E108">
        <f t="shared" si="2"/>
        <v>6.1489637416623495</v>
      </c>
      <c r="F108">
        <f t="shared" si="3"/>
        <v>5.1912683402254196E-2</v>
      </c>
      <c r="J108" t="s">
        <v>2485</v>
      </c>
      <c r="K108">
        <v>6.1489637416623495</v>
      </c>
      <c r="L108">
        <v>5.1912683402254196E-2</v>
      </c>
    </row>
    <row r="109" spans="2:12" x14ac:dyDescent="0.25">
      <c r="B109" t="s">
        <v>2486</v>
      </c>
      <c r="C109">
        <v>6.1519841654373639</v>
      </c>
      <c r="D109">
        <v>6.2220905892463989</v>
      </c>
      <c r="E109">
        <f t="shared" si="2"/>
        <v>6.1870373773418814</v>
      </c>
      <c r="F109">
        <f t="shared" si="3"/>
        <v>4.9572727680106662E-2</v>
      </c>
      <c r="J109" t="s">
        <v>2486</v>
      </c>
      <c r="K109">
        <v>6.1870373773418814</v>
      </c>
      <c r="L109">
        <v>4.9572727680106662E-2</v>
      </c>
    </row>
    <row r="111" spans="2:12" x14ac:dyDescent="0.25">
      <c r="B111" t="s">
        <v>2487</v>
      </c>
      <c r="C111">
        <v>6.25</v>
      </c>
      <c r="D111">
        <v>6.25</v>
      </c>
      <c r="E111">
        <f t="shared" si="2"/>
        <v>6.25</v>
      </c>
      <c r="F111">
        <f t="shared" si="3"/>
        <v>0</v>
      </c>
      <c r="J111" t="s">
        <v>2487</v>
      </c>
      <c r="K111">
        <v>6.25</v>
      </c>
      <c r="L111">
        <v>0</v>
      </c>
    </row>
    <row r="112" spans="2:12" x14ac:dyDescent="0.25">
      <c r="B112" t="s">
        <v>2489</v>
      </c>
      <c r="C112">
        <v>6.2739928837892798</v>
      </c>
      <c r="D112">
        <v>6.2101243145379659</v>
      </c>
      <c r="E112">
        <f t="shared" si="2"/>
        <v>6.2420585991636228</v>
      </c>
      <c r="F112">
        <f t="shared" si="3"/>
        <v>4.5161898422286677E-2</v>
      </c>
      <c r="J112" t="s">
        <v>2489</v>
      </c>
      <c r="K112">
        <v>6.2420585991636228</v>
      </c>
      <c r="L112">
        <v>4.5161898422286677E-2</v>
      </c>
    </row>
    <row r="113" spans="2:12" x14ac:dyDescent="0.25">
      <c r="B113" t="s">
        <v>2490</v>
      </c>
      <c r="C113">
        <v>6.2519611146080205</v>
      </c>
      <c r="D113">
        <v>6.2234981969419021</v>
      </c>
      <c r="E113">
        <f t="shared" si="2"/>
        <v>6.2377296557749613</v>
      </c>
      <c r="F113">
        <f t="shared" si="3"/>
        <v>2.0126322094066711E-2</v>
      </c>
      <c r="J113" t="s">
        <v>2490</v>
      </c>
      <c r="K113">
        <v>6.2377296557749613</v>
      </c>
      <c r="L113">
        <v>2.0126322094066711E-2</v>
      </c>
    </row>
    <row r="114" spans="2:12" x14ac:dyDescent="0.25">
      <c r="B114" t="s">
        <v>2491</v>
      </c>
      <c r="C114">
        <v>6.2435696836099357</v>
      </c>
      <c r="D114">
        <v>6.2036240856175047</v>
      </c>
      <c r="E114">
        <f t="shared" si="2"/>
        <v>6.2235968846137197</v>
      </c>
      <c r="F114">
        <f t="shared" si="3"/>
        <v>2.8245803218999718E-2</v>
      </c>
      <c r="J114" t="s">
        <v>2491</v>
      </c>
      <c r="K114">
        <v>6.2235968846137197</v>
      </c>
      <c r="L114">
        <v>2.8245803218999718E-2</v>
      </c>
    </row>
    <row r="115" spans="2:12" x14ac:dyDescent="0.25">
      <c r="B115" t="s">
        <v>2492</v>
      </c>
      <c r="C115">
        <v>6.2507003552777149</v>
      </c>
      <c r="D115">
        <v>6.2134481087060811</v>
      </c>
      <c r="E115">
        <f t="shared" si="2"/>
        <v>6.2320742319918985</v>
      </c>
      <c r="F115">
        <f t="shared" si="3"/>
        <v>2.6341316165235603E-2</v>
      </c>
      <c r="J115" t="s">
        <v>2492</v>
      </c>
      <c r="K115">
        <v>6.2320742319918985</v>
      </c>
      <c r="L115">
        <v>2.6341316165235603E-2</v>
      </c>
    </row>
    <row r="116" spans="2:12" x14ac:dyDescent="0.25">
      <c r="B116" t="s">
        <v>2493</v>
      </c>
      <c r="C116">
        <v>6.2370678548834535</v>
      </c>
      <c r="D116">
        <v>6.1883579695701023</v>
      </c>
      <c r="E116">
        <f t="shared" si="2"/>
        <v>6.2127129122267775</v>
      </c>
      <c r="F116">
        <f t="shared" si="3"/>
        <v>3.4443090215889642E-2</v>
      </c>
      <c r="J116" t="s">
        <v>2493</v>
      </c>
      <c r="K116">
        <v>6.2127129122267775</v>
      </c>
      <c r="L116">
        <v>3.4443090215889642E-2</v>
      </c>
    </row>
    <row r="117" spans="2:12" x14ac:dyDescent="0.25">
      <c r="B117" t="s">
        <v>2494</v>
      </c>
      <c r="C117">
        <v>6.2648469772602553</v>
      </c>
      <c r="D117">
        <v>6.2277928832825165</v>
      </c>
      <c r="E117">
        <f t="shared" si="2"/>
        <v>6.2463199302713859</v>
      </c>
      <c r="F117">
        <f t="shared" si="3"/>
        <v>2.620120112238275E-2</v>
      </c>
      <c r="J117" t="s">
        <v>2494</v>
      </c>
      <c r="K117">
        <v>6.2463199302713859</v>
      </c>
      <c r="L117">
        <v>2.620120112238275E-2</v>
      </c>
    </row>
    <row r="118" spans="2:12" x14ac:dyDescent="0.25">
      <c r="B118" t="s">
        <v>2495</v>
      </c>
      <c r="C118">
        <v>6.2497494403268616</v>
      </c>
      <c r="D118">
        <v>6.2127180187951287</v>
      </c>
      <c r="E118">
        <f t="shared" si="2"/>
        <v>6.2312337295609952</v>
      </c>
      <c r="F118">
        <f t="shared" si="3"/>
        <v>2.6185169282065855E-2</v>
      </c>
      <c r="J118" t="s">
        <v>2495</v>
      </c>
      <c r="K118">
        <v>6.2312337295609952</v>
      </c>
      <c r="L118">
        <v>2.6185169282065855E-2</v>
      </c>
    </row>
    <row r="120" spans="2:12" x14ac:dyDescent="0.25">
      <c r="B120" t="s">
        <v>2496</v>
      </c>
      <c r="C120">
        <v>6.25</v>
      </c>
      <c r="D120">
        <v>6.25</v>
      </c>
      <c r="E120">
        <f t="shared" si="2"/>
        <v>6.25</v>
      </c>
      <c r="F120">
        <f t="shared" si="3"/>
        <v>0</v>
      </c>
      <c r="J120" t="s">
        <v>2496</v>
      </c>
      <c r="K120">
        <v>6.25</v>
      </c>
      <c r="L120">
        <v>0</v>
      </c>
    </row>
    <row r="121" spans="2:12" x14ac:dyDescent="0.25">
      <c r="B121" t="s">
        <v>2488</v>
      </c>
      <c r="C121">
        <v>6.1391629369805853</v>
      </c>
      <c r="D121">
        <v>6.0996239384230471</v>
      </c>
      <c r="E121">
        <f t="shared" si="2"/>
        <v>6.1193934377018167</v>
      </c>
      <c r="F121">
        <f t="shared" si="3"/>
        <v>2.7958294001360441E-2</v>
      </c>
      <c r="J121" t="s">
        <v>2488</v>
      </c>
      <c r="K121">
        <v>6.1193934377018167</v>
      </c>
      <c r="L121">
        <v>2.7958294001360441E-2</v>
      </c>
    </row>
    <row r="122" spans="2:12" x14ac:dyDescent="0.25">
      <c r="B122" t="s">
        <v>2497</v>
      </c>
      <c r="C122">
        <v>6.0747790127763555</v>
      </c>
      <c r="D122">
        <v>6.0577150749094395</v>
      </c>
      <c r="E122">
        <f t="shared" si="2"/>
        <v>6.0662470438428979</v>
      </c>
      <c r="F122">
        <f t="shared" si="3"/>
        <v>1.2066026179442184E-2</v>
      </c>
      <c r="J122" t="s">
        <v>2497</v>
      </c>
      <c r="K122">
        <v>6.0662470438428979</v>
      </c>
      <c r="L122">
        <v>1.2066026179442184E-2</v>
      </c>
    </row>
    <row r="123" spans="2:12" x14ac:dyDescent="0.25">
      <c r="B123" t="s">
        <v>2498</v>
      </c>
      <c r="C123">
        <v>6.0323505491757903</v>
      </c>
      <c r="D123">
        <v>6.0262041796136039</v>
      </c>
      <c r="E123">
        <f t="shared" si="2"/>
        <v>6.0292773643946971</v>
      </c>
      <c r="F123">
        <f t="shared" si="3"/>
        <v>4.3461395971005901E-3</v>
      </c>
      <c r="J123" t="s">
        <v>2498</v>
      </c>
      <c r="K123">
        <v>6.0292773643946971</v>
      </c>
      <c r="L123">
        <v>4.3461395971005901E-3</v>
      </c>
    </row>
    <row r="124" spans="2:12" x14ac:dyDescent="0.25">
      <c r="B124" t="s">
        <v>2499</v>
      </c>
      <c r="C124">
        <v>6.0533490936829368</v>
      </c>
      <c r="D124">
        <v>6.0501956600014077</v>
      </c>
      <c r="E124">
        <f t="shared" si="2"/>
        <v>6.0517723768421723</v>
      </c>
      <c r="F124">
        <f t="shared" si="3"/>
        <v>2.2298143402312821E-3</v>
      </c>
      <c r="J124" t="s">
        <v>2499</v>
      </c>
      <c r="K124">
        <v>6.0517723768421723</v>
      </c>
      <c r="L124">
        <v>2.2298143402312821E-3</v>
      </c>
    </row>
    <row r="125" spans="2:12" x14ac:dyDescent="0.25">
      <c r="B125" t="s">
        <v>2500</v>
      </c>
      <c r="C125">
        <v>6.0452474415315169</v>
      </c>
      <c r="D125">
        <v>6.0518742086739401</v>
      </c>
      <c r="E125">
        <f t="shared" si="2"/>
        <v>6.0485608251027285</v>
      </c>
      <c r="F125">
        <f t="shared" si="3"/>
        <v>4.685831983751618E-3</v>
      </c>
      <c r="J125" t="s">
        <v>2500</v>
      </c>
      <c r="K125">
        <v>6.0485608251027285</v>
      </c>
      <c r="L125">
        <v>4.685831983751618E-3</v>
      </c>
    </row>
    <row r="126" spans="2:12" x14ac:dyDescent="0.25">
      <c r="B126" t="s">
        <v>2501</v>
      </c>
      <c r="C126">
        <v>6.0722918976831668</v>
      </c>
      <c r="D126">
        <v>6.0658529931863905</v>
      </c>
      <c r="E126">
        <f t="shared" si="2"/>
        <v>6.0690724454347791</v>
      </c>
      <c r="F126">
        <f t="shared" si="3"/>
        <v>4.5529930330830831E-3</v>
      </c>
      <c r="J126" t="s">
        <v>2501</v>
      </c>
      <c r="K126">
        <v>6.0690724454347791</v>
      </c>
      <c r="L126">
        <v>4.5529930330830831E-3</v>
      </c>
    </row>
    <row r="127" spans="2:12" x14ac:dyDescent="0.25">
      <c r="B127" t="s">
        <v>2502</v>
      </c>
      <c r="C127">
        <v>6.0737802843104296</v>
      </c>
      <c r="D127">
        <v>6.0686007820846442</v>
      </c>
      <c r="E127">
        <f t="shared" si="2"/>
        <v>6.0711905331975373</v>
      </c>
      <c r="F127">
        <f t="shared" si="3"/>
        <v>3.6624611470237071E-3</v>
      </c>
      <c r="J127" t="s">
        <v>2502</v>
      </c>
      <c r="K127">
        <v>6.0711905331975373</v>
      </c>
      <c r="L127">
        <v>3.6624611470237071E-3</v>
      </c>
    </row>
    <row r="129" spans="2:12" x14ac:dyDescent="0.25">
      <c r="B129" t="s">
        <v>2503</v>
      </c>
      <c r="C129">
        <v>6.25</v>
      </c>
      <c r="D129">
        <v>6.25</v>
      </c>
      <c r="E129">
        <f t="shared" si="2"/>
        <v>6.25</v>
      </c>
      <c r="F129">
        <f t="shared" si="3"/>
        <v>0</v>
      </c>
      <c r="J129" t="s">
        <v>2503</v>
      </c>
      <c r="K129">
        <v>6.25</v>
      </c>
      <c r="L129">
        <v>0</v>
      </c>
    </row>
    <row r="130" spans="2:12" x14ac:dyDescent="0.25">
      <c r="B130" t="s">
        <v>2504</v>
      </c>
      <c r="C130">
        <v>6.3313984721860797</v>
      </c>
      <c r="D130">
        <v>6.5139426438457129</v>
      </c>
      <c r="E130">
        <f t="shared" si="2"/>
        <v>6.4226705580158967</v>
      </c>
      <c r="F130">
        <f t="shared" si="3"/>
        <v>0.12907822164660784</v>
      </c>
      <c r="J130" t="s">
        <v>2504</v>
      </c>
      <c r="K130">
        <v>6.4226705580158967</v>
      </c>
      <c r="L130">
        <v>0.12907822164660784</v>
      </c>
    </row>
    <row r="131" spans="2:12" x14ac:dyDescent="0.25">
      <c r="B131" t="s">
        <v>2505</v>
      </c>
      <c r="C131">
        <v>6.8522762233335603</v>
      </c>
      <c r="D131">
        <v>6.8904222081511506</v>
      </c>
      <c r="E131">
        <f t="shared" si="2"/>
        <v>6.8713492157423559</v>
      </c>
      <c r="F131">
        <f t="shared" si="3"/>
        <v>2.6973284539557146E-2</v>
      </c>
      <c r="J131" t="s">
        <v>2505</v>
      </c>
      <c r="K131">
        <v>6.8713492157423559</v>
      </c>
      <c r="L131">
        <v>2.6973284539557146E-2</v>
      </c>
    </row>
    <row r="132" spans="2:12" x14ac:dyDescent="0.25">
      <c r="B132" t="s">
        <v>2506</v>
      </c>
      <c r="C132">
        <v>6.8914243712944607</v>
      </c>
      <c r="D132">
        <v>6.9525342785321884</v>
      </c>
      <c r="E132">
        <f t="shared" ref="E132:E145" si="4">AVERAGE(C132:D132)</f>
        <v>6.921979324913325</v>
      </c>
      <c r="F132">
        <f t="shared" ref="F132:F145" si="5">_xlfn.STDEV.S(C132:D132)</f>
        <v>4.3211229805478132E-2</v>
      </c>
      <c r="J132" t="s">
        <v>2506</v>
      </c>
      <c r="K132">
        <v>6.921979324913325</v>
      </c>
      <c r="L132">
        <v>4.3211229805478132E-2</v>
      </c>
    </row>
    <row r="133" spans="2:12" x14ac:dyDescent="0.25">
      <c r="B133" t="s">
        <v>2507</v>
      </c>
      <c r="C133">
        <v>6.9122580004417165</v>
      </c>
      <c r="D133">
        <v>6.9655534631097566</v>
      </c>
      <c r="E133">
        <f t="shared" si="4"/>
        <v>6.938905731775737</v>
      </c>
      <c r="F133">
        <f t="shared" si="5"/>
        <v>3.7685583059045707E-2</v>
      </c>
      <c r="J133" t="s">
        <v>2507</v>
      </c>
      <c r="K133">
        <v>6.938905731775737</v>
      </c>
      <c r="L133">
        <v>3.7685583059045707E-2</v>
      </c>
    </row>
    <row r="134" spans="2:12" x14ac:dyDescent="0.25">
      <c r="B134" t="s">
        <v>2508</v>
      </c>
      <c r="C134">
        <v>6.8661502318112992</v>
      </c>
      <c r="D134">
        <v>6.9386074714290906</v>
      </c>
      <c r="E134">
        <f t="shared" si="4"/>
        <v>6.9023788516201954</v>
      </c>
      <c r="F134">
        <f t="shared" si="5"/>
        <v>5.1235005479798854E-2</v>
      </c>
      <c r="J134" t="s">
        <v>2508</v>
      </c>
      <c r="K134">
        <v>6.9023788516201954</v>
      </c>
      <c r="L134">
        <v>5.1235005479798854E-2</v>
      </c>
    </row>
    <row r="135" spans="2:12" x14ac:dyDescent="0.25">
      <c r="B135" t="s">
        <v>2509</v>
      </c>
      <c r="C135">
        <v>6.8618736515967003</v>
      </c>
      <c r="D135">
        <v>6.9092011711346588</v>
      </c>
      <c r="E135">
        <f t="shared" si="4"/>
        <v>6.8855374113656795</v>
      </c>
      <c r="F135">
        <f t="shared" si="5"/>
        <v>3.3465610002029307E-2</v>
      </c>
      <c r="J135" t="s">
        <v>2509</v>
      </c>
      <c r="K135">
        <v>6.8855374113656795</v>
      </c>
      <c r="L135">
        <v>3.3465610002029307E-2</v>
      </c>
    </row>
    <row r="136" spans="2:12" x14ac:dyDescent="0.25">
      <c r="B136" t="s">
        <v>2510</v>
      </c>
      <c r="C136">
        <v>6.8329829912948794</v>
      </c>
      <c r="D136">
        <v>6.8814051937056417</v>
      </c>
      <c r="E136">
        <f t="shared" si="4"/>
        <v>6.8571940925002606</v>
      </c>
      <c r="F136">
        <f t="shared" si="5"/>
        <v>3.423966768463764E-2</v>
      </c>
      <c r="J136" t="s">
        <v>2510</v>
      </c>
      <c r="K136">
        <v>6.8571940925002606</v>
      </c>
      <c r="L136">
        <v>3.423966768463764E-2</v>
      </c>
    </row>
    <row r="138" spans="2:12" x14ac:dyDescent="0.25">
      <c r="B138" t="s">
        <v>2511</v>
      </c>
      <c r="C138">
        <v>6.25</v>
      </c>
      <c r="D138">
        <v>6.25</v>
      </c>
      <c r="E138">
        <f t="shared" si="4"/>
        <v>6.25</v>
      </c>
      <c r="F138">
        <f t="shared" si="5"/>
        <v>0</v>
      </c>
      <c r="J138" t="s">
        <v>2511</v>
      </c>
      <c r="K138">
        <v>6.25</v>
      </c>
      <c r="L138">
        <v>0</v>
      </c>
    </row>
    <row r="139" spans="2:12" x14ac:dyDescent="0.25">
      <c r="B139" t="s">
        <v>2512</v>
      </c>
      <c r="C139">
        <v>5.9904078461793686</v>
      </c>
      <c r="D139">
        <v>5.9049355700617037</v>
      </c>
      <c r="E139">
        <f t="shared" si="4"/>
        <v>5.9476717081205361</v>
      </c>
      <c r="F139">
        <f t="shared" si="5"/>
        <v>6.0438026046249878E-2</v>
      </c>
      <c r="J139" t="s">
        <v>2512</v>
      </c>
      <c r="K139">
        <v>5.9476717081205361</v>
      </c>
      <c r="L139">
        <v>6.0438026046249878E-2</v>
      </c>
    </row>
    <row r="140" spans="2:12" x14ac:dyDescent="0.25">
      <c r="B140" t="s">
        <v>2513</v>
      </c>
      <c r="C140">
        <v>5.5779191671192194</v>
      </c>
      <c r="D140">
        <v>5.5742608759048906</v>
      </c>
      <c r="E140">
        <f t="shared" si="4"/>
        <v>5.576090021512055</v>
      </c>
      <c r="F140">
        <f t="shared" si="5"/>
        <v>2.5868025252070732E-3</v>
      </c>
      <c r="J140" t="s">
        <v>2513</v>
      </c>
      <c r="K140">
        <v>5.576090021512055</v>
      </c>
      <c r="L140">
        <v>2.5868025252070732E-3</v>
      </c>
    </row>
    <row r="141" spans="2:12" x14ac:dyDescent="0.25">
      <c r="B141" t="s">
        <v>2514</v>
      </c>
      <c r="C141">
        <v>5.4711992991805056</v>
      </c>
      <c r="D141">
        <v>5.4878727887451602</v>
      </c>
      <c r="E141">
        <f t="shared" si="4"/>
        <v>5.4795360439628329</v>
      </c>
      <c r="F141">
        <f t="shared" si="5"/>
        <v>1.1789937537210355E-2</v>
      </c>
      <c r="J141" t="s">
        <v>2514</v>
      </c>
      <c r="K141">
        <v>5.4795360439628329</v>
      </c>
      <c r="L141">
        <v>1.1789937537210355E-2</v>
      </c>
    </row>
    <row r="142" spans="2:12" x14ac:dyDescent="0.25">
      <c r="B142" t="s">
        <v>2515</v>
      </c>
      <c r="C142">
        <v>5.4837771428219373</v>
      </c>
      <c r="D142">
        <v>5.4965763380601604</v>
      </c>
      <c r="E142">
        <f t="shared" si="4"/>
        <v>5.4901767404410489</v>
      </c>
      <c r="F142">
        <f t="shared" si="5"/>
        <v>9.0503977466781568E-3</v>
      </c>
      <c r="J142" t="s">
        <v>2515</v>
      </c>
      <c r="K142">
        <v>5.4901767404410489</v>
      </c>
      <c r="L142">
        <v>9.0503977466781568E-3</v>
      </c>
    </row>
    <row r="143" spans="2:12" x14ac:dyDescent="0.25">
      <c r="B143" t="s">
        <v>2516</v>
      </c>
      <c r="C143">
        <v>5.5221093482906687</v>
      </c>
      <c r="D143">
        <v>5.5505245224238955</v>
      </c>
      <c r="E143">
        <f t="shared" si="4"/>
        <v>5.5363169353572825</v>
      </c>
      <c r="F143">
        <f t="shared" si="5"/>
        <v>2.0092562318201251E-2</v>
      </c>
      <c r="J143" t="s">
        <v>2516</v>
      </c>
      <c r="K143">
        <v>5.5363169353572825</v>
      </c>
      <c r="L143">
        <v>2.0092562318201251E-2</v>
      </c>
    </row>
    <row r="144" spans="2:12" x14ac:dyDescent="0.25">
      <c r="B144" t="s">
        <v>2517</v>
      </c>
      <c r="C144">
        <v>5.5273645991235352</v>
      </c>
      <c r="D144">
        <v>5.5649098251378124</v>
      </c>
      <c r="E144">
        <f t="shared" si="4"/>
        <v>5.5461372121306738</v>
      </c>
      <c r="F144">
        <f t="shared" si="5"/>
        <v>2.6548483915877004E-2</v>
      </c>
      <c r="J144" t="s">
        <v>2517</v>
      </c>
      <c r="K144">
        <v>5.5461372121306738</v>
      </c>
      <c r="L144">
        <v>2.6548483915877004E-2</v>
      </c>
    </row>
    <row r="145" spans="2:12" x14ac:dyDescent="0.25">
      <c r="B145" t="s">
        <v>2518</v>
      </c>
      <c r="C145">
        <v>5.5942969265326559</v>
      </c>
      <c r="D145">
        <v>5.6267699316722739</v>
      </c>
      <c r="E145">
        <f t="shared" si="4"/>
        <v>5.6105334291024649</v>
      </c>
      <c r="F145">
        <f t="shared" si="5"/>
        <v>2.2961882139729526E-2</v>
      </c>
      <c r="J145" t="s">
        <v>2518</v>
      </c>
      <c r="K145">
        <v>5.6105334291024649</v>
      </c>
      <c r="L145">
        <v>2.2961882139729526E-2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1CF-CC9B-4421-8AFE-EA9DF3F64DD0}">
  <dimension ref="B2:K145"/>
  <sheetViews>
    <sheetView topLeftCell="A109" workbookViewId="0">
      <selection activeCell="F4" sqref="F4"/>
    </sheetView>
  </sheetViews>
  <sheetFormatPr defaultRowHeight="15" x14ac:dyDescent="0.25"/>
  <sheetData>
    <row r="2" spans="2:11" x14ac:dyDescent="0.25">
      <c r="B2" t="s">
        <v>2519</v>
      </c>
      <c r="C2" t="s">
        <v>2917</v>
      </c>
      <c r="D2" t="s">
        <v>2918</v>
      </c>
      <c r="E2" t="s">
        <v>2919</v>
      </c>
      <c r="F2" t="s">
        <v>2920</v>
      </c>
      <c r="I2" t="s">
        <v>2519</v>
      </c>
      <c r="J2" t="s">
        <v>2919</v>
      </c>
      <c r="K2" t="s">
        <v>2920</v>
      </c>
    </row>
    <row r="3" spans="2:11" x14ac:dyDescent="0.25">
      <c r="B3" t="s">
        <v>2391</v>
      </c>
      <c r="C3">
        <v>6.25</v>
      </c>
      <c r="D3">
        <v>6.25</v>
      </c>
      <c r="E3">
        <f>AVERAGE(C3:D3)</f>
        <v>6.25</v>
      </c>
      <c r="F3">
        <f>_xlfn.STDEV.S(C3:D3)</f>
        <v>0</v>
      </c>
      <c r="I3" t="s">
        <v>2391</v>
      </c>
      <c r="J3">
        <v>6.25</v>
      </c>
      <c r="K3">
        <v>0</v>
      </c>
    </row>
    <row r="4" spans="2:11" x14ac:dyDescent="0.25">
      <c r="B4" t="s">
        <v>2392</v>
      </c>
      <c r="C4">
        <v>6.2930469990412696</v>
      </c>
      <c r="D4">
        <v>6.0166445462114329</v>
      </c>
      <c r="E4">
        <f t="shared" ref="E4:E67" si="0">AVERAGE(C4:D4)</f>
        <v>6.1548457726263512</v>
      </c>
      <c r="F4">
        <f t="shared" ref="F4:F67" si="1">_xlfn.STDEV.S(C4:D4)</f>
        <v>0.1954460487325724</v>
      </c>
      <c r="I4" t="s">
        <v>2392</v>
      </c>
      <c r="J4">
        <v>6.1548457726263512</v>
      </c>
      <c r="K4">
        <v>0.1954460487325724</v>
      </c>
    </row>
    <row r="5" spans="2:11" x14ac:dyDescent="0.25">
      <c r="B5" t="s">
        <v>2393</v>
      </c>
      <c r="C5">
        <v>5.6882501246587429</v>
      </c>
      <c r="D5">
        <v>5.6721892236503324</v>
      </c>
      <c r="E5">
        <f t="shared" si="0"/>
        <v>5.6802196741545377</v>
      </c>
      <c r="F5">
        <f t="shared" si="1"/>
        <v>1.1356772015012931E-2</v>
      </c>
      <c r="I5" t="s">
        <v>2393</v>
      </c>
      <c r="J5">
        <v>5.6802196741545377</v>
      </c>
      <c r="K5">
        <v>1.1356772015012931E-2</v>
      </c>
    </row>
    <row r="6" spans="2:11" x14ac:dyDescent="0.25">
      <c r="B6" t="s">
        <v>2394</v>
      </c>
      <c r="C6">
        <v>5.7391378018115553</v>
      </c>
      <c r="D6">
        <v>5.6320600424243032</v>
      </c>
      <c r="E6">
        <f t="shared" si="0"/>
        <v>5.6855989221179293</v>
      </c>
      <c r="F6">
        <f t="shared" si="1"/>
        <v>7.571540977698743E-2</v>
      </c>
      <c r="I6" t="s">
        <v>2394</v>
      </c>
      <c r="J6">
        <v>5.6855989221179293</v>
      </c>
      <c r="K6">
        <v>7.571540977698743E-2</v>
      </c>
    </row>
    <row r="7" spans="2:11" x14ac:dyDescent="0.25">
      <c r="B7" t="s">
        <v>2395</v>
      </c>
      <c r="C7">
        <v>5.706115236335263</v>
      </c>
      <c r="D7">
        <v>5.6320743931969783</v>
      </c>
      <c r="E7">
        <f t="shared" si="0"/>
        <v>5.6690948147661206</v>
      </c>
      <c r="F7">
        <f t="shared" si="1"/>
        <v>5.2354782267850522E-2</v>
      </c>
      <c r="I7" t="s">
        <v>2395</v>
      </c>
      <c r="J7">
        <v>5.6690948147661206</v>
      </c>
      <c r="K7">
        <v>5.2354782267850522E-2</v>
      </c>
    </row>
    <row r="8" spans="2:11" x14ac:dyDescent="0.25">
      <c r="B8" t="s">
        <v>2396</v>
      </c>
      <c r="C8">
        <v>5.8221149532661416</v>
      </c>
      <c r="D8">
        <v>5.6889732616608129</v>
      </c>
      <c r="E8">
        <f t="shared" si="0"/>
        <v>5.7555441074634768</v>
      </c>
      <c r="F8">
        <f t="shared" si="1"/>
        <v>9.4145392992775981E-2</v>
      </c>
      <c r="I8" t="s">
        <v>2396</v>
      </c>
      <c r="J8">
        <v>5.7555441074634768</v>
      </c>
      <c r="K8">
        <v>9.4145392992775981E-2</v>
      </c>
    </row>
    <row r="9" spans="2:11" x14ac:dyDescent="0.25">
      <c r="B9" t="s">
        <v>2397</v>
      </c>
      <c r="C9">
        <v>5.7206714868656556</v>
      </c>
      <c r="D9">
        <v>5.6502155884143193</v>
      </c>
      <c r="E9">
        <f t="shared" si="0"/>
        <v>5.685443537639987</v>
      </c>
      <c r="F9">
        <f t="shared" si="1"/>
        <v>4.9819843569530724E-2</v>
      </c>
      <c r="I9" t="s">
        <v>2397</v>
      </c>
      <c r="J9">
        <v>5.685443537639987</v>
      </c>
      <c r="K9">
        <v>4.9819843569530724E-2</v>
      </c>
    </row>
    <row r="10" spans="2:11" x14ac:dyDescent="0.25">
      <c r="B10" t="s">
        <v>2398</v>
      </c>
      <c r="C10">
        <v>5.7181389965938845</v>
      </c>
      <c r="D10">
        <v>5.6530718118080294</v>
      </c>
      <c r="E10">
        <f t="shared" si="0"/>
        <v>5.6856054042009569</v>
      </c>
      <c r="F10">
        <f t="shared" si="1"/>
        <v>4.6009447594796256E-2</v>
      </c>
      <c r="I10" t="s">
        <v>2398</v>
      </c>
      <c r="J10">
        <v>5.6856054042009569</v>
      </c>
      <c r="K10">
        <v>4.6009447594796256E-2</v>
      </c>
    </row>
    <row r="12" spans="2:11" x14ac:dyDescent="0.25">
      <c r="B12" t="s">
        <v>2402</v>
      </c>
      <c r="C12">
        <v>6.25</v>
      </c>
      <c r="D12">
        <v>6.25</v>
      </c>
      <c r="E12">
        <f t="shared" si="0"/>
        <v>6.25</v>
      </c>
      <c r="F12">
        <f t="shared" si="1"/>
        <v>0</v>
      </c>
      <c r="I12" t="s">
        <v>2402</v>
      </c>
      <c r="J12">
        <v>6.25</v>
      </c>
      <c r="K12">
        <v>0</v>
      </c>
    </row>
    <row r="13" spans="2:11" x14ac:dyDescent="0.25">
      <c r="B13" t="s">
        <v>2403</v>
      </c>
      <c r="C13">
        <v>6.3201751669418398</v>
      </c>
      <c r="D13">
        <v>6.2844676401138635</v>
      </c>
      <c r="E13">
        <f t="shared" si="0"/>
        <v>6.3023214035278521</v>
      </c>
      <c r="F13">
        <f t="shared" si="1"/>
        <v>2.5249034359462606E-2</v>
      </c>
      <c r="I13" t="s">
        <v>2403</v>
      </c>
      <c r="J13">
        <v>6.3023214035278521</v>
      </c>
      <c r="K13">
        <v>2.5249034359462606E-2</v>
      </c>
    </row>
    <row r="14" spans="2:11" x14ac:dyDescent="0.25">
      <c r="B14" t="s">
        <v>2404</v>
      </c>
      <c r="C14">
        <v>6.4637275025623344</v>
      </c>
      <c r="D14">
        <v>6.4280747041026629</v>
      </c>
      <c r="E14">
        <f t="shared" si="0"/>
        <v>6.4459011033324991</v>
      </c>
      <c r="F14">
        <f t="shared" si="1"/>
        <v>2.5210335559111022E-2</v>
      </c>
      <c r="I14" t="s">
        <v>2404</v>
      </c>
      <c r="J14">
        <v>6.4459011033324991</v>
      </c>
      <c r="K14">
        <v>2.5210335559111022E-2</v>
      </c>
    </row>
    <row r="15" spans="2:11" x14ac:dyDescent="0.25">
      <c r="B15" t="s">
        <v>2405</v>
      </c>
      <c r="C15">
        <v>6.4835728650591342</v>
      </c>
      <c r="D15">
        <v>6.4369863927171336</v>
      </c>
      <c r="E15">
        <f t="shared" si="0"/>
        <v>6.4602796288881343</v>
      </c>
      <c r="F15">
        <f t="shared" si="1"/>
        <v>3.2941610504588194E-2</v>
      </c>
      <c r="I15" t="s">
        <v>2405</v>
      </c>
      <c r="J15">
        <v>6.4602796288881343</v>
      </c>
      <c r="K15">
        <v>3.2941610504588194E-2</v>
      </c>
    </row>
    <row r="16" spans="2:11" x14ac:dyDescent="0.25">
      <c r="B16" t="s">
        <v>2406</v>
      </c>
      <c r="C16">
        <v>6.4913792194130808</v>
      </c>
      <c r="D16">
        <v>6.4483623385492876</v>
      </c>
      <c r="E16">
        <f t="shared" si="0"/>
        <v>6.4698707789811838</v>
      </c>
      <c r="F16">
        <f t="shared" si="1"/>
        <v>3.041752816428199E-2</v>
      </c>
      <c r="I16" t="s">
        <v>2406</v>
      </c>
      <c r="J16">
        <v>6.4698707789811838</v>
      </c>
      <c r="K16">
        <v>3.041752816428199E-2</v>
      </c>
    </row>
    <row r="17" spans="2:11" x14ac:dyDescent="0.25">
      <c r="B17" t="s">
        <v>2407</v>
      </c>
      <c r="C17">
        <v>6.4963446199084078</v>
      </c>
      <c r="D17">
        <v>6.4324034841217239</v>
      </c>
      <c r="E17">
        <f t="shared" si="0"/>
        <v>6.4643740520150654</v>
      </c>
      <c r="F17">
        <f t="shared" si="1"/>
        <v>4.521321071153403E-2</v>
      </c>
      <c r="I17" t="s">
        <v>2407</v>
      </c>
      <c r="J17">
        <v>6.4643740520150654</v>
      </c>
      <c r="K17">
        <v>4.521321071153403E-2</v>
      </c>
    </row>
    <row r="18" spans="2:11" x14ac:dyDescent="0.25">
      <c r="B18" t="s">
        <v>2408</v>
      </c>
      <c r="C18">
        <v>6.50350442807507</v>
      </c>
      <c r="D18">
        <v>6.4440970203802799</v>
      </c>
      <c r="E18">
        <f t="shared" si="0"/>
        <v>6.4738007242276749</v>
      </c>
      <c r="F18">
        <f t="shared" si="1"/>
        <v>4.2007380833699988E-2</v>
      </c>
      <c r="I18" t="s">
        <v>2408</v>
      </c>
      <c r="J18">
        <v>6.4738007242276749</v>
      </c>
      <c r="K18">
        <v>4.2007380833699988E-2</v>
      </c>
    </row>
    <row r="19" spans="2:11" x14ac:dyDescent="0.25">
      <c r="B19" t="s">
        <v>2409</v>
      </c>
      <c r="C19">
        <v>6.4494453967395486</v>
      </c>
      <c r="D19">
        <v>6.3929068671068876</v>
      </c>
      <c r="E19">
        <f t="shared" si="0"/>
        <v>6.4211761319232181</v>
      </c>
      <c r="F19">
        <f t="shared" si="1"/>
        <v>3.9978777701571183E-2</v>
      </c>
      <c r="I19" t="s">
        <v>2409</v>
      </c>
      <c r="J19">
        <v>6.4211761319232181</v>
      </c>
      <c r="K19">
        <v>3.9978777701571183E-2</v>
      </c>
    </row>
    <row r="21" spans="2:11" x14ac:dyDescent="0.25">
      <c r="B21" t="s">
        <v>2410</v>
      </c>
      <c r="C21">
        <v>6.25</v>
      </c>
      <c r="D21">
        <v>6.25</v>
      </c>
      <c r="E21">
        <f t="shared" si="0"/>
        <v>6.25</v>
      </c>
      <c r="F21">
        <f t="shared" si="1"/>
        <v>0</v>
      </c>
      <c r="I21" t="s">
        <v>2410</v>
      </c>
      <c r="J21">
        <v>6.25</v>
      </c>
      <c r="K21">
        <v>0</v>
      </c>
    </row>
    <row r="22" spans="2:11" x14ac:dyDescent="0.25">
      <c r="B22" t="s">
        <v>2411</v>
      </c>
      <c r="C22">
        <v>6.3273543655891951</v>
      </c>
      <c r="D22">
        <v>6.3415219289831475</v>
      </c>
      <c r="E22">
        <f t="shared" si="0"/>
        <v>6.3344381472861713</v>
      </c>
      <c r="F22">
        <f t="shared" si="1"/>
        <v>1.0017980148754055E-2</v>
      </c>
      <c r="I22" t="s">
        <v>2411</v>
      </c>
      <c r="J22">
        <v>6.3344381472861713</v>
      </c>
      <c r="K22">
        <v>1.0017980148754055E-2</v>
      </c>
    </row>
    <row r="23" spans="2:11" x14ac:dyDescent="0.25">
      <c r="B23" t="s">
        <v>2412</v>
      </c>
      <c r="C23">
        <v>6.4891229473933052</v>
      </c>
      <c r="D23">
        <v>6.5029145103416468</v>
      </c>
      <c r="E23">
        <f t="shared" si="0"/>
        <v>6.496018728867476</v>
      </c>
      <c r="F23">
        <f t="shared" si="1"/>
        <v>9.7521076839334839E-3</v>
      </c>
      <c r="I23" t="s">
        <v>2412</v>
      </c>
      <c r="J23">
        <v>6.496018728867476</v>
      </c>
      <c r="K23">
        <v>9.7521076839334839E-3</v>
      </c>
    </row>
    <row r="24" spans="2:11" x14ac:dyDescent="0.25">
      <c r="B24" t="s">
        <v>2413</v>
      </c>
      <c r="C24">
        <v>6.5421631828666964</v>
      </c>
      <c r="D24">
        <v>6.530122194032117</v>
      </c>
      <c r="E24">
        <f t="shared" si="0"/>
        <v>6.5361426884494067</v>
      </c>
      <c r="F24">
        <f t="shared" si="1"/>
        <v>8.5142648571225835E-3</v>
      </c>
      <c r="I24" t="s">
        <v>2413</v>
      </c>
      <c r="J24">
        <v>6.5361426884494067</v>
      </c>
      <c r="K24">
        <v>8.5142648571225835E-3</v>
      </c>
    </row>
    <row r="25" spans="2:11" x14ac:dyDescent="0.25">
      <c r="B25" t="s">
        <v>2414</v>
      </c>
      <c r="C25">
        <v>6.537533872441327</v>
      </c>
      <c r="D25">
        <v>6.5350835472811477</v>
      </c>
      <c r="E25">
        <f t="shared" si="0"/>
        <v>6.5363087098612374</v>
      </c>
      <c r="F25">
        <f t="shared" si="1"/>
        <v>1.732641536874789E-3</v>
      </c>
      <c r="I25" t="s">
        <v>2414</v>
      </c>
      <c r="J25">
        <v>6.5363087098612374</v>
      </c>
      <c r="K25">
        <v>1.732641536874789E-3</v>
      </c>
    </row>
    <row r="26" spans="2:11" x14ac:dyDescent="0.25">
      <c r="B26" t="s">
        <v>2415</v>
      </c>
      <c r="C26">
        <v>6.5405138396140954</v>
      </c>
      <c r="D26">
        <v>6.5126861397111453</v>
      </c>
      <c r="E26">
        <f t="shared" si="0"/>
        <v>6.5265999896626203</v>
      </c>
      <c r="F26">
        <f t="shared" si="1"/>
        <v>1.9677155306200237E-2</v>
      </c>
      <c r="I26" t="s">
        <v>2415</v>
      </c>
      <c r="J26">
        <v>6.5265999896626203</v>
      </c>
      <c r="K26">
        <v>1.9677155306200237E-2</v>
      </c>
    </row>
    <row r="27" spans="2:11" x14ac:dyDescent="0.25">
      <c r="B27" t="s">
        <v>2416</v>
      </c>
      <c r="C27">
        <v>6.5124191222808516</v>
      </c>
      <c r="D27">
        <v>6.5062692128350808</v>
      </c>
      <c r="E27">
        <f t="shared" si="0"/>
        <v>6.5093441675579662</v>
      </c>
      <c r="F27">
        <f t="shared" si="1"/>
        <v>4.3486426727877871E-3</v>
      </c>
      <c r="I27" t="s">
        <v>2416</v>
      </c>
      <c r="J27">
        <v>6.5093441675579662</v>
      </c>
      <c r="K27">
        <v>4.3486426727877871E-3</v>
      </c>
    </row>
    <row r="28" spans="2:11" x14ac:dyDescent="0.25">
      <c r="B28" t="s">
        <v>2417</v>
      </c>
      <c r="C28">
        <v>6.4813679385755067</v>
      </c>
      <c r="D28">
        <v>6.4775236969042442</v>
      </c>
      <c r="E28">
        <f t="shared" si="0"/>
        <v>6.4794458177398759</v>
      </c>
      <c r="F28">
        <f t="shared" si="1"/>
        <v>2.7182893542696319E-3</v>
      </c>
      <c r="I28" t="s">
        <v>2417</v>
      </c>
      <c r="J28">
        <v>6.4794458177398759</v>
      </c>
      <c r="K28">
        <v>2.7182893542696319E-3</v>
      </c>
    </row>
    <row r="30" spans="2:11" x14ac:dyDescent="0.25">
      <c r="B30" t="s">
        <v>2418</v>
      </c>
      <c r="C30">
        <v>6.25</v>
      </c>
      <c r="D30">
        <v>6.25</v>
      </c>
      <c r="E30">
        <f t="shared" si="0"/>
        <v>6.25</v>
      </c>
      <c r="F30">
        <f t="shared" si="1"/>
        <v>0</v>
      </c>
      <c r="I30" t="s">
        <v>2418</v>
      </c>
      <c r="J30">
        <v>6.25</v>
      </c>
      <c r="K30">
        <v>0</v>
      </c>
    </row>
    <row r="31" spans="2:11" x14ac:dyDescent="0.25">
      <c r="B31" t="s">
        <v>2419</v>
      </c>
      <c r="C31">
        <v>6.2590918217531515</v>
      </c>
      <c r="D31">
        <v>6.2032768369725728</v>
      </c>
      <c r="E31">
        <f t="shared" si="0"/>
        <v>6.2311843293628622</v>
      </c>
      <c r="F31">
        <f t="shared" si="1"/>
        <v>3.9467154230171123E-2</v>
      </c>
      <c r="I31" t="s">
        <v>2419</v>
      </c>
      <c r="J31">
        <v>6.2311843293628622</v>
      </c>
      <c r="K31">
        <v>3.9467154230171123E-2</v>
      </c>
    </row>
    <row r="32" spans="2:11" x14ac:dyDescent="0.25">
      <c r="B32" t="s">
        <v>2420</v>
      </c>
      <c r="C32">
        <v>6.2919235501824602</v>
      </c>
      <c r="D32">
        <v>6.2785592631556186</v>
      </c>
      <c r="E32">
        <f t="shared" si="0"/>
        <v>6.285241406669039</v>
      </c>
      <c r="F32">
        <f t="shared" si="1"/>
        <v>9.4499779824030704E-3</v>
      </c>
      <c r="I32" t="s">
        <v>2420</v>
      </c>
      <c r="J32">
        <v>6.285241406669039</v>
      </c>
      <c r="K32">
        <v>9.4499779824030704E-3</v>
      </c>
    </row>
    <row r="33" spans="2:11" x14ac:dyDescent="0.25">
      <c r="B33" t="s">
        <v>2421</v>
      </c>
      <c r="C33">
        <v>6.2757273839776033</v>
      </c>
      <c r="D33">
        <v>6.2451156432181891</v>
      </c>
      <c r="E33">
        <f t="shared" si="0"/>
        <v>6.2604215135978958</v>
      </c>
      <c r="F33">
        <f t="shared" si="1"/>
        <v>2.1645769474906412E-2</v>
      </c>
      <c r="I33" t="s">
        <v>2421</v>
      </c>
      <c r="J33">
        <v>6.2604215135978958</v>
      </c>
      <c r="K33">
        <v>2.1645769474906412E-2</v>
      </c>
    </row>
    <row r="34" spans="2:11" x14ac:dyDescent="0.25">
      <c r="B34" t="s">
        <v>2422</v>
      </c>
      <c r="C34">
        <v>6.2984669155879986</v>
      </c>
      <c r="D34">
        <v>6.2663769232904203</v>
      </c>
      <c r="E34">
        <f t="shared" si="0"/>
        <v>6.2824219194392095</v>
      </c>
      <c r="F34">
        <f t="shared" si="1"/>
        <v>2.2691051161841738E-2</v>
      </c>
      <c r="I34" t="s">
        <v>2422</v>
      </c>
      <c r="J34">
        <v>6.2824219194392095</v>
      </c>
      <c r="K34">
        <v>2.2691051161841738E-2</v>
      </c>
    </row>
    <row r="35" spans="2:11" x14ac:dyDescent="0.25">
      <c r="B35" t="s">
        <v>2423</v>
      </c>
      <c r="C35">
        <v>6.2872636869308289</v>
      </c>
      <c r="D35">
        <v>6.236619843444295</v>
      </c>
      <c r="E35">
        <f t="shared" si="0"/>
        <v>6.2619417651875615</v>
      </c>
      <c r="F35">
        <f t="shared" si="1"/>
        <v>3.5810605154678321E-2</v>
      </c>
      <c r="I35" t="s">
        <v>2423</v>
      </c>
      <c r="J35">
        <v>6.2619417651875615</v>
      </c>
      <c r="K35">
        <v>3.5810605154678321E-2</v>
      </c>
    </row>
    <row r="36" spans="2:11" x14ac:dyDescent="0.25">
      <c r="B36" t="s">
        <v>2424</v>
      </c>
      <c r="C36">
        <v>6.3091421372531711</v>
      </c>
      <c r="D36">
        <v>6.2797577572451209</v>
      </c>
      <c r="E36">
        <f t="shared" si="0"/>
        <v>6.294449947249146</v>
      </c>
      <c r="F36">
        <f t="shared" si="1"/>
        <v>2.0777894364654725E-2</v>
      </c>
      <c r="I36" t="s">
        <v>2424</v>
      </c>
      <c r="J36">
        <v>6.294449947249146</v>
      </c>
      <c r="K36">
        <v>2.0777894364654725E-2</v>
      </c>
    </row>
    <row r="37" spans="2:11" x14ac:dyDescent="0.25">
      <c r="B37" t="s">
        <v>2425</v>
      </c>
      <c r="C37">
        <v>6.2921380911878755</v>
      </c>
      <c r="D37">
        <v>6.2640539004519367</v>
      </c>
      <c r="E37">
        <f t="shared" si="0"/>
        <v>6.2780959958199061</v>
      </c>
      <c r="F37">
        <f t="shared" si="1"/>
        <v>1.9858521713518755E-2</v>
      </c>
      <c r="I37" t="s">
        <v>2425</v>
      </c>
      <c r="J37">
        <v>6.2780959958199061</v>
      </c>
      <c r="K37">
        <v>1.9858521713518755E-2</v>
      </c>
    </row>
    <row r="39" spans="2:11" x14ac:dyDescent="0.25">
      <c r="B39" t="s">
        <v>2401</v>
      </c>
      <c r="C39">
        <v>6.25</v>
      </c>
      <c r="D39">
        <v>6.25</v>
      </c>
      <c r="E39">
        <f t="shared" si="0"/>
        <v>6.25</v>
      </c>
      <c r="F39">
        <f t="shared" si="1"/>
        <v>0</v>
      </c>
      <c r="I39" t="s">
        <v>2401</v>
      </c>
      <c r="J39">
        <v>6.25</v>
      </c>
      <c r="K39">
        <v>0</v>
      </c>
    </row>
    <row r="40" spans="2:11" x14ac:dyDescent="0.25">
      <c r="B40" t="s">
        <v>2426</v>
      </c>
      <c r="C40">
        <v>6.2903857026545831</v>
      </c>
      <c r="D40">
        <v>6.219684076676212</v>
      </c>
      <c r="E40">
        <f t="shared" si="0"/>
        <v>6.2550348896653976</v>
      </c>
      <c r="F40">
        <f t="shared" si="1"/>
        <v>4.9993599170221135E-2</v>
      </c>
      <c r="I40" t="s">
        <v>2426</v>
      </c>
      <c r="J40">
        <v>6.2550348896653976</v>
      </c>
      <c r="K40">
        <v>4.9993599170221135E-2</v>
      </c>
    </row>
    <row r="41" spans="2:11" x14ac:dyDescent="0.25">
      <c r="B41" t="s">
        <v>2427</v>
      </c>
      <c r="C41">
        <v>6.1490955833265293</v>
      </c>
      <c r="D41">
        <v>6.1274584637848957</v>
      </c>
      <c r="E41">
        <f t="shared" si="0"/>
        <v>6.1382770235557125</v>
      </c>
      <c r="F41">
        <f t="shared" si="1"/>
        <v>1.5299753953233089E-2</v>
      </c>
      <c r="I41" t="s">
        <v>2427</v>
      </c>
      <c r="J41">
        <v>6.1382770235557125</v>
      </c>
      <c r="K41">
        <v>1.5299753953233089E-2</v>
      </c>
    </row>
    <row r="42" spans="2:11" x14ac:dyDescent="0.25">
      <c r="B42" t="s">
        <v>2428</v>
      </c>
      <c r="C42">
        <v>6.1562500957678141</v>
      </c>
      <c r="D42">
        <v>6.1161046807557451</v>
      </c>
      <c r="E42">
        <f t="shared" si="0"/>
        <v>6.1361773882617801</v>
      </c>
      <c r="F42">
        <f t="shared" si="1"/>
        <v>2.8387095188582238E-2</v>
      </c>
      <c r="I42" t="s">
        <v>2428</v>
      </c>
      <c r="J42">
        <v>6.1361773882617801</v>
      </c>
      <c r="K42">
        <v>2.8387095188582238E-2</v>
      </c>
    </row>
    <row r="43" spans="2:11" x14ac:dyDescent="0.25">
      <c r="B43" t="s">
        <v>2429</v>
      </c>
      <c r="C43">
        <v>6.1435139766853917</v>
      </c>
      <c r="D43">
        <v>6.1177369580455014</v>
      </c>
      <c r="E43">
        <f t="shared" si="0"/>
        <v>6.1306254673654461</v>
      </c>
      <c r="F43">
        <f t="shared" si="1"/>
        <v>1.8227104679038424E-2</v>
      </c>
      <c r="I43" t="s">
        <v>2429</v>
      </c>
      <c r="J43">
        <v>6.1306254673654461</v>
      </c>
      <c r="K43">
        <v>1.8227104679038424E-2</v>
      </c>
    </row>
    <row r="44" spans="2:11" x14ac:dyDescent="0.25">
      <c r="B44" t="s">
        <v>2430</v>
      </c>
      <c r="C44">
        <v>6.140078678139135</v>
      </c>
      <c r="D44">
        <v>6.1189509601834029</v>
      </c>
      <c r="E44">
        <f t="shared" si="0"/>
        <v>6.1295148191612689</v>
      </c>
      <c r="F44">
        <f t="shared" si="1"/>
        <v>1.4939552637494946E-2</v>
      </c>
      <c r="I44" t="s">
        <v>2430</v>
      </c>
      <c r="J44">
        <v>6.1295148191612689</v>
      </c>
      <c r="K44">
        <v>1.4939552637494946E-2</v>
      </c>
    </row>
    <row r="45" spans="2:11" x14ac:dyDescent="0.25">
      <c r="B45" t="s">
        <v>2431</v>
      </c>
      <c r="C45">
        <v>6.1598570820235716</v>
      </c>
      <c r="D45">
        <v>6.1207541790062789</v>
      </c>
      <c r="E45">
        <f t="shared" si="0"/>
        <v>6.1403056305149253</v>
      </c>
      <c r="F45">
        <f t="shared" si="1"/>
        <v>2.7649927887607572E-2</v>
      </c>
      <c r="I45" t="s">
        <v>2431</v>
      </c>
      <c r="J45">
        <v>6.1403056305149253</v>
      </c>
      <c r="K45">
        <v>2.7649927887607572E-2</v>
      </c>
    </row>
    <row r="46" spans="2:11" x14ac:dyDescent="0.25">
      <c r="B46" t="s">
        <v>2432</v>
      </c>
      <c r="C46">
        <v>6.1588715256029225</v>
      </c>
      <c r="D46">
        <v>6.1194674033691463</v>
      </c>
      <c r="E46">
        <f t="shared" si="0"/>
        <v>6.1391694644860344</v>
      </c>
      <c r="F46">
        <f t="shared" si="1"/>
        <v>2.7862922038206762E-2</v>
      </c>
      <c r="I46" t="s">
        <v>2432</v>
      </c>
      <c r="J46">
        <v>6.1391694644860344</v>
      </c>
      <c r="K46">
        <v>2.7862922038206762E-2</v>
      </c>
    </row>
    <row r="48" spans="2:11" x14ac:dyDescent="0.25">
      <c r="B48" t="s">
        <v>2399</v>
      </c>
      <c r="C48">
        <v>6.25</v>
      </c>
      <c r="D48">
        <v>6.25</v>
      </c>
      <c r="E48">
        <f t="shared" si="0"/>
        <v>6.25</v>
      </c>
      <c r="F48">
        <f t="shared" si="1"/>
        <v>0</v>
      </c>
      <c r="I48" t="s">
        <v>2399</v>
      </c>
      <c r="J48">
        <v>6.25</v>
      </c>
      <c r="K48">
        <v>0</v>
      </c>
    </row>
    <row r="49" spans="2:11" x14ac:dyDescent="0.25">
      <c r="B49" t="s">
        <v>2400</v>
      </c>
      <c r="C49">
        <v>6.2686220722281032</v>
      </c>
      <c r="D49">
        <v>6.2339594278550186</v>
      </c>
      <c r="E49">
        <f t="shared" si="0"/>
        <v>6.2512907500415604</v>
      </c>
      <c r="F49">
        <f t="shared" si="1"/>
        <v>2.4510190890065873E-2</v>
      </c>
      <c r="I49" t="s">
        <v>2400</v>
      </c>
      <c r="J49">
        <v>6.2512907500415604</v>
      </c>
      <c r="K49">
        <v>2.4510190890065873E-2</v>
      </c>
    </row>
    <row r="50" spans="2:11" x14ac:dyDescent="0.25">
      <c r="B50" t="s">
        <v>2433</v>
      </c>
      <c r="C50">
        <v>6.21294509362352</v>
      </c>
      <c r="D50">
        <v>6.1681279254509471</v>
      </c>
      <c r="E50">
        <f t="shared" si="0"/>
        <v>6.1905365095372336</v>
      </c>
      <c r="F50">
        <f t="shared" si="1"/>
        <v>3.169052352840418E-2</v>
      </c>
      <c r="I50" t="s">
        <v>2433</v>
      </c>
      <c r="J50">
        <v>6.1905365095372336</v>
      </c>
      <c r="K50">
        <v>3.169052352840418E-2</v>
      </c>
    </row>
    <row r="51" spans="2:11" x14ac:dyDescent="0.25">
      <c r="B51" t="s">
        <v>2434</v>
      </c>
      <c r="C51">
        <v>6.1968149997222044</v>
      </c>
      <c r="D51">
        <v>6.1561478172335331</v>
      </c>
      <c r="E51">
        <f t="shared" si="0"/>
        <v>6.1764814084778692</v>
      </c>
      <c r="F51">
        <f t="shared" si="1"/>
        <v>2.875604050949029E-2</v>
      </c>
      <c r="I51" t="s">
        <v>2434</v>
      </c>
      <c r="J51">
        <v>6.1764814084778692</v>
      </c>
      <c r="K51">
        <v>2.875604050949029E-2</v>
      </c>
    </row>
    <row r="52" spans="2:11" x14ac:dyDescent="0.25">
      <c r="B52" t="s">
        <v>2435</v>
      </c>
      <c r="C52">
        <v>6.2124330954246982</v>
      </c>
      <c r="D52">
        <v>6.1677597345242505</v>
      </c>
      <c r="E52">
        <f>AVERAGE(C52:D52)</f>
        <v>6.1900964149744748</v>
      </c>
      <c r="F52">
        <f>_xlfn.STDEV.S(C52:D52)</f>
        <v>3.1588836431100546E-2</v>
      </c>
      <c r="I52" t="s">
        <v>2435</v>
      </c>
      <c r="J52">
        <v>6.1900964149744748</v>
      </c>
      <c r="K52">
        <v>3.1588836431100546E-2</v>
      </c>
    </row>
    <row r="53" spans="2:11" x14ac:dyDescent="0.25">
      <c r="B53" t="s">
        <v>2436</v>
      </c>
      <c r="C53">
        <v>6.2216125339100961</v>
      </c>
      <c r="D53">
        <v>6.1972735418914002</v>
      </c>
      <c r="E53">
        <f t="shared" si="0"/>
        <v>6.2094430379007477</v>
      </c>
      <c r="F53">
        <f t="shared" si="1"/>
        <v>1.7210266303665078E-2</v>
      </c>
      <c r="I53" t="s">
        <v>2436</v>
      </c>
      <c r="J53">
        <v>6.2094430379007477</v>
      </c>
      <c r="K53">
        <v>1.7210266303665078E-2</v>
      </c>
    </row>
    <row r="54" spans="2:11" x14ac:dyDescent="0.25">
      <c r="B54" t="s">
        <v>2437</v>
      </c>
      <c r="C54">
        <v>6.2199209959394981</v>
      </c>
      <c r="D54">
        <v>6.1657317855268481</v>
      </c>
      <c r="E54">
        <f t="shared" si="0"/>
        <v>6.1928263907331731</v>
      </c>
      <c r="F54">
        <f t="shared" si="1"/>
        <v>3.8317558149929494E-2</v>
      </c>
      <c r="I54" t="s">
        <v>2437</v>
      </c>
      <c r="J54">
        <v>6.1928263907331731</v>
      </c>
      <c r="K54">
        <v>3.8317558149929494E-2</v>
      </c>
    </row>
    <row r="55" spans="2:11" x14ac:dyDescent="0.25">
      <c r="B55" t="s">
        <v>2438</v>
      </c>
      <c r="C55">
        <v>6.2228408253845169</v>
      </c>
      <c r="D55">
        <v>6.1725474698906844</v>
      </c>
      <c r="E55">
        <f t="shared" si="0"/>
        <v>6.1976941476376002</v>
      </c>
      <c r="F55">
        <f t="shared" si="1"/>
        <v>3.5562772718314678E-2</v>
      </c>
      <c r="I55" t="s">
        <v>2438</v>
      </c>
      <c r="J55">
        <v>6.1976941476376002</v>
      </c>
      <c r="K55">
        <v>3.5562772718314678E-2</v>
      </c>
    </row>
    <row r="57" spans="2:11" x14ac:dyDescent="0.25">
      <c r="B57" t="s">
        <v>2439</v>
      </c>
      <c r="C57">
        <v>6.25</v>
      </c>
      <c r="D57">
        <v>6.25</v>
      </c>
      <c r="E57">
        <f t="shared" si="0"/>
        <v>6.25</v>
      </c>
      <c r="F57">
        <f t="shared" si="1"/>
        <v>0</v>
      </c>
      <c r="I57" t="s">
        <v>2439</v>
      </c>
      <c r="J57">
        <v>6.25</v>
      </c>
      <c r="K57">
        <v>0</v>
      </c>
    </row>
    <row r="58" spans="2:11" x14ac:dyDescent="0.25">
      <c r="B58" t="s">
        <v>2440</v>
      </c>
      <c r="C58">
        <v>6.3323696014144533</v>
      </c>
      <c r="D58">
        <v>6.442513418910484</v>
      </c>
      <c r="E58">
        <f t="shared" si="0"/>
        <v>6.3874415101624686</v>
      </c>
      <c r="F58">
        <f t="shared" si="1"/>
        <v>7.7883440257216843E-2</v>
      </c>
      <c r="I58" t="s">
        <v>2440</v>
      </c>
      <c r="J58">
        <v>6.3874415101624686</v>
      </c>
      <c r="K58">
        <v>7.7883440257216843E-2</v>
      </c>
    </row>
    <row r="59" spans="2:11" x14ac:dyDescent="0.25">
      <c r="B59" t="s">
        <v>2441</v>
      </c>
      <c r="C59">
        <v>6.5075065859314236</v>
      </c>
      <c r="D59">
        <v>6.5122327075472635</v>
      </c>
      <c r="E59">
        <f t="shared" si="0"/>
        <v>6.5098696467393431</v>
      </c>
      <c r="F59">
        <f t="shared" si="1"/>
        <v>3.3418726432726822E-3</v>
      </c>
      <c r="I59" t="s">
        <v>2441</v>
      </c>
      <c r="J59">
        <v>6.5098696467393431</v>
      </c>
      <c r="K59">
        <v>3.3418726432726822E-3</v>
      </c>
    </row>
    <row r="60" spans="2:11" x14ac:dyDescent="0.25">
      <c r="B60" t="s">
        <v>2442</v>
      </c>
      <c r="C60">
        <v>6.5163821537134128</v>
      </c>
      <c r="D60">
        <v>6.5470313699835554</v>
      </c>
      <c r="E60">
        <f t="shared" si="0"/>
        <v>6.5317067618484845</v>
      </c>
      <c r="F60">
        <f t="shared" si="1"/>
        <v>2.1672268662670902E-2</v>
      </c>
      <c r="I60" t="s">
        <v>2442</v>
      </c>
      <c r="J60">
        <v>6.5317067618484845</v>
      </c>
      <c r="K60">
        <v>2.1672268662670902E-2</v>
      </c>
    </row>
    <row r="61" spans="2:11" x14ac:dyDescent="0.25">
      <c r="B61" t="s">
        <v>2443</v>
      </c>
      <c r="C61">
        <v>6.5157015540493166</v>
      </c>
      <c r="D61">
        <v>6.5358911640271282</v>
      </c>
      <c r="E61">
        <f t="shared" si="0"/>
        <v>6.5257963590382229</v>
      </c>
      <c r="F61">
        <f t="shared" si="1"/>
        <v>1.4276210124822169E-2</v>
      </c>
      <c r="I61" t="s">
        <v>2443</v>
      </c>
      <c r="J61">
        <v>6.5257963590382229</v>
      </c>
      <c r="K61">
        <v>1.4276210124822169E-2</v>
      </c>
    </row>
    <row r="62" spans="2:11" x14ac:dyDescent="0.25">
      <c r="B62" t="s">
        <v>2444</v>
      </c>
      <c r="C62">
        <v>6.4374705506483556</v>
      </c>
      <c r="D62">
        <v>6.4896854086925542</v>
      </c>
      <c r="E62">
        <f t="shared" si="0"/>
        <v>6.4635779796704549</v>
      </c>
      <c r="F62">
        <f t="shared" si="1"/>
        <v>3.6921480201745759E-2</v>
      </c>
      <c r="I62" t="s">
        <v>2444</v>
      </c>
      <c r="J62">
        <v>6.4635779796704549</v>
      </c>
      <c r="K62">
        <v>3.6921480201745759E-2</v>
      </c>
    </row>
    <row r="63" spans="2:11" x14ac:dyDescent="0.25">
      <c r="B63" t="s">
        <v>2445</v>
      </c>
      <c r="C63">
        <v>6.4978311222778808</v>
      </c>
      <c r="D63">
        <v>6.5064413086152211</v>
      </c>
      <c r="E63">
        <f t="shared" si="0"/>
        <v>6.5021362154465514</v>
      </c>
      <c r="F63">
        <f t="shared" si="1"/>
        <v>6.0883211464130395E-3</v>
      </c>
      <c r="I63" t="s">
        <v>2445</v>
      </c>
      <c r="J63">
        <v>6.5021362154465514</v>
      </c>
      <c r="K63">
        <v>6.0883211464130395E-3</v>
      </c>
    </row>
    <row r="64" spans="2:11" x14ac:dyDescent="0.25">
      <c r="B64" t="s">
        <v>2446</v>
      </c>
      <c r="C64">
        <v>6.5076364578571066</v>
      </c>
      <c r="D64">
        <v>6.5144771320331945</v>
      </c>
      <c r="E64">
        <f t="shared" si="0"/>
        <v>6.5110567949451505</v>
      </c>
      <c r="F64">
        <f t="shared" si="1"/>
        <v>4.8370870977993835E-3</v>
      </c>
      <c r="I64" t="s">
        <v>2446</v>
      </c>
      <c r="J64">
        <v>6.5110567949451505</v>
      </c>
      <c r="K64">
        <v>4.8370870977993835E-3</v>
      </c>
    </row>
    <row r="66" spans="2:11" x14ac:dyDescent="0.25">
      <c r="B66" t="s">
        <v>2447</v>
      </c>
      <c r="C66">
        <v>6.25</v>
      </c>
      <c r="D66">
        <v>6.25</v>
      </c>
      <c r="E66">
        <f t="shared" si="0"/>
        <v>6.25</v>
      </c>
      <c r="F66">
        <f t="shared" si="1"/>
        <v>0</v>
      </c>
      <c r="I66" t="s">
        <v>2447</v>
      </c>
      <c r="J66">
        <v>6.25</v>
      </c>
      <c r="K66">
        <v>0</v>
      </c>
    </row>
    <row r="67" spans="2:11" x14ac:dyDescent="0.25">
      <c r="B67" t="s">
        <v>2448</v>
      </c>
      <c r="C67">
        <v>6.1647456831348277</v>
      </c>
      <c r="D67">
        <v>6.0919323613394285</v>
      </c>
      <c r="E67">
        <f t="shared" si="0"/>
        <v>6.1283390222371281</v>
      </c>
      <c r="F67">
        <f t="shared" si="1"/>
        <v>5.1486793602245035E-2</v>
      </c>
      <c r="I67" t="s">
        <v>2448</v>
      </c>
      <c r="J67">
        <v>6.1283390222371281</v>
      </c>
      <c r="K67">
        <v>5.1486793602245035E-2</v>
      </c>
    </row>
    <row r="68" spans="2:11" x14ac:dyDescent="0.25">
      <c r="B68" t="s">
        <v>2449</v>
      </c>
      <c r="C68">
        <v>6.0551903050270379</v>
      </c>
      <c r="D68">
        <v>6.0175190066169106</v>
      </c>
      <c r="E68">
        <f t="shared" ref="E68:E131" si="2">AVERAGE(C68:D68)</f>
        <v>6.0363546558219738</v>
      </c>
      <c r="F68">
        <f t="shared" ref="F68:F131" si="3">_xlfn.STDEV.S(C68:D68)</f>
        <v>2.6637630561903009E-2</v>
      </c>
      <c r="I68" t="s">
        <v>2449</v>
      </c>
      <c r="J68">
        <v>6.0363546558219738</v>
      </c>
      <c r="K68">
        <v>2.6637630561903009E-2</v>
      </c>
    </row>
    <row r="69" spans="2:11" x14ac:dyDescent="0.25">
      <c r="B69" t="s">
        <v>2450</v>
      </c>
      <c r="C69">
        <v>6.01054748651159</v>
      </c>
      <c r="D69">
        <v>5.9849273392556714</v>
      </c>
      <c r="E69">
        <f t="shared" si="2"/>
        <v>5.9977374128836303</v>
      </c>
      <c r="F69">
        <f t="shared" si="3"/>
        <v>1.8116179859657921E-2</v>
      </c>
      <c r="I69" t="s">
        <v>2450</v>
      </c>
      <c r="J69">
        <v>5.9977374128836303</v>
      </c>
      <c r="K69">
        <v>1.8116179859657921E-2</v>
      </c>
    </row>
    <row r="70" spans="2:11" x14ac:dyDescent="0.25">
      <c r="B70" t="s">
        <v>2451</v>
      </c>
      <c r="C70">
        <v>6.0285696792923522</v>
      </c>
      <c r="D70">
        <v>6.0068850266474145</v>
      </c>
      <c r="E70">
        <f t="shared" si="2"/>
        <v>6.0177273529698834</v>
      </c>
      <c r="F70">
        <f t="shared" si="3"/>
        <v>1.5333364932910241E-2</v>
      </c>
      <c r="I70" t="s">
        <v>2451</v>
      </c>
      <c r="J70">
        <v>6.0177273529698834</v>
      </c>
      <c r="K70">
        <v>1.5333364932910241E-2</v>
      </c>
    </row>
    <row r="71" spans="2:11" x14ac:dyDescent="0.25">
      <c r="B71" t="s">
        <v>2452</v>
      </c>
      <c r="C71">
        <v>6.0170129981519631</v>
      </c>
      <c r="D71">
        <v>6.0105876014635315</v>
      </c>
      <c r="E71">
        <f t="shared" si="2"/>
        <v>6.0138002998077473</v>
      </c>
      <c r="F71">
        <f t="shared" si="3"/>
        <v>4.5434415702035437E-3</v>
      </c>
      <c r="I71" t="s">
        <v>2452</v>
      </c>
      <c r="J71">
        <v>6.0138002998077473</v>
      </c>
      <c r="K71">
        <v>4.5434415702035437E-3</v>
      </c>
    </row>
    <row r="72" spans="2:11" x14ac:dyDescent="0.25">
      <c r="B72" t="s">
        <v>2453</v>
      </c>
      <c r="C72">
        <v>6.0454584847932713</v>
      </c>
      <c r="D72">
        <v>6.0214560650853404</v>
      </c>
      <c r="E72">
        <f t="shared" si="2"/>
        <v>6.0334572749393054</v>
      </c>
      <c r="F72">
        <f t="shared" si="3"/>
        <v>1.6972273740363593E-2</v>
      </c>
      <c r="I72" t="s">
        <v>2453</v>
      </c>
      <c r="J72">
        <v>6.0334572749393054</v>
      </c>
      <c r="K72">
        <v>1.6972273740363593E-2</v>
      </c>
    </row>
    <row r="73" spans="2:11" x14ac:dyDescent="0.25">
      <c r="B73" t="s">
        <v>2462</v>
      </c>
      <c r="C73">
        <v>6.0547183113671244</v>
      </c>
      <c r="D73">
        <v>6.0308036533760365</v>
      </c>
      <c r="E73">
        <f t="shared" si="2"/>
        <v>6.0427609823715809</v>
      </c>
      <c r="F73">
        <f t="shared" si="3"/>
        <v>1.691021683525526E-2</v>
      </c>
      <c r="I73" t="s">
        <v>2462</v>
      </c>
      <c r="J73">
        <v>6.0427609823715809</v>
      </c>
      <c r="K73">
        <v>1.691021683525526E-2</v>
      </c>
    </row>
    <row r="75" spans="2:11" x14ac:dyDescent="0.25">
      <c r="B75" t="s">
        <v>2454</v>
      </c>
      <c r="C75">
        <v>6.25</v>
      </c>
      <c r="D75">
        <v>6.25</v>
      </c>
      <c r="E75">
        <f t="shared" si="2"/>
        <v>6.25</v>
      </c>
      <c r="F75">
        <f t="shared" si="3"/>
        <v>0</v>
      </c>
      <c r="I75" t="s">
        <v>2454</v>
      </c>
      <c r="J75">
        <v>6.25</v>
      </c>
      <c r="K75">
        <v>0</v>
      </c>
    </row>
    <row r="76" spans="2:11" x14ac:dyDescent="0.25">
      <c r="B76" t="s">
        <v>2455</v>
      </c>
      <c r="C76">
        <v>6.3791565645300796</v>
      </c>
      <c r="D76">
        <v>6.4300118778428228</v>
      </c>
      <c r="E76">
        <f t="shared" si="2"/>
        <v>6.4045842211864512</v>
      </c>
      <c r="F76">
        <f t="shared" si="3"/>
        <v>3.5960136902807208E-2</v>
      </c>
      <c r="I76" t="s">
        <v>2455</v>
      </c>
      <c r="J76">
        <v>6.4045842211864512</v>
      </c>
      <c r="K76">
        <v>3.5960136902807208E-2</v>
      </c>
    </row>
    <row r="77" spans="2:11" x14ac:dyDescent="0.25">
      <c r="B77" t="s">
        <v>2456</v>
      </c>
      <c r="C77">
        <v>6.5322959979213628</v>
      </c>
      <c r="D77">
        <v>6.5515050043218048</v>
      </c>
      <c r="E77">
        <f t="shared" si="2"/>
        <v>6.5419005011215834</v>
      </c>
      <c r="F77">
        <f t="shared" si="3"/>
        <v>1.3582818685608322E-2</v>
      </c>
      <c r="I77" t="s">
        <v>2456</v>
      </c>
      <c r="J77">
        <v>6.5419005011215834</v>
      </c>
      <c r="K77">
        <v>1.3582818685608322E-2</v>
      </c>
    </row>
    <row r="78" spans="2:11" x14ac:dyDescent="0.25">
      <c r="B78" t="s">
        <v>2457</v>
      </c>
      <c r="C78">
        <v>6.6061562124846445</v>
      </c>
      <c r="D78">
        <v>6.615062222456908</v>
      </c>
      <c r="E78">
        <f t="shared" si="2"/>
        <v>6.6106092174707758</v>
      </c>
      <c r="F78">
        <f t="shared" si="3"/>
        <v>6.2975000447025647E-3</v>
      </c>
      <c r="I78" t="s">
        <v>2457</v>
      </c>
      <c r="J78">
        <v>6.6106092174707758</v>
      </c>
      <c r="K78">
        <v>6.2975000447025647E-3</v>
      </c>
    </row>
    <row r="79" spans="2:11" x14ac:dyDescent="0.25">
      <c r="B79" t="s">
        <v>2458</v>
      </c>
      <c r="C79">
        <v>6.5808246966513355</v>
      </c>
      <c r="D79">
        <v>6.5957155590098138</v>
      </c>
      <c r="E79">
        <f t="shared" si="2"/>
        <v>6.5882701278305742</v>
      </c>
      <c r="F79">
        <f t="shared" si="3"/>
        <v>1.0529429751395477E-2</v>
      </c>
      <c r="I79" t="s">
        <v>2458</v>
      </c>
      <c r="J79">
        <v>6.5882701278305742</v>
      </c>
      <c r="K79">
        <v>1.0529429751395477E-2</v>
      </c>
    </row>
    <row r="80" spans="2:11" x14ac:dyDescent="0.25">
      <c r="B80" t="s">
        <v>2459</v>
      </c>
      <c r="C80">
        <v>6.5523673370229272</v>
      </c>
      <c r="D80">
        <v>6.5731753683042129</v>
      </c>
      <c r="E80">
        <f t="shared" si="2"/>
        <v>6.56277135266357</v>
      </c>
      <c r="F80">
        <f t="shared" si="3"/>
        <v>1.4713500022138939E-2</v>
      </c>
      <c r="I80" t="s">
        <v>2459</v>
      </c>
      <c r="J80">
        <v>6.56277135266357</v>
      </c>
      <c r="K80">
        <v>1.4713500022138939E-2</v>
      </c>
    </row>
    <row r="81" spans="2:11" x14ac:dyDescent="0.25">
      <c r="B81" t="s">
        <v>2460</v>
      </c>
      <c r="C81">
        <v>6.5484403202060992</v>
      </c>
      <c r="D81">
        <v>6.5515971487613998</v>
      </c>
      <c r="E81">
        <f t="shared" si="2"/>
        <v>6.5500187344837499</v>
      </c>
      <c r="F81">
        <f t="shared" si="3"/>
        <v>2.2322148784963353E-3</v>
      </c>
      <c r="I81" t="s">
        <v>2460</v>
      </c>
      <c r="J81">
        <v>6.5500187344837499</v>
      </c>
      <c r="K81">
        <v>2.2322148784963353E-3</v>
      </c>
    </row>
    <row r="82" spans="2:11" x14ac:dyDescent="0.25">
      <c r="B82" t="s">
        <v>2461</v>
      </c>
      <c r="C82">
        <v>6.5288827684810276</v>
      </c>
      <c r="D82">
        <v>6.5322881679786367</v>
      </c>
      <c r="E82">
        <f t="shared" si="2"/>
        <v>6.5305854682298321</v>
      </c>
      <c r="F82">
        <f t="shared" si="3"/>
        <v>2.4079810774086541E-3</v>
      </c>
      <c r="I82" t="s">
        <v>2461</v>
      </c>
      <c r="J82">
        <v>6.5305854682298321</v>
      </c>
      <c r="K82">
        <v>2.4079810774086541E-3</v>
      </c>
    </row>
    <row r="84" spans="2:11" x14ac:dyDescent="0.25">
      <c r="B84" t="s">
        <v>2463</v>
      </c>
      <c r="C84">
        <v>6.25</v>
      </c>
      <c r="D84">
        <v>6.25</v>
      </c>
      <c r="E84">
        <f t="shared" si="2"/>
        <v>6.25</v>
      </c>
      <c r="F84">
        <f t="shared" si="3"/>
        <v>0</v>
      </c>
      <c r="I84" t="s">
        <v>2463</v>
      </c>
      <c r="J84">
        <v>6.25</v>
      </c>
      <c r="K84">
        <v>0</v>
      </c>
    </row>
    <row r="85" spans="2:11" x14ac:dyDescent="0.25">
      <c r="B85" t="s">
        <v>2464</v>
      </c>
      <c r="C85">
        <v>6.4466243214856069</v>
      </c>
      <c r="D85">
        <v>6.5735544602524758</v>
      </c>
      <c r="E85">
        <f t="shared" si="2"/>
        <v>6.5100893908690409</v>
      </c>
      <c r="F85">
        <f t="shared" si="3"/>
        <v>8.9753161859002464E-2</v>
      </c>
      <c r="I85" t="s">
        <v>2464</v>
      </c>
      <c r="J85">
        <v>6.5100893908690409</v>
      </c>
      <c r="K85">
        <v>8.9753161859002464E-2</v>
      </c>
    </row>
    <row r="86" spans="2:11" x14ac:dyDescent="0.25">
      <c r="B86" t="s">
        <v>2465</v>
      </c>
      <c r="C86">
        <v>7.0564301632781383</v>
      </c>
      <c r="D86">
        <v>7.0336500220264666</v>
      </c>
      <c r="E86">
        <f t="shared" si="2"/>
        <v>7.045040092652302</v>
      </c>
      <c r="F86">
        <f t="shared" si="3"/>
        <v>1.6107992355444477E-2</v>
      </c>
      <c r="I86" t="s">
        <v>2465</v>
      </c>
      <c r="J86">
        <v>7.045040092652302</v>
      </c>
      <c r="K86">
        <v>1.6107992355444477E-2</v>
      </c>
    </row>
    <row r="87" spans="2:11" x14ac:dyDescent="0.25">
      <c r="B87" t="s">
        <v>2466</v>
      </c>
      <c r="C87">
        <v>7.1193670290490143</v>
      </c>
      <c r="D87">
        <v>7.1193161330548937</v>
      </c>
      <c r="E87">
        <f t="shared" si="2"/>
        <v>7.1193415810519536</v>
      </c>
      <c r="F87">
        <f t="shared" si="3"/>
        <v>3.5988902577877849E-5</v>
      </c>
      <c r="I87" t="s">
        <v>2466</v>
      </c>
      <c r="J87">
        <v>7.1193415810519536</v>
      </c>
      <c r="K87">
        <v>3.5988902577877849E-5</v>
      </c>
    </row>
    <row r="88" spans="2:11" x14ac:dyDescent="0.25">
      <c r="B88" t="s">
        <v>2467</v>
      </c>
      <c r="C88">
        <v>7.1283390403639197</v>
      </c>
      <c r="D88">
        <v>7.1192842559836187</v>
      </c>
      <c r="E88">
        <f t="shared" si="2"/>
        <v>7.1238116481737688</v>
      </c>
      <c r="F88">
        <f t="shared" si="3"/>
        <v>6.4026994374929034E-3</v>
      </c>
      <c r="I88" t="s">
        <v>2467</v>
      </c>
      <c r="J88">
        <v>7.1238116481737688</v>
      </c>
      <c r="K88">
        <v>6.4026994374929034E-3</v>
      </c>
    </row>
    <row r="89" spans="2:11" x14ac:dyDescent="0.25">
      <c r="B89" t="s">
        <v>2468</v>
      </c>
      <c r="C89">
        <v>7.1080544199511824</v>
      </c>
      <c r="D89">
        <v>7.1058140316710414</v>
      </c>
      <c r="E89">
        <f t="shared" si="2"/>
        <v>7.1069342258111119</v>
      </c>
      <c r="F89">
        <f t="shared" si="3"/>
        <v>1.5841937453785308E-3</v>
      </c>
      <c r="I89" t="s">
        <v>2468</v>
      </c>
      <c r="J89">
        <v>7.1069342258111119</v>
      </c>
      <c r="K89">
        <v>1.5841937453785308E-3</v>
      </c>
    </row>
    <row r="90" spans="2:11" x14ac:dyDescent="0.25">
      <c r="B90" t="s">
        <v>2469</v>
      </c>
      <c r="C90">
        <v>7.1027926486046695</v>
      </c>
      <c r="D90">
        <v>7.0667100301293679</v>
      </c>
      <c r="E90">
        <f t="shared" si="2"/>
        <v>7.0847513393670187</v>
      </c>
      <c r="F90">
        <f t="shared" si="3"/>
        <v>2.5514264206852755E-2</v>
      </c>
      <c r="I90" t="s">
        <v>2469</v>
      </c>
      <c r="J90">
        <v>7.0847513393670187</v>
      </c>
      <c r="K90">
        <v>2.5514264206852755E-2</v>
      </c>
    </row>
    <row r="91" spans="2:11" x14ac:dyDescent="0.25">
      <c r="B91" t="s">
        <v>2470</v>
      </c>
      <c r="C91">
        <v>7.0238237896903772</v>
      </c>
      <c r="D91">
        <v>6.9904225981870516</v>
      </c>
      <c r="E91">
        <f t="shared" si="2"/>
        <v>7.007123193938714</v>
      </c>
      <c r="F91">
        <f t="shared" si="3"/>
        <v>2.3618209011712066E-2</v>
      </c>
      <c r="I91" t="s">
        <v>2470</v>
      </c>
      <c r="J91">
        <v>7.007123193938714</v>
      </c>
      <c r="K91">
        <v>2.3618209011712066E-2</v>
      </c>
    </row>
    <row r="93" spans="2:11" x14ac:dyDescent="0.25">
      <c r="B93" t="s">
        <v>2471</v>
      </c>
      <c r="C93">
        <v>6.25</v>
      </c>
      <c r="D93">
        <v>6.25</v>
      </c>
      <c r="E93">
        <f t="shared" si="2"/>
        <v>6.25</v>
      </c>
      <c r="F93">
        <f t="shared" si="3"/>
        <v>0</v>
      </c>
      <c r="I93" t="s">
        <v>2471</v>
      </c>
      <c r="J93">
        <v>6.25</v>
      </c>
      <c r="K93">
        <v>0</v>
      </c>
    </row>
    <row r="94" spans="2:11" x14ac:dyDescent="0.25">
      <c r="B94" t="s">
        <v>2472</v>
      </c>
      <c r="C94">
        <v>6.420870852101408</v>
      </c>
      <c r="D94">
        <v>6.7010712737392923</v>
      </c>
      <c r="E94">
        <f t="shared" si="2"/>
        <v>6.5609710629203501</v>
      </c>
      <c r="F94">
        <f t="shared" si="3"/>
        <v>0.19813161823147787</v>
      </c>
      <c r="I94" t="s">
        <v>2472</v>
      </c>
      <c r="J94">
        <v>6.5609710629203501</v>
      </c>
      <c r="K94">
        <v>0.19813161823147787</v>
      </c>
    </row>
    <row r="95" spans="2:11" x14ac:dyDescent="0.25">
      <c r="B95" t="s">
        <v>2473</v>
      </c>
      <c r="C95">
        <v>7.0243286548925585</v>
      </c>
      <c r="D95">
        <v>7.0822545220657576</v>
      </c>
      <c r="E95">
        <f t="shared" si="2"/>
        <v>7.0532915884791585</v>
      </c>
      <c r="F95">
        <f t="shared" si="3"/>
        <v>4.095977348428026E-2</v>
      </c>
      <c r="I95" t="s">
        <v>2473</v>
      </c>
      <c r="J95">
        <v>7.0532915884791585</v>
      </c>
      <c r="K95">
        <v>4.095977348428026E-2</v>
      </c>
    </row>
    <row r="96" spans="2:11" x14ac:dyDescent="0.25">
      <c r="B96" t="s">
        <v>2474</v>
      </c>
      <c r="C96">
        <v>7.0864224516138217</v>
      </c>
      <c r="D96">
        <v>7.1878328734570927</v>
      </c>
      <c r="E96">
        <f t="shared" si="2"/>
        <v>7.1371276625354572</v>
      </c>
      <c r="F96">
        <f t="shared" si="3"/>
        <v>7.1707996968365301E-2</v>
      </c>
      <c r="I96" t="s">
        <v>2474</v>
      </c>
      <c r="J96">
        <v>7.1371276625354572</v>
      </c>
      <c r="K96">
        <v>7.1707996968365301E-2</v>
      </c>
    </row>
    <row r="97" spans="2:11" x14ac:dyDescent="0.25">
      <c r="B97" t="s">
        <v>2475</v>
      </c>
      <c r="C97">
        <v>7.0833364368199199</v>
      </c>
      <c r="D97">
        <v>7.152977624601947</v>
      </c>
      <c r="E97">
        <f t="shared" si="2"/>
        <v>7.1181570307109334</v>
      </c>
      <c r="F97">
        <f t="shared" si="3"/>
        <v>4.9243756130557106E-2</v>
      </c>
      <c r="I97" t="s">
        <v>2475</v>
      </c>
      <c r="J97">
        <v>7.1181570307109334</v>
      </c>
      <c r="K97">
        <v>4.9243756130557106E-2</v>
      </c>
    </row>
    <row r="98" spans="2:11" x14ac:dyDescent="0.25">
      <c r="B98" t="s">
        <v>2476</v>
      </c>
      <c r="C98">
        <v>7.0335464688804255</v>
      </c>
      <c r="D98">
        <v>7.1147232738126291</v>
      </c>
      <c r="E98">
        <f t="shared" si="2"/>
        <v>7.0741348713465273</v>
      </c>
      <c r="F98">
        <f t="shared" si="3"/>
        <v>5.7400669242618808E-2</v>
      </c>
      <c r="I98" t="s">
        <v>2476</v>
      </c>
      <c r="J98">
        <v>7.0741348713465273</v>
      </c>
      <c r="K98">
        <v>5.7400669242618808E-2</v>
      </c>
    </row>
    <row r="99" spans="2:11" x14ac:dyDescent="0.25">
      <c r="B99" t="s">
        <v>2477</v>
      </c>
      <c r="C99">
        <v>7.0285911696570409</v>
      </c>
      <c r="D99">
        <v>7.096981127527159</v>
      </c>
      <c r="E99">
        <f t="shared" si="2"/>
        <v>7.0627861485920995</v>
      </c>
      <c r="F99">
        <f t="shared" si="3"/>
        <v>4.8359002975022831E-2</v>
      </c>
      <c r="I99" t="s">
        <v>2477</v>
      </c>
      <c r="J99">
        <v>7.0627861485920995</v>
      </c>
      <c r="K99">
        <v>4.8359002975022831E-2</v>
      </c>
    </row>
    <row r="100" spans="2:11" x14ac:dyDescent="0.25">
      <c r="B100" t="s">
        <v>2478</v>
      </c>
      <c r="C100">
        <v>7.0002614288902585</v>
      </c>
      <c r="D100">
        <v>7.0669528030033666</v>
      </c>
      <c r="E100">
        <f t="shared" si="2"/>
        <v>7.033607115946813</v>
      </c>
      <c r="F100">
        <f t="shared" si="3"/>
        <v>4.7157922882027713E-2</v>
      </c>
      <c r="I100" t="s">
        <v>2478</v>
      </c>
      <c r="J100">
        <v>7.033607115946813</v>
      </c>
      <c r="K100">
        <v>4.7157922882027713E-2</v>
      </c>
    </row>
    <row r="102" spans="2:11" x14ac:dyDescent="0.25">
      <c r="B102" t="s">
        <v>2479</v>
      </c>
      <c r="C102">
        <v>6.25</v>
      </c>
      <c r="D102">
        <v>6.25</v>
      </c>
      <c r="E102">
        <f t="shared" si="2"/>
        <v>6.25</v>
      </c>
      <c r="F102">
        <f t="shared" si="3"/>
        <v>0</v>
      </c>
      <c r="I102" t="s">
        <v>2479</v>
      </c>
      <c r="J102">
        <v>6.25</v>
      </c>
      <c r="K102">
        <v>0</v>
      </c>
    </row>
    <row r="103" spans="2:11" x14ac:dyDescent="0.25">
      <c r="B103" t="s">
        <v>2480</v>
      </c>
      <c r="C103">
        <v>6.2984288530607628</v>
      </c>
      <c r="D103">
        <v>6.47072887780344</v>
      </c>
      <c r="E103">
        <f t="shared" si="2"/>
        <v>6.3845788654321014</v>
      </c>
      <c r="F103">
        <f t="shared" si="3"/>
        <v>0.12183451589415692</v>
      </c>
      <c r="I103" t="s">
        <v>2480</v>
      </c>
      <c r="J103">
        <v>6.3845788654321014</v>
      </c>
      <c r="K103">
        <v>0.12183451589415692</v>
      </c>
    </row>
    <row r="104" spans="2:11" x14ac:dyDescent="0.25">
      <c r="B104" t="s">
        <v>2481</v>
      </c>
      <c r="C104">
        <v>6.7547272689699582</v>
      </c>
      <c r="D104">
        <v>6.8031887417097714</v>
      </c>
      <c r="E104">
        <f t="shared" si="2"/>
        <v>6.7789580053398648</v>
      </c>
      <c r="F104">
        <f t="shared" si="3"/>
        <v>3.42674360006089E-2</v>
      </c>
      <c r="I104" t="s">
        <v>2481</v>
      </c>
      <c r="J104">
        <v>6.7789580053398648</v>
      </c>
      <c r="K104">
        <v>3.42674360006089E-2</v>
      </c>
    </row>
    <row r="105" spans="2:11" x14ac:dyDescent="0.25">
      <c r="B105" t="s">
        <v>2482</v>
      </c>
      <c r="C105">
        <v>6.7924874110094544</v>
      </c>
      <c r="D105">
        <v>6.8642145963273924</v>
      </c>
      <c r="E105">
        <f t="shared" si="2"/>
        <v>6.8283510036684234</v>
      </c>
      <c r="F105">
        <f t="shared" si="3"/>
        <v>5.0718779133738116E-2</v>
      </c>
      <c r="I105" t="s">
        <v>2482</v>
      </c>
      <c r="J105">
        <v>6.8283510036684234</v>
      </c>
      <c r="K105">
        <v>5.0718779133738116E-2</v>
      </c>
    </row>
    <row r="106" spans="2:11" x14ac:dyDescent="0.25">
      <c r="B106" t="s">
        <v>2483</v>
      </c>
      <c r="C106">
        <v>6.8116606960522237</v>
      </c>
      <c r="D106">
        <v>6.8768189556586785</v>
      </c>
      <c r="E106">
        <f t="shared" si="2"/>
        <v>6.8442398258554515</v>
      </c>
      <c r="F106">
        <f t="shared" si="3"/>
        <v>4.6073847218037707E-2</v>
      </c>
      <c r="I106" t="s">
        <v>2483</v>
      </c>
      <c r="J106">
        <v>6.8442398258554515</v>
      </c>
      <c r="K106">
        <v>4.6073847218037707E-2</v>
      </c>
    </row>
    <row r="107" spans="2:11" x14ac:dyDescent="0.25">
      <c r="B107" t="s">
        <v>2484</v>
      </c>
      <c r="C107">
        <v>6.7676478911947795</v>
      </c>
      <c r="D107">
        <v>6.8413103812286629</v>
      </c>
      <c r="E107">
        <f t="shared" si="2"/>
        <v>6.8044791362117216</v>
      </c>
      <c r="F107">
        <f t="shared" si="3"/>
        <v>5.20872462220454E-2</v>
      </c>
      <c r="I107" t="s">
        <v>2484</v>
      </c>
      <c r="J107">
        <v>6.8044791362117216</v>
      </c>
      <c r="K107">
        <v>5.20872462220454E-2</v>
      </c>
    </row>
    <row r="108" spans="2:11" x14ac:dyDescent="0.25">
      <c r="B108" t="s">
        <v>2485</v>
      </c>
      <c r="C108">
        <v>6.7629374004922322</v>
      </c>
      <c r="D108">
        <v>6.8225631118833761</v>
      </c>
      <c r="E108">
        <f t="shared" si="2"/>
        <v>6.7927502561878041</v>
      </c>
      <c r="F108">
        <f t="shared" si="3"/>
        <v>4.2161744857749761E-2</v>
      </c>
      <c r="I108" t="s">
        <v>2485</v>
      </c>
      <c r="J108">
        <v>6.7927502561878041</v>
      </c>
      <c r="K108">
        <v>4.2161744857749761E-2</v>
      </c>
    </row>
    <row r="109" spans="2:11" x14ac:dyDescent="0.25">
      <c r="B109" t="s">
        <v>2486</v>
      </c>
      <c r="C109">
        <v>6.7320069322680549</v>
      </c>
      <c r="D109">
        <v>6.7936501192105494</v>
      </c>
      <c r="E109">
        <f t="shared" si="2"/>
        <v>6.7628285257393017</v>
      </c>
      <c r="F109">
        <f t="shared" si="3"/>
        <v>4.3588315500987893E-2</v>
      </c>
      <c r="I109" t="s">
        <v>2486</v>
      </c>
      <c r="J109">
        <v>6.7628285257393017</v>
      </c>
      <c r="K109">
        <v>4.3588315500987893E-2</v>
      </c>
    </row>
    <row r="111" spans="2:11" x14ac:dyDescent="0.25">
      <c r="B111" t="s">
        <v>2487</v>
      </c>
      <c r="C111">
        <v>6.25</v>
      </c>
      <c r="D111">
        <v>6.25</v>
      </c>
      <c r="E111">
        <f t="shared" si="2"/>
        <v>6.25</v>
      </c>
      <c r="F111">
        <f t="shared" si="3"/>
        <v>0</v>
      </c>
      <c r="I111" t="s">
        <v>2487</v>
      </c>
      <c r="J111">
        <v>6.25</v>
      </c>
      <c r="K111">
        <v>0</v>
      </c>
    </row>
    <row r="112" spans="2:11" x14ac:dyDescent="0.25">
      <c r="B112" t="s">
        <v>2489</v>
      </c>
      <c r="C112">
        <v>6.1375376576398484</v>
      </c>
      <c r="D112">
        <v>5.9532859652957555</v>
      </c>
      <c r="E112">
        <f t="shared" si="2"/>
        <v>6.0454118114678019</v>
      </c>
      <c r="F112">
        <f t="shared" si="3"/>
        <v>0.13028562110160555</v>
      </c>
      <c r="I112" t="s">
        <v>2489</v>
      </c>
      <c r="J112">
        <v>6.0454118114678019</v>
      </c>
      <c r="K112">
        <v>0.13028562110160555</v>
      </c>
    </row>
    <row r="113" spans="2:11" x14ac:dyDescent="0.25">
      <c r="B113" t="s">
        <v>2490</v>
      </c>
      <c r="C113">
        <v>5.6548166328624623</v>
      </c>
      <c r="D113">
        <v>5.6360208900452253</v>
      </c>
      <c r="E113">
        <f t="shared" si="2"/>
        <v>5.6454187614538434</v>
      </c>
      <c r="F113">
        <f t="shared" si="3"/>
        <v>1.329059720350659E-2</v>
      </c>
      <c r="I113" t="s">
        <v>2490</v>
      </c>
      <c r="J113">
        <v>5.6454187614538434</v>
      </c>
      <c r="K113">
        <v>1.329059720350659E-2</v>
      </c>
    </row>
    <row r="114" spans="2:11" x14ac:dyDescent="0.25">
      <c r="B114" t="s">
        <v>2491</v>
      </c>
      <c r="C114">
        <v>5.6147863600724897</v>
      </c>
      <c r="D114">
        <v>5.5685096244670262</v>
      </c>
      <c r="E114">
        <f t="shared" si="2"/>
        <v>5.5916479922697579</v>
      </c>
      <c r="F114">
        <f t="shared" si="3"/>
        <v>3.2722593557800134E-2</v>
      </c>
      <c r="I114" t="s">
        <v>2491</v>
      </c>
      <c r="J114">
        <v>5.5916479922697579</v>
      </c>
      <c r="K114">
        <v>3.2722593557800134E-2</v>
      </c>
    </row>
    <row r="115" spans="2:11" x14ac:dyDescent="0.25">
      <c r="B115" t="s">
        <v>2492</v>
      </c>
      <c r="C115">
        <v>5.5927134816246209</v>
      </c>
      <c r="D115">
        <v>5.5586883464985224</v>
      </c>
      <c r="E115">
        <f t="shared" si="2"/>
        <v>5.5757009140615716</v>
      </c>
      <c r="F115">
        <f t="shared" si="3"/>
        <v>2.4059403778452847E-2</v>
      </c>
      <c r="I115" t="s">
        <v>2492</v>
      </c>
      <c r="J115">
        <v>5.5757009140615716</v>
      </c>
      <c r="K115">
        <v>2.4059403778452847E-2</v>
      </c>
    </row>
    <row r="116" spans="2:11" x14ac:dyDescent="0.25">
      <c r="B116" t="s">
        <v>2493</v>
      </c>
      <c r="C116">
        <v>5.662935902682328</v>
      </c>
      <c r="D116">
        <v>5.607988254004753</v>
      </c>
      <c r="E116">
        <f t="shared" si="2"/>
        <v>5.6354620783435401</v>
      </c>
      <c r="F116">
        <f t="shared" si="3"/>
        <v>3.8853854990169363E-2</v>
      </c>
      <c r="I116" t="s">
        <v>2493</v>
      </c>
      <c r="J116">
        <v>5.6354620783435401</v>
      </c>
      <c r="K116">
        <v>3.8853854990169363E-2</v>
      </c>
    </row>
    <row r="117" spans="2:11" x14ac:dyDescent="0.25">
      <c r="B117" t="s">
        <v>2494</v>
      </c>
      <c r="C117">
        <v>5.64632835946394</v>
      </c>
      <c r="D117">
        <v>5.6248519920532623</v>
      </c>
      <c r="E117">
        <f t="shared" si="2"/>
        <v>5.6355901757586011</v>
      </c>
      <c r="F117">
        <f t="shared" si="3"/>
        <v>1.5186085031343985E-2</v>
      </c>
      <c r="I117" t="s">
        <v>2494</v>
      </c>
      <c r="J117">
        <v>5.6355901757586011</v>
      </c>
      <c r="K117">
        <v>1.5186085031343985E-2</v>
      </c>
    </row>
    <row r="118" spans="2:11" x14ac:dyDescent="0.25">
      <c r="B118" t="s">
        <v>2495</v>
      </c>
      <c r="C118">
        <v>5.670930937017296</v>
      </c>
      <c r="D118">
        <v>5.6489905694250231</v>
      </c>
      <c r="E118">
        <f t="shared" si="2"/>
        <v>5.65996075322116</v>
      </c>
      <c r="F118">
        <f t="shared" si="3"/>
        <v>1.5514182706221742E-2</v>
      </c>
      <c r="I118" t="s">
        <v>2495</v>
      </c>
      <c r="J118">
        <v>5.65996075322116</v>
      </c>
      <c r="K118">
        <v>1.5514182706221742E-2</v>
      </c>
    </row>
    <row r="120" spans="2:11" x14ac:dyDescent="0.25">
      <c r="B120" t="s">
        <v>2496</v>
      </c>
      <c r="C120">
        <v>6.25</v>
      </c>
      <c r="D120">
        <v>6.25</v>
      </c>
      <c r="E120">
        <f t="shared" si="2"/>
        <v>6.25</v>
      </c>
      <c r="F120">
        <f t="shared" si="3"/>
        <v>0</v>
      </c>
      <c r="I120" t="s">
        <v>2496</v>
      </c>
      <c r="J120">
        <v>6.25</v>
      </c>
      <c r="K120">
        <v>0</v>
      </c>
    </row>
    <row r="121" spans="2:11" x14ac:dyDescent="0.25">
      <c r="B121" t="s">
        <v>2488</v>
      </c>
      <c r="C121">
        <v>6.0864870438931948</v>
      </c>
      <c r="D121">
        <v>6.0257950462874774</v>
      </c>
      <c r="E121">
        <f t="shared" si="2"/>
        <v>6.0561410450903361</v>
      </c>
      <c r="F121">
        <f t="shared" si="3"/>
        <v>4.2915723070760491E-2</v>
      </c>
      <c r="I121" t="s">
        <v>2488</v>
      </c>
      <c r="J121">
        <v>6.0561410450903361</v>
      </c>
      <c r="K121">
        <v>4.2915723070760491E-2</v>
      </c>
    </row>
    <row r="122" spans="2:11" x14ac:dyDescent="0.25">
      <c r="B122" t="s">
        <v>2497</v>
      </c>
      <c r="C122">
        <v>5.7870909447317436</v>
      </c>
      <c r="D122">
        <v>5.7695189388286057</v>
      </c>
      <c r="E122">
        <f t="shared" si="2"/>
        <v>5.7783049417801742</v>
      </c>
      <c r="F122">
        <f t="shared" si="3"/>
        <v>1.2425284533158852E-2</v>
      </c>
      <c r="I122" t="s">
        <v>2497</v>
      </c>
      <c r="J122">
        <v>5.7783049417801742</v>
      </c>
      <c r="K122">
        <v>1.2425284533158852E-2</v>
      </c>
    </row>
    <row r="123" spans="2:11" x14ac:dyDescent="0.25">
      <c r="B123" t="s">
        <v>2498</v>
      </c>
      <c r="C123">
        <v>5.711264949424204</v>
      </c>
      <c r="D123">
        <v>5.7106190512402293</v>
      </c>
      <c r="E123">
        <f t="shared" si="2"/>
        <v>5.7109420003322171</v>
      </c>
      <c r="F123">
        <f t="shared" si="3"/>
        <v>4.5671898584462756E-4</v>
      </c>
      <c r="I123" t="s">
        <v>2498</v>
      </c>
      <c r="J123">
        <v>5.7109420003322171</v>
      </c>
      <c r="K123">
        <v>4.5671898584462756E-4</v>
      </c>
    </row>
    <row r="124" spans="2:11" x14ac:dyDescent="0.25">
      <c r="B124" t="s">
        <v>2499</v>
      </c>
      <c r="C124">
        <v>5.7136433596208578</v>
      </c>
      <c r="D124">
        <v>5.711526972680482</v>
      </c>
      <c r="E124">
        <f t="shared" si="2"/>
        <v>5.7125851661506699</v>
      </c>
      <c r="F124">
        <f t="shared" si="3"/>
        <v>1.4965115571543405E-3</v>
      </c>
      <c r="I124" t="s">
        <v>2499</v>
      </c>
      <c r="J124">
        <v>5.7125851661506699</v>
      </c>
      <c r="K124">
        <v>1.4965115571543405E-3</v>
      </c>
    </row>
    <row r="125" spans="2:11" x14ac:dyDescent="0.25">
      <c r="B125" t="s">
        <v>2500</v>
      </c>
      <c r="C125">
        <v>5.7492460789847613</v>
      </c>
      <c r="D125">
        <v>5.7561897515381659</v>
      </c>
      <c r="E125">
        <f t="shared" si="2"/>
        <v>5.7527179152614636</v>
      </c>
      <c r="F125">
        <f t="shared" si="3"/>
        <v>4.9099179488513497E-3</v>
      </c>
      <c r="I125" t="s">
        <v>2500</v>
      </c>
      <c r="J125">
        <v>5.7527179152614636</v>
      </c>
      <c r="K125">
        <v>4.9099179488513497E-3</v>
      </c>
    </row>
    <row r="126" spans="2:11" x14ac:dyDescent="0.25">
      <c r="B126" t="s">
        <v>2501</v>
      </c>
      <c r="C126">
        <v>5.7572372408075685</v>
      </c>
      <c r="D126">
        <v>5.7607459526220834</v>
      </c>
      <c r="E126">
        <f t="shared" si="2"/>
        <v>5.758991596714826</v>
      </c>
      <c r="F126">
        <f t="shared" si="3"/>
        <v>2.4810339172728793E-3</v>
      </c>
      <c r="I126" t="s">
        <v>2501</v>
      </c>
      <c r="J126">
        <v>5.758991596714826</v>
      </c>
      <c r="K126">
        <v>2.4810339172728793E-3</v>
      </c>
    </row>
    <row r="127" spans="2:11" x14ac:dyDescent="0.25">
      <c r="B127" t="s">
        <v>2502</v>
      </c>
      <c r="C127">
        <v>5.7968331488609515</v>
      </c>
      <c r="D127">
        <v>5.7980799101008422</v>
      </c>
      <c r="E127">
        <f t="shared" si="2"/>
        <v>5.7974565294808968</v>
      </c>
      <c r="F127">
        <f t="shared" si="3"/>
        <v>8.8159332724730365E-4</v>
      </c>
      <c r="I127" t="s">
        <v>2502</v>
      </c>
      <c r="J127">
        <v>5.7974565294808968</v>
      </c>
      <c r="K127">
        <v>8.8159332724730365E-4</v>
      </c>
    </row>
    <row r="129" spans="2:11" x14ac:dyDescent="0.25">
      <c r="B129" t="s">
        <v>2503</v>
      </c>
      <c r="C129">
        <v>6.25</v>
      </c>
      <c r="D129">
        <v>6.25</v>
      </c>
      <c r="E129">
        <f t="shared" si="2"/>
        <v>6.25</v>
      </c>
      <c r="F129">
        <f t="shared" si="3"/>
        <v>0</v>
      </c>
      <c r="I129" t="s">
        <v>2503</v>
      </c>
      <c r="J129">
        <v>6.25</v>
      </c>
      <c r="K129">
        <v>0</v>
      </c>
    </row>
    <row r="130" spans="2:11" x14ac:dyDescent="0.25">
      <c r="B130" t="s">
        <v>2504</v>
      </c>
      <c r="C130">
        <v>6.1846090678870782</v>
      </c>
      <c r="D130">
        <v>6.291111612077553</v>
      </c>
      <c r="E130">
        <f t="shared" si="2"/>
        <v>6.2378603399823156</v>
      </c>
      <c r="F130">
        <f t="shared" si="3"/>
        <v>7.5308671210704656E-2</v>
      </c>
      <c r="I130" t="s">
        <v>2504</v>
      </c>
      <c r="J130">
        <v>6.2378603399823156</v>
      </c>
      <c r="K130">
        <v>7.5308671210704656E-2</v>
      </c>
    </row>
    <row r="131" spans="2:11" x14ac:dyDescent="0.25">
      <c r="B131" t="s">
        <v>2505</v>
      </c>
      <c r="C131">
        <v>6.1759554600837774</v>
      </c>
      <c r="D131">
        <v>6.2233074747081547</v>
      </c>
      <c r="E131">
        <f t="shared" si="2"/>
        <v>6.1996314673959656</v>
      </c>
      <c r="F131">
        <f t="shared" si="3"/>
        <v>3.3482930643741776E-2</v>
      </c>
      <c r="I131" t="s">
        <v>2505</v>
      </c>
      <c r="J131">
        <v>6.1996314673959656</v>
      </c>
      <c r="K131">
        <v>3.3482930643741776E-2</v>
      </c>
    </row>
    <row r="132" spans="2:11" x14ac:dyDescent="0.25">
      <c r="B132" t="s">
        <v>2506</v>
      </c>
      <c r="C132">
        <v>6.1518730918726616</v>
      </c>
      <c r="D132">
        <v>6.2229801151389363</v>
      </c>
      <c r="E132">
        <f t="shared" ref="E132:E145" si="4">AVERAGE(C132:D132)</f>
        <v>6.1874266035057985</v>
      </c>
      <c r="F132">
        <f t="shared" ref="F132:F145" si="5">_xlfn.STDEV.S(C132:D132)</f>
        <v>5.0280258341572459E-2</v>
      </c>
      <c r="I132" t="s">
        <v>2506</v>
      </c>
      <c r="J132">
        <v>6.1874266035057985</v>
      </c>
      <c r="K132">
        <v>5.0280258341572459E-2</v>
      </c>
    </row>
    <row r="133" spans="2:11" x14ac:dyDescent="0.25">
      <c r="B133" t="s">
        <v>2507</v>
      </c>
      <c r="C133">
        <v>6.1478837728927855</v>
      </c>
      <c r="D133">
        <v>6.2129193125527982</v>
      </c>
      <c r="E133">
        <f t="shared" si="4"/>
        <v>6.1804015427227919</v>
      </c>
      <c r="F133">
        <f t="shared" si="5"/>
        <v>4.5987071111721588E-2</v>
      </c>
      <c r="I133" t="s">
        <v>2507</v>
      </c>
      <c r="J133">
        <v>6.1804015427227919</v>
      </c>
      <c r="K133">
        <v>4.5987071111721588E-2</v>
      </c>
    </row>
    <row r="134" spans="2:11" x14ac:dyDescent="0.25">
      <c r="B134" t="s">
        <v>2508</v>
      </c>
      <c r="C134">
        <v>6.0977383553199909</v>
      </c>
      <c r="D134">
        <v>6.1862351058434486</v>
      </c>
      <c r="E134">
        <f t="shared" si="4"/>
        <v>6.1419867305817197</v>
      </c>
      <c r="F134">
        <f t="shared" si="5"/>
        <v>6.2576652408111111E-2</v>
      </c>
      <c r="I134" t="s">
        <v>2508</v>
      </c>
      <c r="J134">
        <v>6.1419867305817197</v>
      </c>
      <c r="K134">
        <v>6.2576652408111111E-2</v>
      </c>
    </row>
    <row r="135" spans="2:11" x14ac:dyDescent="0.25">
      <c r="B135" t="s">
        <v>2509</v>
      </c>
      <c r="C135">
        <v>6.1387407075593927</v>
      </c>
      <c r="D135">
        <v>6.2111338887081349</v>
      </c>
      <c r="E135">
        <f t="shared" si="4"/>
        <v>6.1749372981337638</v>
      </c>
      <c r="F135">
        <f t="shared" si="5"/>
        <v>5.1189709301941722E-2</v>
      </c>
      <c r="I135" t="s">
        <v>2509</v>
      </c>
      <c r="J135">
        <v>6.1749372981337638</v>
      </c>
      <c r="K135">
        <v>5.1189709301941722E-2</v>
      </c>
    </row>
    <row r="136" spans="2:11" x14ac:dyDescent="0.25">
      <c r="B136" t="s">
        <v>2510</v>
      </c>
      <c r="C136">
        <v>6.1813050941309031</v>
      </c>
      <c r="D136">
        <v>6.2511477745566086</v>
      </c>
      <c r="E136">
        <f t="shared" si="4"/>
        <v>6.2162264343437563</v>
      </c>
      <c r="F136">
        <f t="shared" si="5"/>
        <v>4.9386232945261316E-2</v>
      </c>
      <c r="I136" t="s">
        <v>2510</v>
      </c>
      <c r="J136">
        <v>6.2162264343437563</v>
      </c>
      <c r="K136">
        <v>4.9386232945261316E-2</v>
      </c>
    </row>
    <row r="138" spans="2:11" x14ac:dyDescent="0.25">
      <c r="B138" t="s">
        <v>2511</v>
      </c>
      <c r="C138">
        <v>6.25</v>
      </c>
      <c r="D138">
        <v>6.25</v>
      </c>
      <c r="E138">
        <f t="shared" si="4"/>
        <v>6.25</v>
      </c>
      <c r="F138">
        <f t="shared" si="5"/>
        <v>0</v>
      </c>
      <c r="I138" t="s">
        <v>2511</v>
      </c>
      <c r="J138">
        <v>6.25</v>
      </c>
      <c r="K138">
        <v>0</v>
      </c>
    </row>
    <row r="139" spans="2:11" x14ac:dyDescent="0.25">
      <c r="B139" t="s">
        <v>2512</v>
      </c>
      <c r="C139">
        <v>5.9912482132177782</v>
      </c>
      <c r="D139">
        <v>5.8897552883041433</v>
      </c>
      <c r="E139">
        <f t="shared" si="4"/>
        <v>5.9405017507609603</v>
      </c>
      <c r="F139">
        <f t="shared" si="5"/>
        <v>7.1766335448888344E-2</v>
      </c>
      <c r="I139" t="s">
        <v>2512</v>
      </c>
      <c r="J139">
        <v>5.9405017507609603</v>
      </c>
      <c r="K139">
        <v>7.1766335448888344E-2</v>
      </c>
    </row>
    <row r="140" spans="2:11" x14ac:dyDescent="0.25">
      <c r="B140" t="s">
        <v>2513</v>
      </c>
      <c r="C140">
        <v>5.5387346681879102</v>
      </c>
      <c r="D140">
        <v>5.5245526166387755</v>
      </c>
      <c r="E140">
        <f t="shared" si="4"/>
        <v>5.5316436424133428</v>
      </c>
      <c r="F140">
        <f t="shared" si="5"/>
        <v>1.0028224821530296E-2</v>
      </c>
      <c r="I140" t="s">
        <v>2513</v>
      </c>
      <c r="J140">
        <v>5.5316436424133428</v>
      </c>
      <c r="K140">
        <v>1.0028224821530296E-2</v>
      </c>
    </row>
    <row r="141" spans="2:11" x14ac:dyDescent="0.25">
      <c r="B141" t="s">
        <v>2514</v>
      </c>
      <c r="C141">
        <v>5.4307607173626193</v>
      </c>
      <c r="D141">
        <v>5.4361064095314342</v>
      </c>
      <c r="E141">
        <f t="shared" si="4"/>
        <v>5.4334335634470268</v>
      </c>
      <c r="F141">
        <f t="shared" si="5"/>
        <v>3.7799751827048127E-3</v>
      </c>
      <c r="I141" t="s">
        <v>2514</v>
      </c>
      <c r="J141">
        <v>5.4334335634470268</v>
      </c>
      <c r="K141">
        <v>3.7799751827048127E-3</v>
      </c>
    </row>
    <row r="142" spans="2:11" x14ac:dyDescent="0.25">
      <c r="B142" t="s">
        <v>2515</v>
      </c>
      <c r="C142">
        <v>5.4427043856602122</v>
      </c>
      <c r="D142">
        <v>5.4454913493767121</v>
      </c>
      <c r="E142">
        <f t="shared" si="4"/>
        <v>5.4440978675184617</v>
      </c>
      <c r="F142">
        <f t="shared" si="5"/>
        <v>1.9706809428579357E-3</v>
      </c>
      <c r="I142" t="s">
        <v>2515</v>
      </c>
      <c r="J142">
        <v>5.4440978675184617</v>
      </c>
      <c r="K142">
        <v>1.9706809428579357E-3</v>
      </c>
    </row>
    <row r="143" spans="2:11" x14ac:dyDescent="0.25">
      <c r="B143" t="s">
        <v>2516</v>
      </c>
      <c r="C143">
        <v>5.4840602736782014</v>
      </c>
      <c r="D143">
        <v>5.5022762368081226</v>
      </c>
      <c r="E143">
        <f t="shared" si="4"/>
        <v>5.4931682552431624</v>
      </c>
      <c r="F143">
        <f t="shared" si="5"/>
        <v>1.2880631055011436E-2</v>
      </c>
      <c r="I143" t="s">
        <v>2516</v>
      </c>
      <c r="J143">
        <v>5.4931682552431624</v>
      </c>
      <c r="K143">
        <v>1.2880631055011436E-2</v>
      </c>
    </row>
    <row r="144" spans="2:11" x14ac:dyDescent="0.25">
      <c r="B144" t="s">
        <v>2517</v>
      </c>
      <c r="C144">
        <v>5.4844423841114169</v>
      </c>
      <c r="D144">
        <v>5.5130255943373685</v>
      </c>
      <c r="E144">
        <f t="shared" si="4"/>
        <v>5.4987339892243927</v>
      </c>
      <c r="F144">
        <f t="shared" si="5"/>
        <v>2.0211381778851019E-2</v>
      </c>
      <c r="I144" t="s">
        <v>2517</v>
      </c>
      <c r="J144">
        <v>5.4987339892243927</v>
      </c>
      <c r="K144">
        <v>2.0211381778851019E-2</v>
      </c>
    </row>
    <row r="145" spans="2:11" x14ac:dyDescent="0.25">
      <c r="B145" t="s">
        <v>2518</v>
      </c>
      <c r="C145">
        <v>5.5568922257429865</v>
      </c>
      <c r="D145">
        <v>5.579485810969306</v>
      </c>
      <c r="E145">
        <f t="shared" si="4"/>
        <v>5.5681890183561462</v>
      </c>
      <c r="F145">
        <f t="shared" si="5"/>
        <v>1.5976077324846707E-2</v>
      </c>
      <c r="I145" t="s">
        <v>2518</v>
      </c>
      <c r="J145">
        <v>5.5681890183561462</v>
      </c>
      <c r="K145">
        <v>1.5976077324846707E-2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1419-ACE6-4860-A25C-716ECA70C626}">
  <dimension ref="A1:W577"/>
  <sheetViews>
    <sheetView topLeftCell="J10" workbookViewId="0">
      <selection activeCell="U49" sqref="U49:U50"/>
    </sheetView>
  </sheetViews>
  <sheetFormatPr defaultRowHeight="15" x14ac:dyDescent="0.25"/>
  <sheetData>
    <row r="1" spans="1:12" x14ac:dyDescent="0.25">
      <c r="A1" t="s">
        <v>3499</v>
      </c>
    </row>
    <row r="2" spans="1:12" x14ac:dyDescent="0.25">
      <c r="B2" s="5" t="s">
        <v>2519</v>
      </c>
      <c r="C2" s="5" t="s">
        <v>3500</v>
      </c>
      <c r="D2" s="5" t="s">
        <v>3501</v>
      </c>
      <c r="E2" s="5" t="s">
        <v>3502</v>
      </c>
      <c r="F2" s="5" t="s">
        <v>2920</v>
      </c>
      <c r="J2" s="5" t="s">
        <v>2519</v>
      </c>
      <c r="K2" s="5" t="s">
        <v>3502</v>
      </c>
      <c r="L2" s="5" t="s">
        <v>2920</v>
      </c>
    </row>
    <row r="3" spans="1:12" x14ac:dyDescent="0.25">
      <c r="B3" t="s">
        <v>2921</v>
      </c>
      <c r="C3">
        <v>1.5625</v>
      </c>
      <c r="D3">
        <v>1.5625</v>
      </c>
      <c r="E3">
        <f>AVERAGE(C3:D3)</f>
        <v>1.5625</v>
      </c>
      <c r="F3">
        <f>_xlfn.STDEV.S(C3:D3)</f>
        <v>0</v>
      </c>
      <c r="J3" t="s">
        <v>2921</v>
      </c>
      <c r="K3">
        <v>1.5625</v>
      </c>
      <c r="L3">
        <v>0</v>
      </c>
    </row>
    <row r="4" spans="1:12" x14ac:dyDescent="0.25">
      <c r="B4" t="s">
        <v>2922</v>
      </c>
      <c r="C4">
        <v>1.5852111315649242</v>
      </c>
      <c r="D4">
        <v>1.4735880040683793</v>
      </c>
      <c r="E4">
        <f t="shared" ref="E4:E67" si="0">AVERAGE(C4:D4)</f>
        <v>1.5293995678166517</v>
      </c>
      <c r="F4">
        <f t="shared" ref="F4:F67" si="1">_xlfn.STDEV.S(C4:D4)</f>
        <v>7.8929470390057474E-2</v>
      </c>
      <c r="J4" t="s">
        <v>2922</v>
      </c>
      <c r="K4">
        <v>1.5293995678166517</v>
      </c>
      <c r="L4">
        <v>7.8929470390057474E-2</v>
      </c>
    </row>
    <row r="5" spans="1:12" x14ac:dyDescent="0.25">
      <c r="B5" t="s">
        <v>2923</v>
      </c>
      <c r="C5">
        <v>1.3638757453354848</v>
      </c>
      <c r="D5">
        <v>1.3458805983536322</v>
      </c>
      <c r="E5">
        <f t="shared" si="0"/>
        <v>1.3548781718445584</v>
      </c>
      <c r="F5">
        <f t="shared" si="1"/>
        <v>1.2724490459316659E-2</v>
      </c>
      <c r="J5" t="s">
        <v>2923</v>
      </c>
      <c r="K5">
        <v>1.3548781718445584</v>
      </c>
      <c r="L5">
        <v>1.2724490459316659E-2</v>
      </c>
    </row>
    <row r="6" spans="1:12" x14ac:dyDescent="0.25">
      <c r="B6" t="s">
        <v>2924</v>
      </c>
      <c r="C6">
        <v>1.3763147579188717</v>
      </c>
      <c r="D6">
        <v>1.3290308769431209</v>
      </c>
      <c r="E6">
        <f t="shared" si="0"/>
        <v>1.3526728174309963</v>
      </c>
      <c r="F6">
        <f t="shared" si="1"/>
        <v>3.343475287877095E-2</v>
      </c>
      <c r="J6" t="s">
        <v>2924</v>
      </c>
      <c r="K6">
        <v>1.3526728174309963</v>
      </c>
      <c r="L6">
        <v>3.343475287877095E-2</v>
      </c>
    </row>
    <row r="7" spans="1:12" x14ac:dyDescent="0.25">
      <c r="B7" t="s">
        <v>2925</v>
      </c>
      <c r="C7">
        <v>1.3644919372778528</v>
      </c>
      <c r="D7">
        <v>1.3298489494742294</v>
      </c>
      <c r="E7">
        <f t="shared" si="0"/>
        <v>1.347170443376041</v>
      </c>
      <c r="F7">
        <f t="shared" si="1"/>
        <v>2.4496291596504967E-2</v>
      </c>
      <c r="J7" t="s">
        <v>2925</v>
      </c>
      <c r="K7">
        <v>1.347170443376041</v>
      </c>
      <c r="L7">
        <v>2.4496291596504967E-2</v>
      </c>
    </row>
    <row r="8" spans="1:12" x14ac:dyDescent="0.25">
      <c r="B8" t="s">
        <v>2926</v>
      </c>
      <c r="C8">
        <v>1.3966945137752855</v>
      </c>
      <c r="D8">
        <v>1.3468180506116365</v>
      </c>
      <c r="E8">
        <f t="shared" si="0"/>
        <v>1.371756282193461</v>
      </c>
      <c r="F8">
        <f t="shared" si="1"/>
        <v>3.5267985324617265E-2</v>
      </c>
      <c r="J8" t="s">
        <v>2926</v>
      </c>
      <c r="K8">
        <v>1.371756282193461</v>
      </c>
      <c r="L8">
        <v>3.5267985324617265E-2</v>
      </c>
    </row>
    <row r="9" spans="1:12" x14ac:dyDescent="0.25">
      <c r="B9" t="s">
        <v>2927</v>
      </c>
      <c r="C9">
        <v>1.3695772034874656</v>
      </c>
      <c r="D9">
        <v>1.3362320694446386</v>
      </c>
      <c r="E9">
        <f t="shared" si="0"/>
        <v>1.352904636466052</v>
      </c>
      <c r="F9">
        <f t="shared" si="1"/>
        <v>2.3578570401257382E-2</v>
      </c>
      <c r="J9" t="s">
        <v>2927</v>
      </c>
      <c r="K9">
        <v>1.352904636466052</v>
      </c>
      <c r="L9">
        <v>2.3578570401257382E-2</v>
      </c>
    </row>
    <row r="10" spans="1:12" x14ac:dyDescent="0.25">
      <c r="B10" t="s">
        <v>2928</v>
      </c>
      <c r="C10">
        <v>1.3743935052641769</v>
      </c>
      <c r="D10">
        <v>1.3421379033209657</v>
      </c>
      <c r="E10">
        <f t="shared" si="0"/>
        <v>1.3582657042925712</v>
      </c>
      <c r="F10">
        <f t="shared" si="1"/>
        <v>2.2808154865298618E-2</v>
      </c>
      <c r="J10" t="s">
        <v>2928</v>
      </c>
      <c r="K10">
        <v>1.3582657042925712</v>
      </c>
      <c r="L10">
        <v>2.2808154865298618E-2</v>
      </c>
    </row>
    <row r="12" spans="1:12" x14ac:dyDescent="0.25">
      <c r="B12" t="s">
        <v>2929</v>
      </c>
      <c r="C12">
        <v>1.5625</v>
      </c>
      <c r="D12">
        <v>1.5625</v>
      </c>
      <c r="E12">
        <f t="shared" si="0"/>
        <v>1.5625</v>
      </c>
      <c r="F12">
        <f t="shared" si="1"/>
        <v>0</v>
      </c>
      <c r="J12" t="s">
        <v>2929</v>
      </c>
      <c r="K12">
        <v>1.5625</v>
      </c>
      <c r="L12">
        <v>0</v>
      </c>
    </row>
    <row r="13" spans="1:12" x14ac:dyDescent="0.25">
      <c r="B13" t="s">
        <v>2930</v>
      </c>
      <c r="C13">
        <v>1.5610312586651567</v>
      </c>
      <c r="D13">
        <v>1.4997578567208298</v>
      </c>
      <c r="E13">
        <f t="shared" si="0"/>
        <v>1.5303945576929934</v>
      </c>
      <c r="F13">
        <f t="shared" si="1"/>
        <v>4.3326838021202498E-2</v>
      </c>
      <c r="J13" t="s">
        <v>2930</v>
      </c>
      <c r="K13">
        <v>1.5303945576929934</v>
      </c>
      <c r="L13">
        <v>4.3326838021202498E-2</v>
      </c>
    </row>
    <row r="14" spans="1:12" x14ac:dyDescent="0.25">
      <c r="B14" t="s">
        <v>2931</v>
      </c>
      <c r="C14">
        <v>1.4333924821265656</v>
      </c>
      <c r="D14">
        <v>1.4270392116219983</v>
      </c>
      <c r="E14">
        <f t="shared" si="0"/>
        <v>1.4302158468742818</v>
      </c>
      <c r="F14">
        <f t="shared" si="1"/>
        <v>4.4924406564919757E-3</v>
      </c>
      <c r="J14" t="s">
        <v>2931</v>
      </c>
      <c r="K14">
        <v>1.4302158468742818</v>
      </c>
      <c r="L14">
        <v>4.4924406564919757E-3</v>
      </c>
    </row>
    <row r="15" spans="1:12" x14ac:dyDescent="0.25">
      <c r="B15" t="s">
        <v>2932</v>
      </c>
      <c r="C15">
        <v>1.4431491500176743</v>
      </c>
      <c r="D15">
        <v>1.4215807450540376</v>
      </c>
      <c r="E15">
        <f t="shared" si="0"/>
        <v>1.432364947535856</v>
      </c>
      <c r="F15">
        <f t="shared" si="1"/>
        <v>1.525116540916507E-2</v>
      </c>
      <c r="J15" t="s">
        <v>2932</v>
      </c>
      <c r="K15">
        <v>1.432364947535856</v>
      </c>
      <c r="L15">
        <v>1.525116540916507E-2</v>
      </c>
    </row>
    <row r="16" spans="1:12" x14ac:dyDescent="0.25">
      <c r="B16" t="s">
        <v>2933</v>
      </c>
      <c r="C16">
        <v>1.434321051840372</v>
      </c>
      <c r="D16">
        <v>1.4218536960117585</v>
      </c>
      <c r="E16">
        <f t="shared" si="0"/>
        <v>1.4280873739260653</v>
      </c>
      <c r="F16">
        <f t="shared" si="1"/>
        <v>8.8157518498782114E-3</v>
      </c>
      <c r="J16" t="s">
        <v>2933</v>
      </c>
      <c r="K16">
        <v>1.4280873739260653</v>
      </c>
      <c r="L16">
        <v>8.8157518498782114E-3</v>
      </c>
    </row>
    <row r="17" spans="2:12" x14ac:dyDescent="0.25">
      <c r="B17" t="s">
        <v>2934</v>
      </c>
      <c r="C17">
        <v>1.4521717067860835</v>
      </c>
      <c r="D17">
        <v>1.4358712597227326</v>
      </c>
      <c r="E17">
        <f t="shared" si="0"/>
        <v>1.444021483254408</v>
      </c>
      <c r="F17">
        <f t="shared" si="1"/>
        <v>1.1526156654867828E-2</v>
      </c>
      <c r="J17" t="s">
        <v>2934</v>
      </c>
      <c r="K17">
        <v>1.444021483254408</v>
      </c>
      <c r="L17">
        <v>1.1526156654867828E-2</v>
      </c>
    </row>
    <row r="18" spans="2:12" x14ac:dyDescent="0.25">
      <c r="B18" t="s">
        <v>2935</v>
      </c>
      <c r="C18">
        <v>1.4391570216142573</v>
      </c>
      <c r="D18">
        <v>1.4244837626698881</v>
      </c>
      <c r="E18">
        <f t="shared" si="0"/>
        <v>1.4318203921420727</v>
      </c>
      <c r="F18">
        <f t="shared" si="1"/>
        <v>1.0375560901669635E-2</v>
      </c>
      <c r="J18" t="s">
        <v>2935</v>
      </c>
      <c r="K18">
        <v>1.4318203921420727</v>
      </c>
      <c r="L18">
        <v>1.0375560901669635E-2</v>
      </c>
    </row>
    <row r="19" spans="2:12" x14ac:dyDescent="0.25">
      <c r="B19" t="s">
        <v>2936</v>
      </c>
      <c r="C19">
        <v>1.4383698396224971</v>
      </c>
      <c r="D19">
        <v>1.4245745357387196</v>
      </c>
      <c r="E19">
        <f t="shared" si="0"/>
        <v>1.4314721876806082</v>
      </c>
      <c r="F19">
        <f t="shared" si="1"/>
        <v>9.7547529247481689E-3</v>
      </c>
      <c r="J19" t="s">
        <v>2936</v>
      </c>
      <c r="K19">
        <v>1.4314721876806082</v>
      </c>
      <c r="L19">
        <v>9.7547529247481689E-3</v>
      </c>
    </row>
    <row r="21" spans="2:12" x14ac:dyDescent="0.25">
      <c r="B21" t="s">
        <v>2937</v>
      </c>
      <c r="C21">
        <v>1.5625</v>
      </c>
      <c r="D21">
        <v>1.5625</v>
      </c>
      <c r="E21">
        <f t="shared" si="0"/>
        <v>1.5625</v>
      </c>
      <c r="F21">
        <f t="shared" si="1"/>
        <v>0</v>
      </c>
      <c r="J21" t="s">
        <v>2937</v>
      </c>
      <c r="K21">
        <v>1.5625</v>
      </c>
      <c r="L21">
        <v>0</v>
      </c>
    </row>
    <row r="22" spans="2:12" x14ac:dyDescent="0.25">
      <c r="B22" t="s">
        <v>2938</v>
      </c>
      <c r="C22">
        <v>1.5981039553279355</v>
      </c>
      <c r="D22">
        <v>1.5756187826724388</v>
      </c>
      <c r="E22">
        <f t="shared" si="0"/>
        <v>1.5868613690001871</v>
      </c>
      <c r="F22">
        <f t="shared" si="1"/>
        <v>1.5899418060852016E-2</v>
      </c>
      <c r="J22" t="s">
        <v>2938</v>
      </c>
      <c r="K22">
        <v>1.5868613690001871</v>
      </c>
      <c r="L22">
        <v>1.5899418060852016E-2</v>
      </c>
    </row>
    <row r="23" spans="2:12" x14ac:dyDescent="0.25">
      <c r="B23" t="s">
        <v>2939</v>
      </c>
      <c r="C23">
        <v>1.5391211520610815</v>
      </c>
      <c r="D23">
        <v>1.5444514477186053</v>
      </c>
      <c r="E23">
        <f t="shared" si="0"/>
        <v>1.5417862998898433</v>
      </c>
      <c r="F23">
        <f t="shared" si="1"/>
        <v>3.7690882051643242E-3</v>
      </c>
      <c r="J23" t="s">
        <v>2939</v>
      </c>
      <c r="K23">
        <v>1.5417862998898433</v>
      </c>
      <c r="L23">
        <v>3.7690882051643242E-3</v>
      </c>
    </row>
    <row r="24" spans="2:12" x14ac:dyDescent="0.25">
      <c r="B24" t="s">
        <v>2940</v>
      </c>
      <c r="C24">
        <v>1.5657906239803427</v>
      </c>
      <c r="D24">
        <v>1.5553022746621581</v>
      </c>
      <c r="E24">
        <f t="shared" si="0"/>
        <v>1.5605464493212504</v>
      </c>
      <c r="F24">
        <f t="shared" si="1"/>
        <v>7.4163829263416709E-3</v>
      </c>
      <c r="J24" t="s">
        <v>2940</v>
      </c>
      <c r="K24">
        <v>1.5605464493212504</v>
      </c>
      <c r="L24">
        <v>7.4163829263416709E-3</v>
      </c>
    </row>
    <row r="25" spans="2:12" x14ac:dyDescent="0.25">
      <c r="B25" t="s">
        <v>2941</v>
      </c>
      <c r="C25">
        <v>1.5520785276408251</v>
      </c>
      <c r="D25">
        <v>1.5480291654390108</v>
      </c>
      <c r="E25">
        <f t="shared" si="0"/>
        <v>1.5500538465399178</v>
      </c>
      <c r="F25">
        <f t="shared" si="1"/>
        <v>2.8633314723833722E-3</v>
      </c>
      <c r="J25" t="s">
        <v>2941</v>
      </c>
      <c r="K25">
        <v>1.5500538465399178</v>
      </c>
      <c r="L25">
        <v>2.8633314723833722E-3</v>
      </c>
    </row>
    <row r="26" spans="2:12" x14ac:dyDescent="0.25">
      <c r="B26" t="s">
        <v>2942</v>
      </c>
      <c r="C26">
        <v>1.5765630709774541</v>
      </c>
      <c r="D26">
        <v>1.5638971917848434</v>
      </c>
      <c r="E26">
        <f t="shared" si="0"/>
        <v>1.5702301313811486</v>
      </c>
      <c r="F26">
        <f t="shared" si="1"/>
        <v>8.956129066784578E-3</v>
      </c>
      <c r="J26" t="s">
        <v>2942</v>
      </c>
      <c r="K26">
        <v>1.5702301313811486</v>
      </c>
      <c r="L26">
        <v>8.956129066784578E-3</v>
      </c>
    </row>
    <row r="27" spans="2:12" x14ac:dyDescent="0.25">
      <c r="B27" t="s">
        <v>2943</v>
      </c>
      <c r="C27">
        <v>1.5465585885045592</v>
      </c>
      <c r="D27">
        <v>1.5406717586101855</v>
      </c>
      <c r="E27">
        <f t="shared" si="0"/>
        <v>1.5436151735573724</v>
      </c>
      <c r="F27">
        <f t="shared" si="1"/>
        <v>4.1626173380033471E-3</v>
      </c>
      <c r="J27" t="s">
        <v>2943</v>
      </c>
      <c r="K27">
        <v>1.5436151735573724</v>
      </c>
      <c r="L27">
        <v>4.1626173380033471E-3</v>
      </c>
    </row>
    <row r="28" spans="2:12" x14ac:dyDescent="0.25">
      <c r="B28" t="s">
        <v>2944</v>
      </c>
      <c r="C28">
        <v>1.5428603625871717</v>
      </c>
      <c r="D28">
        <v>1.5369692032503595</v>
      </c>
      <c r="E28">
        <f t="shared" si="0"/>
        <v>1.5399147829187656</v>
      </c>
      <c r="F28">
        <f t="shared" si="1"/>
        <v>4.165678716110407E-3</v>
      </c>
      <c r="J28" t="s">
        <v>2944</v>
      </c>
      <c r="K28">
        <v>1.5399147829187656</v>
      </c>
      <c r="L28">
        <v>4.165678716110407E-3</v>
      </c>
    </row>
    <row r="30" spans="2:12" x14ac:dyDescent="0.25">
      <c r="B30" t="s">
        <v>2945</v>
      </c>
      <c r="C30">
        <v>1.5625</v>
      </c>
      <c r="D30">
        <v>1.5625</v>
      </c>
      <c r="E30">
        <f t="shared" si="0"/>
        <v>1.5625</v>
      </c>
      <c r="F30">
        <f t="shared" si="1"/>
        <v>0</v>
      </c>
      <c r="J30" t="s">
        <v>2945</v>
      </c>
      <c r="K30">
        <v>1.5625</v>
      </c>
      <c r="L30">
        <v>0</v>
      </c>
    </row>
    <row r="31" spans="2:12" x14ac:dyDescent="0.25">
      <c r="B31" t="s">
        <v>2946</v>
      </c>
      <c r="C31">
        <v>1.5357284823463906</v>
      </c>
      <c r="D31">
        <v>1.4476171328242804</v>
      </c>
      <c r="E31">
        <f t="shared" si="0"/>
        <v>1.4916728075853354</v>
      </c>
      <c r="F31">
        <f t="shared" si="1"/>
        <v>6.2304132746582183E-2</v>
      </c>
      <c r="J31" t="s">
        <v>2946</v>
      </c>
      <c r="K31">
        <v>1.4916728075853354</v>
      </c>
      <c r="L31">
        <v>6.2304132746582183E-2</v>
      </c>
    </row>
    <row r="32" spans="2:12" x14ac:dyDescent="0.25">
      <c r="B32" t="s">
        <v>2947</v>
      </c>
      <c r="C32">
        <v>1.294601822889349</v>
      </c>
      <c r="D32">
        <v>1.2890135525102189</v>
      </c>
      <c r="E32">
        <f t="shared" si="0"/>
        <v>1.2918076876997839</v>
      </c>
      <c r="F32">
        <f t="shared" si="1"/>
        <v>3.9515038801868282E-3</v>
      </c>
      <c r="J32" t="s">
        <v>2947</v>
      </c>
      <c r="K32">
        <v>1.2918076876997839</v>
      </c>
      <c r="L32">
        <v>3.9515038801868282E-3</v>
      </c>
    </row>
    <row r="33" spans="2:23" x14ac:dyDescent="0.25">
      <c r="B33" t="s">
        <v>2948</v>
      </c>
      <c r="C33">
        <v>1.2912116800767899</v>
      </c>
      <c r="D33">
        <v>1.2678552945153649</v>
      </c>
      <c r="E33">
        <f t="shared" si="0"/>
        <v>1.2795334872960775</v>
      </c>
      <c r="F33">
        <f t="shared" si="1"/>
        <v>1.6515458614491142E-2</v>
      </c>
      <c r="J33" t="s">
        <v>2948</v>
      </c>
      <c r="K33">
        <v>1.2795334872960775</v>
      </c>
      <c r="L33">
        <v>1.6515458614491142E-2</v>
      </c>
    </row>
    <row r="34" spans="2:23" x14ac:dyDescent="0.25">
      <c r="B34" t="s">
        <v>2949</v>
      </c>
      <c r="C34">
        <v>1.2768956094606725</v>
      </c>
      <c r="D34">
        <v>1.2620776888351368</v>
      </c>
      <c r="E34">
        <f t="shared" si="0"/>
        <v>1.2694866491479047</v>
      </c>
      <c r="F34">
        <f t="shared" si="1"/>
        <v>1.0477852157400276E-2</v>
      </c>
      <c r="J34" t="s">
        <v>2949</v>
      </c>
      <c r="K34">
        <v>1.2694866491479047</v>
      </c>
      <c r="L34">
        <v>1.0477852157400276E-2</v>
      </c>
    </row>
    <row r="35" spans="2:23" x14ac:dyDescent="0.25">
      <c r="B35" t="s">
        <v>2950</v>
      </c>
      <c r="C35">
        <v>1.316727237960639</v>
      </c>
      <c r="D35">
        <v>1.2909132043763532</v>
      </c>
      <c r="E35">
        <f t="shared" si="0"/>
        <v>1.3038202211684959</v>
      </c>
      <c r="F35">
        <f t="shared" si="1"/>
        <v>1.8253278197225768E-2</v>
      </c>
      <c r="J35" t="s">
        <v>2950</v>
      </c>
      <c r="K35">
        <v>1.3038202211684959</v>
      </c>
      <c r="L35">
        <v>1.8253278197225768E-2</v>
      </c>
    </row>
    <row r="36" spans="2:23" x14ac:dyDescent="0.25">
      <c r="B36" t="s">
        <v>2951</v>
      </c>
      <c r="C36">
        <v>1.293839999955487</v>
      </c>
      <c r="D36">
        <v>1.2818381697994339</v>
      </c>
      <c r="E36">
        <f t="shared" si="0"/>
        <v>1.2878390848774606</v>
      </c>
      <c r="F36">
        <f t="shared" si="1"/>
        <v>8.4865754899943902E-3</v>
      </c>
      <c r="J36" t="s">
        <v>2951</v>
      </c>
      <c r="K36">
        <v>1.2878390848774606</v>
      </c>
      <c r="L36">
        <v>8.4865754899943902E-3</v>
      </c>
    </row>
    <row r="37" spans="2:23" x14ac:dyDescent="0.25">
      <c r="B37" t="s">
        <v>2952</v>
      </c>
      <c r="C37">
        <v>1.3042075247924187</v>
      </c>
      <c r="D37">
        <v>1.292460835526948</v>
      </c>
      <c r="E37">
        <f t="shared" si="0"/>
        <v>1.2983341801596833</v>
      </c>
      <c r="F37">
        <f t="shared" si="1"/>
        <v>8.3061636361055798E-3</v>
      </c>
      <c r="J37" t="s">
        <v>2952</v>
      </c>
      <c r="K37">
        <v>1.2983341801596833</v>
      </c>
      <c r="L37">
        <v>8.3061636361055798E-3</v>
      </c>
    </row>
    <row r="39" spans="2:23" x14ac:dyDescent="0.25">
      <c r="B39" t="s">
        <v>2953</v>
      </c>
      <c r="C39">
        <v>1.5625</v>
      </c>
      <c r="D39">
        <v>1.5625</v>
      </c>
      <c r="E39">
        <f t="shared" si="0"/>
        <v>1.5625</v>
      </c>
      <c r="F39">
        <f t="shared" si="1"/>
        <v>0</v>
      </c>
      <c r="J39" t="s">
        <v>2953</v>
      </c>
      <c r="K39">
        <v>1.5625</v>
      </c>
      <c r="L39">
        <v>0</v>
      </c>
    </row>
    <row r="40" spans="2:23" x14ac:dyDescent="0.25">
      <c r="B40" t="s">
        <v>2954</v>
      </c>
      <c r="C40">
        <v>1.5852717675323351</v>
      </c>
      <c r="D40">
        <v>1.5619834895662776</v>
      </c>
      <c r="E40">
        <f t="shared" si="0"/>
        <v>1.5736276285493065</v>
      </c>
      <c r="F40">
        <f t="shared" si="1"/>
        <v>1.6467299271956504E-2</v>
      </c>
      <c r="J40" t="s">
        <v>2954</v>
      </c>
      <c r="K40">
        <v>1.5736276285493065</v>
      </c>
      <c r="L40">
        <v>1.6467299271956504E-2</v>
      </c>
    </row>
    <row r="41" spans="2:23" x14ac:dyDescent="0.25">
      <c r="B41" t="s">
        <v>2955</v>
      </c>
      <c r="C41">
        <v>1.5995129840703133</v>
      </c>
      <c r="D41">
        <v>1.5882568279792706</v>
      </c>
      <c r="E41">
        <f t="shared" si="0"/>
        <v>1.5938849060247919</v>
      </c>
      <c r="F41">
        <f t="shared" si="1"/>
        <v>7.9593043020705478E-3</v>
      </c>
      <c r="J41" t="s">
        <v>2955</v>
      </c>
      <c r="K41">
        <v>1.5938849060247919</v>
      </c>
      <c r="L41">
        <v>7.9593043020705478E-3</v>
      </c>
    </row>
    <row r="42" spans="2:23" x14ac:dyDescent="0.25">
      <c r="B42" t="s">
        <v>2956</v>
      </c>
      <c r="C42">
        <v>1.6025545796606728</v>
      </c>
      <c r="D42">
        <v>1.5854463702703949</v>
      </c>
      <c r="E42">
        <f t="shared" si="0"/>
        <v>1.5940004749655339</v>
      </c>
      <c r="F42">
        <f t="shared" si="1"/>
        <v>1.2097330873824877E-2</v>
      </c>
      <c r="J42" t="s">
        <v>2956</v>
      </c>
      <c r="K42">
        <v>1.5940004749655339</v>
      </c>
      <c r="L42">
        <v>1.2097330873824877E-2</v>
      </c>
    </row>
    <row r="43" spans="2:23" x14ac:dyDescent="0.25">
      <c r="B43" t="s">
        <v>2957</v>
      </c>
      <c r="C43">
        <v>1.6065686302848345</v>
      </c>
      <c r="D43">
        <v>1.59315051490007</v>
      </c>
      <c r="E43">
        <f t="shared" si="0"/>
        <v>1.5998595725924523</v>
      </c>
      <c r="F43">
        <f t="shared" si="1"/>
        <v>9.4880403793105618E-3</v>
      </c>
      <c r="J43" t="s">
        <v>2957</v>
      </c>
      <c r="K43">
        <v>1.5998595725924523</v>
      </c>
      <c r="L43">
        <v>9.4880403793105618E-3</v>
      </c>
    </row>
    <row r="44" spans="2:23" x14ac:dyDescent="0.25">
      <c r="B44" t="s">
        <v>2958</v>
      </c>
      <c r="C44">
        <v>1.6012519394711515</v>
      </c>
      <c r="D44">
        <v>1.582179414079891</v>
      </c>
      <c r="E44">
        <f t="shared" si="0"/>
        <v>1.5917156767755212</v>
      </c>
      <c r="F44">
        <f t="shared" si="1"/>
        <v>1.3486312038512893E-2</v>
      </c>
      <c r="J44" t="s">
        <v>2958</v>
      </c>
      <c r="K44">
        <v>1.5917156767755212</v>
      </c>
      <c r="L44">
        <v>1.3486312038512893E-2</v>
      </c>
    </row>
    <row r="45" spans="2:23" x14ac:dyDescent="0.25">
      <c r="B45" t="s">
        <v>2959</v>
      </c>
      <c r="C45">
        <v>1.6065193035767138</v>
      </c>
      <c r="D45">
        <v>1.5886192074899206</v>
      </c>
      <c r="E45">
        <f t="shared" si="0"/>
        <v>1.5975692555333172</v>
      </c>
      <c r="F45">
        <f t="shared" si="1"/>
        <v>1.2657279326862267E-2</v>
      </c>
      <c r="J45" t="s">
        <v>2959</v>
      </c>
      <c r="K45">
        <v>1.5975692555333172</v>
      </c>
      <c r="L45">
        <v>1.2657279326862267E-2</v>
      </c>
      <c r="U45" t="s">
        <v>3503</v>
      </c>
    </row>
    <row r="46" spans="2:23" x14ac:dyDescent="0.25">
      <c r="B46" t="s">
        <v>2960</v>
      </c>
      <c r="C46">
        <v>1.5982147953480352</v>
      </c>
      <c r="D46">
        <v>1.5809629908480691</v>
      </c>
      <c r="E46">
        <f t="shared" si="0"/>
        <v>1.5895888930980522</v>
      </c>
      <c r="F46">
        <f t="shared" si="1"/>
        <v>1.219886794963063E-2</v>
      </c>
      <c r="J46" t="s">
        <v>2960</v>
      </c>
      <c r="K46">
        <v>1.5895888930980522</v>
      </c>
      <c r="L46">
        <v>1.219886794963063E-2</v>
      </c>
      <c r="T46">
        <v>1</v>
      </c>
      <c r="U46" t="s">
        <v>87</v>
      </c>
      <c r="W46" t="s">
        <v>34</v>
      </c>
    </row>
    <row r="47" spans="2:23" x14ac:dyDescent="0.25">
      <c r="T47">
        <v>2</v>
      </c>
      <c r="U47" t="s">
        <v>102</v>
      </c>
      <c r="W47" t="s">
        <v>54</v>
      </c>
    </row>
    <row r="48" spans="2:23" x14ac:dyDescent="0.25">
      <c r="B48" t="s">
        <v>2961</v>
      </c>
      <c r="C48">
        <v>1.5625</v>
      </c>
      <c r="D48">
        <v>1.5625</v>
      </c>
      <c r="E48">
        <f t="shared" si="0"/>
        <v>1.5625</v>
      </c>
      <c r="F48">
        <f t="shared" si="1"/>
        <v>0</v>
      </c>
      <c r="J48" t="s">
        <v>2961</v>
      </c>
      <c r="K48">
        <v>1.5625</v>
      </c>
      <c r="L48">
        <v>0</v>
      </c>
      <c r="T48">
        <v>3</v>
      </c>
      <c r="U48" t="s">
        <v>92</v>
      </c>
      <c r="W48" t="s">
        <v>149</v>
      </c>
    </row>
    <row r="49" spans="2:23" x14ac:dyDescent="0.25">
      <c r="B49" t="s">
        <v>2962</v>
      </c>
      <c r="C49">
        <v>1.5567126787268393</v>
      </c>
      <c r="D49">
        <v>1.5302230402360717</v>
      </c>
      <c r="E49">
        <f t="shared" si="0"/>
        <v>1.5434678594814555</v>
      </c>
      <c r="F49">
        <f t="shared" si="1"/>
        <v>1.8731003008001935E-2</v>
      </c>
      <c r="J49" t="s">
        <v>2962</v>
      </c>
      <c r="K49">
        <v>1.5434678594814555</v>
      </c>
      <c r="L49">
        <v>1.8731003008001935E-2</v>
      </c>
      <c r="T49">
        <v>4</v>
      </c>
      <c r="U49" t="s">
        <v>52</v>
      </c>
      <c r="W49" t="s">
        <v>30</v>
      </c>
    </row>
    <row r="50" spans="2:23" x14ac:dyDescent="0.25">
      <c r="B50" t="s">
        <v>2963</v>
      </c>
      <c r="C50">
        <v>1.5221340917981436</v>
      </c>
      <c r="D50">
        <v>1.5155689859581984</v>
      </c>
      <c r="E50">
        <f t="shared" si="0"/>
        <v>1.5188515388781711</v>
      </c>
      <c r="F50">
        <f t="shared" si="1"/>
        <v>4.6422308586326448E-3</v>
      </c>
      <c r="J50" t="s">
        <v>2963</v>
      </c>
      <c r="K50">
        <v>1.5188515388781711</v>
      </c>
      <c r="L50">
        <v>4.6422308586326448E-3</v>
      </c>
      <c r="T50">
        <v>5</v>
      </c>
      <c r="U50" t="s">
        <v>137</v>
      </c>
    </row>
    <row r="51" spans="2:23" x14ac:dyDescent="0.25">
      <c r="B51" t="s">
        <v>2964</v>
      </c>
      <c r="C51">
        <v>1.5211345661837039</v>
      </c>
      <c r="D51">
        <v>1.5087751257006363</v>
      </c>
      <c r="E51">
        <f t="shared" si="0"/>
        <v>1.51495484594217</v>
      </c>
      <c r="F51">
        <f t="shared" si="1"/>
        <v>8.7394441772486297E-3</v>
      </c>
      <c r="J51" t="s">
        <v>2964</v>
      </c>
      <c r="K51">
        <v>1.51495484594217</v>
      </c>
      <c r="L51">
        <v>8.7394441772486297E-3</v>
      </c>
    </row>
    <row r="52" spans="2:23" x14ac:dyDescent="0.25">
      <c r="B52" t="s">
        <v>2965</v>
      </c>
      <c r="C52">
        <v>1.5286753691388557</v>
      </c>
      <c r="D52">
        <v>1.517995702239481</v>
      </c>
      <c r="E52">
        <f t="shared" si="0"/>
        <v>1.5233355356891685</v>
      </c>
      <c r="F52">
        <f t="shared" si="1"/>
        <v>7.5516648853613732E-3</v>
      </c>
      <c r="J52" t="s">
        <v>2965</v>
      </c>
      <c r="K52">
        <v>1.5233355356891685</v>
      </c>
      <c r="L52">
        <v>7.5516648853613732E-3</v>
      </c>
    </row>
    <row r="53" spans="2:23" x14ac:dyDescent="0.25">
      <c r="B53" t="s">
        <v>2966</v>
      </c>
      <c r="C53">
        <v>1.535170916799347</v>
      </c>
      <c r="D53">
        <v>1.5226979283589388</v>
      </c>
      <c r="E53">
        <f t="shared" si="0"/>
        <v>1.5289344225791428</v>
      </c>
      <c r="F53">
        <f t="shared" si="1"/>
        <v>8.819734707874078E-3</v>
      </c>
      <c r="J53" t="s">
        <v>2966</v>
      </c>
      <c r="K53">
        <v>1.5289344225791428</v>
      </c>
      <c r="L53">
        <v>8.819734707874078E-3</v>
      </c>
    </row>
    <row r="54" spans="2:23" x14ac:dyDescent="0.25">
      <c r="B54" t="s">
        <v>2967</v>
      </c>
      <c r="C54">
        <v>1.5287932189226767</v>
      </c>
      <c r="D54">
        <v>1.5181463998673057</v>
      </c>
      <c r="E54">
        <f t="shared" si="0"/>
        <v>1.5234698093949912</v>
      </c>
      <c r="F54">
        <f t="shared" si="1"/>
        <v>7.5284379521189972E-3</v>
      </c>
      <c r="J54" t="s">
        <v>2967</v>
      </c>
      <c r="K54">
        <v>1.5234698093949912</v>
      </c>
      <c r="L54">
        <v>7.5284379521189972E-3</v>
      </c>
    </row>
    <row r="55" spans="2:23" x14ac:dyDescent="0.25">
      <c r="B55" t="s">
        <v>2968</v>
      </c>
      <c r="C55">
        <v>1.522916477398552</v>
      </c>
      <c r="D55">
        <v>1.5134551750446752</v>
      </c>
      <c r="E55">
        <f t="shared" si="0"/>
        <v>1.5181858262216137</v>
      </c>
      <c r="F55">
        <f t="shared" si="1"/>
        <v>6.6901510532825052E-3</v>
      </c>
      <c r="J55" t="s">
        <v>2968</v>
      </c>
      <c r="K55">
        <v>1.5181858262216137</v>
      </c>
      <c r="L55">
        <v>6.6901510532825052E-3</v>
      </c>
    </row>
    <row r="57" spans="2:23" x14ac:dyDescent="0.25">
      <c r="B57" t="s">
        <v>2969</v>
      </c>
      <c r="C57">
        <v>1.5625</v>
      </c>
      <c r="D57">
        <v>1.5625</v>
      </c>
      <c r="E57">
        <f t="shared" si="0"/>
        <v>1.5625</v>
      </c>
      <c r="F57">
        <f t="shared" si="1"/>
        <v>0</v>
      </c>
      <c r="J57" t="s">
        <v>2969</v>
      </c>
      <c r="K57">
        <v>1.5625</v>
      </c>
      <c r="L57">
        <v>0</v>
      </c>
    </row>
    <row r="58" spans="2:23" x14ac:dyDescent="0.25">
      <c r="B58" t="s">
        <v>2970</v>
      </c>
      <c r="C58">
        <v>1.6047696850271693</v>
      </c>
      <c r="D58">
        <v>1.6517563626827609</v>
      </c>
      <c r="E58">
        <f t="shared" si="0"/>
        <v>1.6282630238549651</v>
      </c>
      <c r="F58">
        <f t="shared" si="1"/>
        <v>3.3224598395695262E-2</v>
      </c>
      <c r="J58" t="s">
        <v>2970</v>
      </c>
      <c r="K58">
        <v>1.6282630238549651</v>
      </c>
      <c r="L58">
        <v>3.3224598395695262E-2</v>
      </c>
    </row>
    <row r="59" spans="2:23" x14ac:dyDescent="0.25">
      <c r="B59" t="s">
        <v>2971</v>
      </c>
      <c r="C59">
        <v>1.7522599579854174</v>
      </c>
      <c r="D59">
        <v>1.7626697853136661</v>
      </c>
      <c r="E59">
        <f t="shared" si="0"/>
        <v>1.7574648716495418</v>
      </c>
      <c r="F59">
        <f t="shared" si="1"/>
        <v>7.3608594947856881E-3</v>
      </c>
      <c r="J59" t="s">
        <v>2971</v>
      </c>
      <c r="K59">
        <v>1.7574648716495418</v>
      </c>
      <c r="L59">
        <v>7.3608594947856881E-3</v>
      </c>
    </row>
    <row r="60" spans="2:23" x14ac:dyDescent="0.25">
      <c r="B60" t="s">
        <v>2972</v>
      </c>
      <c r="C60">
        <v>1.7748259781241535</v>
      </c>
      <c r="D60">
        <v>1.7862644113236827</v>
      </c>
      <c r="E60">
        <f t="shared" si="0"/>
        <v>1.7805451947239181</v>
      </c>
      <c r="F60">
        <f t="shared" si="1"/>
        <v>8.0881936815364319E-3</v>
      </c>
      <c r="J60" t="s">
        <v>2972</v>
      </c>
      <c r="K60">
        <v>1.7805451947239181</v>
      </c>
      <c r="L60">
        <v>8.0881936815364319E-3</v>
      </c>
    </row>
    <row r="61" spans="2:23" x14ac:dyDescent="0.25">
      <c r="B61" t="s">
        <v>3433</v>
      </c>
      <c r="C61">
        <v>1.7778599338646661</v>
      </c>
      <c r="D61">
        <v>1.7904853397399996</v>
      </c>
      <c r="E61">
        <f t="shared" si="0"/>
        <v>1.784172636802333</v>
      </c>
      <c r="F61">
        <f t="shared" si="1"/>
        <v>8.9275101096807623E-3</v>
      </c>
      <c r="J61" t="s">
        <v>3433</v>
      </c>
      <c r="K61">
        <v>1.784172636802333</v>
      </c>
      <c r="L61">
        <v>8.9275101096807623E-3</v>
      </c>
    </row>
    <row r="62" spans="2:23" x14ac:dyDescent="0.25">
      <c r="B62" t="s">
        <v>2973</v>
      </c>
      <c r="C62">
        <v>1.7721601710350525</v>
      </c>
      <c r="D62">
        <v>1.786883831453796</v>
      </c>
      <c r="E62">
        <f t="shared" si="0"/>
        <v>1.7795220012444242</v>
      </c>
      <c r="F62">
        <f t="shared" si="1"/>
        <v>1.0411200125981498E-2</v>
      </c>
      <c r="J62" t="s">
        <v>2973</v>
      </c>
      <c r="K62">
        <v>1.7795220012444242</v>
      </c>
      <c r="L62">
        <v>1.0411200125981498E-2</v>
      </c>
    </row>
    <row r="63" spans="2:23" x14ac:dyDescent="0.25">
      <c r="B63" t="s">
        <v>2974</v>
      </c>
      <c r="C63">
        <v>1.7608530134582006</v>
      </c>
      <c r="D63">
        <v>1.7675744103779825</v>
      </c>
      <c r="E63">
        <f t="shared" si="0"/>
        <v>1.7642137119180914</v>
      </c>
      <c r="F63">
        <f t="shared" si="1"/>
        <v>4.7527453410241604E-3</v>
      </c>
      <c r="J63" t="s">
        <v>2974</v>
      </c>
      <c r="K63">
        <v>1.7642137119180914</v>
      </c>
      <c r="L63">
        <v>4.7527453410241604E-3</v>
      </c>
    </row>
    <row r="64" spans="2:23" x14ac:dyDescent="0.25">
      <c r="B64" t="s">
        <v>2975</v>
      </c>
      <c r="C64">
        <v>1.7465108991414526</v>
      </c>
      <c r="D64">
        <v>1.7552604758611867</v>
      </c>
      <c r="E64">
        <f t="shared" si="0"/>
        <v>1.7508856875013197</v>
      </c>
      <c r="F64">
        <f t="shared" si="1"/>
        <v>6.1868850310359208E-3</v>
      </c>
      <c r="J64" t="s">
        <v>2975</v>
      </c>
      <c r="K64">
        <v>1.7508856875013197</v>
      </c>
      <c r="L64">
        <v>6.1868850310359208E-3</v>
      </c>
    </row>
    <row r="66" spans="2:12" x14ac:dyDescent="0.25">
      <c r="B66" t="s">
        <v>2976</v>
      </c>
      <c r="C66">
        <v>1.5625</v>
      </c>
      <c r="D66">
        <v>1.5625</v>
      </c>
      <c r="E66">
        <f t="shared" si="0"/>
        <v>1.5625</v>
      </c>
      <c r="F66">
        <f t="shared" si="1"/>
        <v>0</v>
      </c>
      <c r="J66" t="s">
        <v>2976</v>
      </c>
      <c r="K66">
        <v>1.5625</v>
      </c>
      <c r="L66">
        <v>0</v>
      </c>
    </row>
    <row r="67" spans="2:12" x14ac:dyDescent="0.25">
      <c r="B67" t="s">
        <v>2977</v>
      </c>
      <c r="C67">
        <v>1.5204359948702106</v>
      </c>
      <c r="D67">
        <v>1.4838718376505495</v>
      </c>
      <c r="E67">
        <f t="shared" si="0"/>
        <v>1.5021539162603801</v>
      </c>
      <c r="F67">
        <f t="shared" si="1"/>
        <v>2.5854763518393432E-2</v>
      </c>
      <c r="J67" t="s">
        <v>2977</v>
      </c>
      <c r="K67">
        <v>1.5021539162603801</v>
      </c>
      <c r="L67">
        <v>2.5854763518393432E-2</v>
      </c>
    </row>
    <row r="68" spans="2:12" x14ac:dyDescent="0.25">
      <c r="B68" t="s">
        <v>2978</v>
      </c>
      <c r="C68">
        <v>1.4331084949915296</v>
      </c>
      <c r="D68">
        <v>1.4272270344087077</v>
      </c>
      <c r="E68">
        <f t="shared" ref="E68:E131" si="2">AVERAGE(C68:D68)</f>
        <v>1.4301677647001187</v>
      </c>
      <c r="F68">
        <f t="shared" ref="F68:F131" si="3">_xlfn.STDEV.S(C68:D68)</f>
        <v>4.1588206613947546E-3</v>
      </c>
      <c r="J68" t="s">
        <v>2978</v>
      </c>
      <c r="K68">
        <v>1.4301677647001187</v>
      </c>
      <c r="L68">
        <v>4.1588206613947546E-3</v>
      </c>
    </row>
    <row r="69" spans="2:12" x14ac:dyDescent="0.25">
      <c r="B69" t="s">
        <v>2979</v>
      </c>
      <c r="C69">
        <v>1.4186001428105646</v>
      </c>
      <c r="D69">
        <v>1.4127736797249502</v>
      </c>
      <c r="E69">
        <f t="shared" si="2"/>
        <v>1.4156869112677573</v>
      </c>
      <c r="F69">
        <f t="shared" si="3"/>
        <v>4.1199315581710444E-3</v>
      </c>
      <c r="J69" t="s">
        <v>2979</v>
      </c>
      <c r="K69">
        <v>1.4156869112677573</v>
      </c>
      <c r="L69">
        <v>4.1199315581710444E-3</v>
      </c>
    </row>
    <row r="70" spans="2:12" x14ac:dyDescent="0.25">
      <c r="B70" t="s">
        <v>2980</v>
      </c>
      <c r="C70">
        <v>1.4166734069072211</v>
      </c>
      <c r="D70">
        <v>1.4136456504842529</v>
      </c>
      <c r="E70">
        <f t="shared" si="2"/>
        <v>1.415159528695737</v>
      </c>
      <c r="F70">
        <f t="shared" si="3"/>
        <v>2.1409470984619055E-3</v>
      </c>
      <c r="J70" t="s">
        <v>2980</v>
      </c>
      <c r="K70">
        <v>1.415159528695737</v>
      </c>
      <c r="L70">
        <v>2.1409470984619055E-3</v>
      </c>
    </row>
    <row r="71" spans="2:12" x14ac:dyDescent="0.25">
      <c r="B71" t="s">
        <v>2981</v>
      </c>
      <c r="C71">
        <v>1.4262906713531789</v>
      </c>
      <c r="D71">
        <v>1.4243399507591801</v>
      </c>
      <c r="E71">
        <f t="shared" si="2"/>
        <v>1.4253153110561794</v>
      </c>
      <c r="F71">
        <f t="shared" si="3"/>
        <v>1.3793677602168097E-3</v>
      </c>
      <c r="J71" t="s">
        <v>2981</v>
      </c>
      <c r="K71">
        <v>1.4253153110561794</v>
      </c>
      <c r="L71">
        <v>1.3793677602168097E-3</v>
      </c>
    </row>
    <row r="72" spans="2:12" x14ac:dyDescent="0.25">
      <c r="B72" t="s">
        <v>2982</v>
      </c>
      <c r="C72">
        <v>1.4289953915275244</v>
      </c>
      <c r="D72">
        <v>1.4269145333463209</v>
      </c>
      <c r="E72">
        <f t="shared" si="2"/>
        <v>1.4279549624369228</v>
      </c>
      <c r="F72">
        <f t="shared" si="3"/>
        <v>1.4713889306165113E-3</v>
      </c>
      <c r="J72" t="s">
        <v>2982</v>
      </c>
      <c r="K72">
        <v>1.4279549624369228</v>
      </c>
      <c r="L72">
        <v>1.4713889306165113E-3</v>
      </c>
    </row>
    <row r="73" spans="2:12" x14ac:dyDescent="0.25">
      <c r="B73" t="s">
        <v>2983</v>
      </c>
      <c r="C73">
        <v>1.4337716055894572</v>
      </c>
      <c r="D73">
        <v>1.4306111242679844</v>
      </c>
      <c r="E73">
        <f t="shared" si="2"/>
        <v>1.4321913649287208</v>
      </c>
      <c r="F73">
        <f t="shared" si="3"/>
        <v>2.2347977742267883E-3</v>
      </c>
      <c r="J73" t="s">
        <v>2983</v>
      </c>
      <c r="K73">
        <v>1.4321913649287208</v>
      </c>
      <c r="L73">
        <v>2.2347977742267883E-3</v>
      </c>
    </row>
    <row r="75" spans="2:12" x14ac:dyDescent="0.25">
      <c r="B75" t="s">
        <v>2984</v>
      </c>
      <c r="C75">
        <v>1.5625</v>
      </c>
      <c r="D75">
        <v>1.5625</v>
      </c>
      <c r="E75">
        <f t="shared" si="2"/>
        <v>1.5625</v>
      </c>
      <c r="F75">
        <f t="shared" si="3"/>
        <v>0</v>
      </c>
      <c r="J75" t="s">
        <v>2984</v>
      </c>
      <c r="K75">
        <v>1.5625</v>
      </c>
      <c r="L75">
        <v>0</v>
      </c>
    </row>
    <row r="76" spans="2:12" x14ac:dyDescent="0.25">
      <c r="B76" t="s">
        <v>2985</v>
      </c>
      <c r="C76">
        <v>1.5920582362591136</v>
      </c>
      <c r="D76">
        <v>1.5719489314969903</v>
      </c>
      <c r="E76">
        <f t="shared" si="2"/>
        <v>1.582003583878052</v>
      </c>
      <c r="F76">
        <f t="shared" si="3"/>
        <v>1.4219425762244282E-2</v>
      </c>
      <c r="J76" t="s">
        <v>2985</v>
      </c>
      <c r="K76">
        <v>1.582003583878052</v>
      </c>
      <c r="L76">
        <v>1.4219425762244282E-2</v>
      </c>
    </row>
    <row r="77" spans="2:12" x14ac:dyDescent="0.25">
      <c r="B77" t="s">
        <v>2986</v>
      </c>
      <c r="C77">
        <v>1.5662193577932495</v>
      </c>
      <c r="D77">
        <v>1.563870250081062</v>
      </c>
      <c r="E77">
        <f t="shared" si="2"/>
        <v>1.5650448039371558</v>
      </c>
      <c r="F77">
        <f t="shared" si="3"/>
        <v>1.6610699930254319E-3</v>
      </c>
      <c r="J77" t="s">
        <v>2986</v>
      </c>
      <c r="K77">
        <v>1.5650448039371558</v>
      </c>
      <c r="L77">
        <v>1.6610699930254319E-3</v>
      </c>
    </row>
    <row r="78" spans="2:12" x14ac:dyDescent="0.25">
      <c r="B78" t="s">
        <v>2987</v>
      </c>
      <c r="C78">
        <v>1.5814729338285138</v>
      </c>
      <c r="D78">
        <v>1.5684796254010986</v>
      </c>
      <c r="E78">
        <f t="shared" si="2"/>
        <v>1.5749762796148064</v>
      </c>
      <c r="F78">
        <f t="shared" si="3"/>
        <v>9.1876564990736008E-3</v>
      </c>
      <c r="J78" t="s">
        <v>2987</v>
      </c>
      <c r="K78">
        <v>1.5749762796148064</v>
      </c>
      <c r="L78">
        <v>9.1876564990736008E-3</v>
      </c>
    </row>
    <row r="79" spans="2:12" x14ac:dyDescent="0.25">
      <c r="B79" t="s">
        <v>2988</v>
      </c>
      <c r="C79">
        <v>1.5729068360450977</v>
      </c>
      <c r="D79">
        <v>1.5656858731118353</v>
      </c>
      <c r="E79">
        <f t="shared" si="2"/>
        <v>1.5692963545784666</v>
      </c>
      <c r="F79">
        <f t="shared" si="3"/>
        <v>5.1059918568065916E-3</v>
      </c>
      <c r="J79" t="s">
        <v>2988</v>
      </c>
      <c r="K79">
        <v>1.5692963545784666</v>
      </c>
      <c r="L79">
        <v>5.1059918568065916E-3</v>
      </c>
    </row>
    <row r="80" spans="2:12" x14ac:dyDescent="0.25">
      <c r="B80" t="s">
        <v>2989</v>
      </c>
      <c r="C80">
        <v>1.5772947193781133</v>
      </c>
      <c r="D80">
        <v>1.5637400259029735</v>
      </c>
      <c r="E80">
        <f t="shared" si="2"/>
        <v>1.5705173726405435</v>
      </c>
      <c r="F80">
        <f t="shared" si="3"/>
        <v>9.5846156731764186E-3</v>
      </c>
      <c r="J80" t="s">
        <v>2989</v>
      </c>
      <c r="K80">
        <v>1.5705173726405435</v>
      </c>
      <c r="L80">
        <v>9.5846156731764186E-3</v>
      </c>
    </row>
    <row r="81" spans="2:12" x14ac:dyDescent="0.25">
      <c r="B81" t="s">
        <v>2990</v>
      </c>
      <c r="C81">
        <v>1.5692223284196938</v>
      </c>
      <c r="D81">
        <v>1.5605665792054861</v>
      </c>
      <c r="E81">
        <f t="shared" si="2"/>
        <v>1.56489445381259</v>
      </c>
      <c r="F81">
        <f t="shared" si="3"/>
        <v>6.1205389656163543E-3</v>
      </c>
      <c r="J81" t="s">
        <v>2990</v>
      </c>
      <c r="K81">
        <v>1.56489445381259</v>
      </c>
      <c r="L81">
        <v>6.1205389656163543E-3</v>
      </c>
    </row>
    <row r="82" spans="2:12" x14ac:dyDescent="0.25">
      <c r="B82" t="s">
        <v>2991</v>
      </c>
      <c r="C82">
        <v>1.5669639710915073</v>
      </c>
      <c r="D82">
        <v>1.557736819861457</v>
      </c>
      <c r="E82">
        <f t="shared" si="2"/>
        <v>1.5623503954764821</v>
      </c>
      <c r="F82">
        <f t="shared" si="3"/>
        <v>6.5245812058024009E-3</v>
      </c>
      <c r="J82" t="s">
        <v>2991</v>
      </c>
      <c r="K82">
        <v>1.5623503954764821</v>
      </c>
      <c r="L82">
        <v>6.5245812058024009E-3</v>
      </c>
    </row>
    <row r="84" spans="2:12" x14ac:dyDescent="0.25">
      <c r="B84" t="s">
        <v>2992</v>
      </c>
      <c r="C84">
        <v>1.5625</v>
      </c>
      <c r="D84">
        <v>1.5625</v>
      </c>
      <c r="E84">
        <f t="shared" si="2"/>
        <v>1.5625</v>
      </c>
      <c r="F84">
        <f t="shared" si="3"/>
        <v>0</v>
      </c>
      <c r="J84" t="s">
        <v>2992</v>
      </c>
      <c r="K84">
        <v>1.5625</v>
      </c>
      <c r="L84">
        <v>0</v>
      </c>
    </row>
    <row r="85" spans="2:12" x14ac:dyDescent="0.25">
      <c r="B85" t="s">
        <v>2993</v>
      </c>
      <c r="C85">
        <v>1.5707252306876192</v>
      </c>
      <c r="D85">
        <v>1.5660017636654928</v>
      </c>
      <c r="E85">
        <f t="shared" si="2"/>
        <v>1.5683634971765561</v>
      </c>
      <c r="F85">
        <f t="shared" si="3"/>
        <v>3.3399955620565616E-3</v>
      </c>
      <c r="J85" t="s">
        <v>2993</v>
      </c>
      <c r="K85">
        <v>1.5683634971765561</v>
      </c>
      <c r="L85">
        <v>3.3399955620565616E-3</v>
      </c>
    </row>
    <row r="86" spans="2:12" x14ac:dyDescent="0.25">
      <c r="B86" t="s">
        <v>2994</v>
      </c>
      <c r="C86">
        <v>1.5533864575347378</v>
      </c>
      <c r="D86">
        <v>1.5565586311897086</v>
      </c>
      <c r="E86">
        <f t="shared" si="2"/>
        <v>1.5549725443622231</v>
      </c>
      <c r="F86">
        <f t="shared" si="3"/>
        <v>2.243065502531168E-3</v>
      </c>
      <c r="J86" t="s">
        <v>2994</v>
      </c>
      <c r="K86">
        <v>1.5549725443622231</v>
      </c>
      <c r="L86">
        <v>2.243065502531168E-3</v>
      </c>
    </row>
    <row r="87" spans="2:12" x14ac:dyDescent="0.25">
      <c r="B87" t="s">
        <v>2995</v>
      </c>
      <c r="C87">
        <v>1.5641952415072171</v>
      </c>
      <c r="D87">
        <v>1.5624422317829254</v>
      </c>
      <c r="E87">
        <f t="shared" si="2"/>
        <v>1.5633187366450714</v>
      </c>
      <c r="F87">
        <f t="shared" si="3"/>
        <v>1.2395650635326279E-3</v>
      </c>
      <c r="J87" t="s">
        <v>2995</v>
      </c>
      <c r="K87">
        <v>1.5633187366450714</v>
      </c>
      <c r="L87">
        <v>1.2395650635326279E-3</v>
      </c>
    </row>
    <row r="88" spans="2:12" x14ac:dyDescent="0.25">
      <c r="B88" t="s">
        <v>2996</v>
      </c>
      <c r="C88">
        <v>1.5565314737592837</v>
      </c>
      <c r="D88">
        <v>1.5590414380136499</v>
      </c>
      <c r="E88">
        <f t="shared" si="2"/>
        <v>1.5577864558864669</v>
      </c>
      <c r="F88">
        <f t="shared" si="3"/>
        <v>1.7748127447981949E-3</v>
      </c>
      <c r="J88" t="s">
        <v>2996</v>
      </c>
      <c r="K88">
        <v>1.5577864558864669</v>
      </c>
      <c r="L88">
        <v>1.7748127447981949E-3</v>
      </c>
    </row>
    <row r="89" spans="2:12" x14ac:dyDescent="0.25">
      <c r="B89" t="s">
        <v>2997</v>
      </c>
      <c r="C89">
        <v>1.5574811886628397</v>
      </c>
      <c r="D89">
        <v>1.558773890442569</v>
      </c>
      <c r="E89">
        <f t="shared" si="2"/>
        <v>1.5581275395527043</v>
      </c>
      <c r="F89">
        <f t="shared" si="3"/>
        <v>9.140781944984985E-4</v>
      </c>
      <c r="J89" t="s">
        <v>2997</v>
      </c>
      <c r="K89">
        <v>1.5581275395527043</v>
      </c>
      <c r="L89">
        <v>9.140781944984985E-4</v>
      </c>
    </row>
    <row r="90" spans="2:12" x14ac:dyDescent="0.25">
      <c r="B90" t="s">
        <v>2998</v>
      </c>
      <c r="C90">
        <v>1.55727634216643</v>
      </c>
      <c r="D90">
        <v>1.5553450534939695</v>
      </c>
      <c r="E90">
        <f t="shared" si="2"/>
        <v>1.5563106978301997</v>
      </c>
      <c r="F90">
        <f t="shared" si="3"/>
        <v>1.3656273167255897E-3</v>
      </c>
      <c r="J90" t="s">
        <v>2998</v>
      </c>
      <c r="K90">
        <v>1.5563106978301997</v>
      </c>
      <c r="L90">
        <v>1.3656273167255897E-3</v>
      </c>
    </row>
    <row r="91" spans="2:12" x14ac:dyDescent="0.25">
      <c r="B91" t="s">
        <v>2999</v>
      </c>
      <c r="C91">
        <v>1.5535565618021487</v>
      </c>
      <c r="D91">
        <v>1.5521003355814502</v>
      </c>
      <c r="E91">
        <f t="shared" si="2"/>
        <v>1.5528284486917996</v>
      </c>
      <c r="F91">
        <f t="shared" si="3"/>
        <v>1.0297074355975814E-3</v>
      </c>
      <c r="J91" t="s">
        <v>2999</v>
      </c>
      <c r="K91">
        <v>1.5528284486917996</v>
      </c>
      <c r="L91">
        <v>1.0297074355975814E-3</v>
      </c>
    </row>
    <row r="93" spans="2:12" x14ac:dyDescent="0.25">
      <c r="B93" t="s">
        <v>3000</v>
      </c>
      <c r="C93">
        <v>1.5625</v>
      </c>
      <c r="D93">
        <v>1.5625</v>
      </c>
      <c r="E93">
        <f t="shared" si="2"/>
        <v>1.5625</v>
      </c>
      <c r="F93">
        <f t="shared" si="3"/>
        <v>0</v>
      </c>
      <c r="J93" t="s">
        <v>3000</v>
      </c>
      <c r="K93">
        <v>1.5625</v>
      </c>
      <c r="L93">
        <v>0</v>
      </c>
    </row>
    <row r="94" spans="2:12" x14ac:dyDescent="0.25">
      <c r="B94" t="s">
        <v>3001</v>
      </c>
      <c r="C94">
        <v>1.6144654903255076</v>
      </c>
      <c r="D94">
        <v>1.6430791626790509</v>
      </c>
      <c r="E94">
        <f t="shared" si="2"/>
        <v>1.6287723265022791</v>
      </c>
      <c r="F94">
        <f t="shared" si="3"/>
        <v>2.0232921755840495E-2</v>
      </c>
      <c r="J94" t="s">
        <v>3001</v>
      </c>
      <c r="K94">
        <v>1.6287723265022791</v>
      </c>
      <c r="L94">
        <v>2.0232921755840495E-2</v>
      </c>
    </row>
    <row r="95" spans="2:12" x14ac:dyDescent="0.25">
      <c r="B95" t="s">
        <v>3002</v>
      </c>
      <c r="C95">
        <v>1.7030219537969356</v>
      </c>
      <c r="D95">
        <v>1.7088427544145353</v>
      </c>
      <c r="E95">
        <f t="shared" si="2"/>
        <v>1.7059323541057354</v>
      </c>
      <c r="F95">
        <f t="shared" si="3"/>
        <v>4.1159275886395973E-3</v>
      </c>
      <c r="J95" t="s">
        <v>3002</v>
      </c>
      <c r="K95">
        <v>1.7059323541057354</v>
      </c>
      <c r="L95">
        <v>4.1159275886395973E-3</v>
      </c>
    </row>
    <row r="96" spans="2:12" x14ac:dyDescent="0.25">
      <c r="B96" t="s">
        <v>3003</v>
      </c>
      <c r="C96">
        <v>1.725507158283722</v>
      </c>
      <c r="D96">
        <v>1.7292275460402053</v>
      </c>
      <c r="E96">
        <f t="shared" si="2"/>
        <v>1.7273673521619637</v>
      </c>
      <c r="F96">
        <f t="shared" si="3"/>
        <v>2.6307114112527558E-3</v>
      </c>
      <c r="J96" t="s">
        <v>3003</v>
      </c>
      <c r="K96">
        <v>1.7273673521619637</v>
      </c>
      <c r="L96">
        <v>2.6307114112527558E-3</v>
      </c>
    </row>
    <row r="97" spans="2:12" x14ac:dyDescent="0.25">
      <c r="B97" t="s">
        <v>3004</v>
      </c>
      <c r="C97">
        <v>1.7214131819023835</v>
      </c>
      <c r="D97">
        <v>1.722839708721128</v>
      </c>
      <c r="E97">
        <f t="shared" si="2"/>
        <v>1.7221264453117557</v>
      </c>
      <c r="F97">
        <f t="shared" si="3"/>
        <v>1.0087067870787482E-3</v>
      </c>
      <c r="J97" t="s">
        <v>3004</v>
      </c>
      <c r="K97">
        <v>1.7221264453117557</v>
      </c>
      <c r="L97">
        <v>1.0087067870787482E-3</v>
      </c>
    </row>
    <row r="98" spans="2:12" x14ac:dyDescent="0.25">
      <c r="B98" t="s">
        <v>3005</v>
      </c>
      <c r="C98">
        <v>1.7234434760549735</v>
      </c>
      <c r="D98">
        <v>1.7211734478095586</v>
      </c>
      <c r="E98">
        <f t="shared" si="2"/>
        <v>1.7223084619322662</v>
      </c>
      <c r="F98">
        <f t="shared" si="3"/>
        <v>1.6051523658178692E-3</v>
      </c>
      <c r="J98" t="s">
        <v>3005</v>
      </c>
      <c r="K98">
        <v>1.7223084619322662</v>
      </c>
      <c r="L98">
        <v>1.6051523658178692E-3</v>
      </c>
    </row>
    <row r="99" spans="2:12" x14ac:dyDescent="0.25">
      <c r="B99" t="s">
        <v>3006</v>
      </c>
      <c r="C99">
        <v>1.7066493508054354</v>
      </c>
      <c r="D99">
        <v>1.7087018529945326</v>
      </c>
      <c r="E99">
        <f t="shared" si="2"/>
        <v>1.7076756018999841</v>
      </c>
      <c r="F99">
        <f t="shared" si="3"/>
        <v>1.4513382163108201E-3</v>
      </c>
      <c r="J99" t="s">
        <v>3006</v>
      </c>
      <c r="K99">
        <v>1.7076756018999841</v>
      </c>
      <c r="L99">
        <v>1.4513382163108201E-3</v>
      </c>
    </row>
    <row r="100" spans="2:12" x14ac:dyDescent="0.25">
      <c r="B100" t="s">
        <v>3007</v>
      </c>
      <c r="C100">
        <v>1.7002921436039031</v>
      </c>
      <c r="D100">
        <v>1.7018509580509249</v>
      </c>
      <c r="E100">
        <f t="shared" si="2"/>
        <v>1.7010715508274141</v>
      </c>
      <c r="F100">
        <f t="shared" si="3"/>
        <v>1.1022482661006533E-3</v>
      </c>
      <c r="J100" t="s">
        <v>3007</v>
      </c>
      <c r="K100">
        <v>1.7010715508274141</v>
      </c>
      <c r="L100">
        <v>1.1022482661006533E-3</v>
      </c>
    </row>
    <row r="102" spans="2:12" x14ac:dyDescent="0.25">
      <c r="B102" t="s">
        <v>3008</v>
      </c>
      <c r="C102">
        <v>1.5625</v>
      </c>
      <c r="D102">
        <v>1.5625</v>
      </c>
      <c r="E102">
        <f t="shared" si="2"/>
        <v>1.5625</v>
      </c>
      <c r="F102">
        <f t="shared" si="3"/>
        <v>0</v>
      </c>
      <c r="J102" t="s">
        <v>3008</v>
      </c>
      <c r="K102">
        <v>1.5625</v>
      </c>
      <c r="L102">
        <v>0</v>
      </c>
    </row>
    <row r="103" spans="2:12" x14ac:dyDescent="0.25">
      <c r="B103" t="s">
        <v>3009</v>
      </c>
      <c r="C103">
        <v>1.5458146230264684</v>
      </c>
      <c r="D103">
        <v>1.5370450586001025</v>
      </c>
      <c r="E103">
        <f t="shared" si="2"/>
        <v>1.5414298408132856</v>
      </c>
      <c r="F103">
        <f t="shared" si="3"/>
        <v>6.2010184739356398E-3</v>
      </c>
      <c r="J103" t="s">
        <v>3009</v>
      </c>
      <c r="K103">
        <v>1.5414298408132856</v>
      </c>
      <c r="L103">
        <v>6.2010184739356398E-3</v>
      </c>
    </row>
    <row r="104" spans="2:12" x14ac:dyDescent="0.25">
      <c r="B104" t="s">
        <v>3010</v>
      </c>
      <c r="C104">
        <v>1.4699596259737655</v>
      </c>
      <c r="D104">
        <v>1.479139257921563</v>
      </c>
      <c r="E104">
        <f t="shared" si="2"/>
        <v>1.4745494419476644</v>
      </c>
      <c r="F104">
        <f t="shared" si="3"/>
        <v>6.4909799990842685E-3</v>
      </c>
      <c r="J104" t="s">
        <v>3010</v>
      </c>
      <c r="K104">
        <v>1.4745494419476644</v>
      </c>
      <c r="L104">
        <v>6.4909799990842685E-3</v>
      </c>
    </row>
    <row r="105" spans="2:12" x14ac:dyDescent="0.25">
      <c r="B105" t="s">
        <v>3011</v>
      </c>
      <c r="C105">
        <v>1.4715884152930014</v>
      </c>
      <c r="D105">
        <v>1.4748506357420441</v>
      </c>
      <c r="E105">
        <f t="shared" si="2"/>
        <v>1.4732195255175227</v>
      </c>
      <c r="F105">
        <f t="shared" si="3"/>
        <v>2.3067382012434993E-3</v>
      </c>
      <c r="J105" t="s">
        <v>3011</v>
      </c>
      <c r="K105">
        <v>1.4732195255175227</v>
      </c>
      <c r="L105">
        <v>2.3067382012434993E-3</v>
      </c>
    </row>
    <row r="106" spans="2:12" x14ac:dyDescent="0.25">
      <c r="B106" t="s">
        <v>3012</v>
      </c>
      <c r="C106">
        <v>1.4633515095549978</v>
      </c>
      <c r="D106">
        <v>1.4704702920965251</v>
      </c>
      <c r="E106">
        <f t="shared" si="2"/>
        <v>1.4669109008257615</v>
      </c>
      <c r="F106">
        <f t="shared" si="3"/>
        <v>5.0337394089063686E-3</v>
      </c>
      <c r="J106" t="s">
        <v>3012</v>
      </c>
      <c r="K106">
        <v>1.4669109008257615</v>
      </c>
      <c r="L106">
        <v>5.0337394089063686E-3</v>
      </c>
    </row>
    <row r="107" spans="2:12" x14ac:dyDescent="0.25">
      <c r="B107" t="s">
        <v>3013</v>
      </c>
      <c r="C107">
        <v>1.4675336660367775</v>
      </c>
      <c r="D107">
        <v>1.4744635317784507</v>
      </c>
      <c r="E107">
        <f t="shared" si="2"/>
        <v>1.470998598907614</v>
      </c>
      <c r="F107">
        <f t="shared" si="3"/>
        <v>4.9001550586494653E-3</v>
      </c>
      <c r="J107" t="s">
        <v>3013</v>
      </c>
      <c r="K107">
        <v>1.470998598907614</v>
      </c>
      <c r="L107">
        <v>4.9001550586494653E-3</v>
      </c>
    </row>
    <row r="108" spans="2:12" x14ac:dyDescent="0.25">
      <c r="B108" t="s">
        <v>3014</v>
      </c>
      <c r="C108">
        <v>1.4631976076962461</v>
      </c>
      <c r="D108">
        <v>1.4717685569763586</v>
      </c>
      <c r="E108">
        <f t="shared" si="2"/>
        <v>1.4674830823363023</v>
      </c>
      <c r="F108">
        <f t="shared" si="3"/>
        <v>6.0605763571734946E-3</v>
      </c>
      <c r="J108" t="s">
        <v>3014</v>
      </c>
      <c r="K108">
        <v>1.4674830823363023</v>
      </c>
      <c r="L108">
        <v>6.0605763571734946E-3</v>
      </c>
    </row>
    <row r="109" spans="2:12" x14ac:dyDescent="0.25">
      <c r="B109" t="s">
        <v>3015</v>
      </c>
      <c r="C109">
        <v>1.4756676260484272</v>
      </c>
      <c r="D109">
        <v>1.483447601501908</v>
      </c>
      <c r="E109">
        <f t="shared" si="2"/>
        <v>1.4795576137751676</v>
      </c>
      <c r="F109">
        <f t="shared" si="3"/>
        <v>5.5012734006212004E-3</v>
      </c>
      <c r="J109" t="s">
        <v>3015</v>
      </c>
      <c r="K109">
        <v>1.4795576137751676</v>
      </c>
      <c r="L109">
        <v>5.5012734006212004E-3</v>
      </c>
    </row>
    <row r="111" spans="2:12" x14ac:dyDescent="0.25">
      <c r="B111" t="s">
        <v>3016</v>
      </c>
      <c r="C111">
        <v>1.5625</v>
      </c>
      <c r="D111">
        <v>1.5625</v>
      </c>
      <c r="E111">
        <f t="shared" si="2"/>
        <v>1.5625</v>
      </c>
      <c r="F111">
        <f t="shared" si="3"/>
        <v>0</v>
      </c>
      <c r="J111" t="s">
        <v>3016</v>
      </c>
      <c r="K111">
        <v>1.5625</v>
      </c>
      <c r="L111">
        <v>0</v>
      </c>
    </row>
    <row r="112" spans="2:12" x14ac:dyDescent="0.25">
      <c r="B112" t="s">
        <v>3017</v>
      </c>
      <c r="C112">
        <v>1.5864025214285986</v>
      </c>
      <c r="D112">
        <v>1.5606488150565239</v>
      </c>
      <c r="E112">
        <f t="shared" si="2"/>
        <v>1.5735256682425613</v>
      </c>
      <c r="F112">
        <f t="shared" si="3"/>
        <v>1.8210620416381253E-2</v>
      </c>
      <c r="J112" t="s">
        <v>3017</v>
      </c>
      <c r="K112">
        <v>1.5735256682425613</v>
      </c>
      <c r="L112">
        <v>1.8210620416381253E-2</v>
      </c>
    </row>
    <row r="113" spans="2:12" x14ac:dyDescent="0.25">
      <c r="B113" t="s">
        <v>3018</v>
      </c>
      <c r="C113">
        <v>1.5691181953542113</v>
      </c>
      <c r="D113">
        <v>1.5597976272518803</v>
      </c>
      <c r="E113">
        <f t="shared" si="2"/>
        <v>1.5644579113030459</v>
      </c>
      <c r="F113">
        <f t="shared" si="3"/>
        <v>6.5906369096692466E-3</v>
      </c>
      <c r="J113" t="s">
        <v>3018</v>
      </c>
      <c r="K113">
        <v>1.5644579113030459</v>
      </c>
      <c r="L113">
        <v>6.5906369096692466E-3</v>
      </c>
    </row>
    <row r="114" spans="2:12" x14ac:dyDescent="0.25">
      <c r="B114" t="s">
        <v>3019</v>
      </c>
      <c r="C114">
        <v>1.5751048967457</v>
      </c>
      <c r="D114">
        <v>1.556456360941266</v>
      </c>
      <c r="E114">
        <f t="shared" si="2"/>
        <v>1.565780628843483</v>
      </c>
      <c r="F114">
        <f t="shared" si="3"/>
        <v>1.318650612651536E-2</v>
      </c>
      <c r="J114" t="s">
        <v>3019</v>
      </c>
      <c r="K114">
        <v>1.565780628843483</v>
      </c>
      <c r="L114">
        <v>1.318650612651536E-2</v>
      </c>
    </row>
    <row r="115" spans="2:12" x14ac:dyDescent="0.25">
      <c r="B115" t="s">
        <v>3020</v>
      </c>
      <c r="C115">
        <v>1.5753333366190585</v>
      </c>
      <c r="D115">
        <v>1.5600652747953225</v>
      </c>
      <c r="E115">
        <f t="shared" si="2"/>
        <v>1.5676993057071904</v>
      </c>
      <c r="F115">
        <f t="shared" si="3"/>
        <v>1.0796150051139149E-2</v>
      </c>
      <c r="J115" t="s">
        <v>3020</v>
      </c>
      <c r="K115">
        <v>1.5676993057071904</v>
      </c>
      <c r="L115">
        <v>1.0796150051139149E-2</v>
      </c>
    </row>
    <row r="116" spans="2:12" x14ac:dyDescent="0.25">
      <c r="B116" t="s">
        <v>3021</v>
      </c>
      <c r="C116">
        <v>1.5764977637175432</v>
      </c>
      <c r="D116">
        <v>1.5553205874045992</v>
      </c>
      <c r="E116">
        <f t="shared" si="2"/>
        <v>1.5659091755610712</v>
      </c>
      <c r="F116">
        <f t="shared" si="3"/>
        <v>1.4974524977265848E-2</v>
      </c>
      <c r="J116" t="s">
        <v>3021</v>
      </c>
      <c r="K116">
        <v>1.5659091755610712</v>
      </c>
      <c r="L116">
        <v>1.4974524977265848E-2</v>
      </c>
    </row>
    <row r="117" spans="2:12" x14ac:dyDescent="0.25">
      <c r="B117" t="s">
        <v>3022</v>
      </c>
      <c r="C117">
        <v>1.5752619806085597</v>
      </c>
      <c r="D117">
        <v>1.5587251648846989</v>
      </c>
      <c r="E117">
        <f t="shared" si="2"/>
        <v>1.5669935727466293</v>
      </c>
      <c r="F117">
        <f t="shared" si="3"/>
        <v>1.1693294537574289E-2</v>
      </c>
      <c r="J117" t="s">
        <v>3022</v>
      </c>
      <c r="K117">
        <v>1.5669935727466293</v>
      </c>
      <c r="L117">
        <v>1.1693294537574289E-2</v>
      </c>
    </row>
    <row r="118" spans="2:12" x14ac:dyDescent="0.25">
      <c r="B118" t="s">
        <v>3023</v>
      </c>
      <c r="C118">
        <v>1.5706896995485313</v>
      </c>
      <c r="D118">
        <v>1.55455116273186</v>
      </c>
      <c r="E118">
        <f t="shared" si="2"/>
        <v>1.5626204311401957</v>
      </c>
      <c r="F118">
        <f t="shared" si="3"/>
        <v>1.1411668821497051E-2</v>
      </c>
      <c r="J118" t="s">
        <v>3023</v>
      </c>
      <c r="K118">
        <v>1.5626204311401957</v>
      </c>
      <c r="L118">
        <v>1.1411668821497051E-2</v>
      </c>
    </row>
    <row r="120" spans="2:12" x14ac:dyDescent="0.25">
      <c r="B120" t="s">
        <v>3024</v>
      </c>
      <c r="C120">
        <v>1.5625</v>
      </c>
      <c r="D120">
        <v>1.5625</v>
      </c>
      <c r="E120">
        <f t="shared" si="2"/>
        <v>1.5625</v>
      </c>
      <c r="F120">
        <f t="shared" si="3"/>
        <v>0</v>
      </c>
      <c r="J120" t="s">
        <v>3024</v>
      </c>
      <c r="K120">
        <v>1.5625</v>
      </c>
      <c r="L120">
        <v>0</v>
      </c>
    </row>
    <row r="121" spans="2:12" x14ac:dyDescent="0.25">
      <c r="B121" t="s">
        <v>3025</v>
      </c>
      <c r="C121">
        <v>1.5504782473932788</v>
      </c>
      <c r="D121">
        <v>1.5222808704504991</v>
      </c>
      <c r="E121">
        <f t="shared" si="2"/>
        <v>1.5363795589218889</v>
      </c>
      <c r="F121">
        <f t="shared" si="3"/>
        <v>1.9938556447912714E-2</v>
      </c>
      <c r="J121" t="s">
        <v>3025</v>
      </c>
      <c r="K121">
        <v>1.5363795589218889</v>
      </c>
      <c r="L121">
        <v>1.9938556447912714E-2</v>
      </c>
    </row>
    <row r="122" spans="2:12" x14ac:dyDescent="0.25">
      <c r="B122" t="s">
        <v>3026</v>
      </c>
      <c r="C122">
        <v>1.5128026991481156</v>
      </c>
      <c r="D122">
        <v>1.504972563285865</v>
      </c>
      <c r="E122">
        <f t="shared" si="2"/>
        <v>1.5088876312169903</v>
      </c>
      <c r="F122">
        <f t="shared" si="3"/>
        <v>5.5367421658093488E-3</v>
      </c>
      <c r="J122" t="s">
        <v>3026</v>
      </c>
      <c r="K122">
        <v>1.5088876312169903</v>
      </c>
      <c r="L122">
        <v>5.5367421658093488E-3</v>
      </c>
    </row>
    <row r="123" spans="2:12" x14ac:dyDescent="0.25">
      <c r="B123" t="s">
        <v>3027</v>
      </c>
      <c r="C123">
        <v>1.5119925740397415</v>
      </c>
      <c r="D123">
        <v>1.5008065982798842</v>
      </c>
      <c r="E123">
        <f t="shared" si="2"/>
        <v>1.5063995861598127</v>
      </c>
      <c r="F123">
        <f t="shared" si="3"/>
        <v>7.9096793139834826E-3</v>
      </c>
      <c r="J123" t="s">
        <v>3027</v>
      </c>
      <c r="K123">
        <v>1.5063995861598127</v>
      </c>
      <c r="L123">
        <v>7.9096793139834826E-3</v>
      </c>
    </row>
    <row r="124" spans="2:12" x14ac:dyDescent="0.25">
      <c r="B124" t="s">
        <v>3028</v>
      </c>
      <c r="C124">
        <v>1.5123221753994818</v>
      </c>
      <c r="D124">
        <v>1.5037232925985282</v>
      </c>
      <c r="E124">
        <f t="shared" si="2"/>
        <v>1.5080227339990051</v>
      </c>
      <c r="F124">
        <f t="shared" si="3"/>
        <v>6.0803283391826328E-3</v>
      </c>
      <c r="J124" t="s">
        <v>3028</v>
      </c>
      <c r="K124">
        <v>1.5080227339990051</v>
      </c>
      <c r="L124">
        <v>6.0803283391826328E-3</v>
      </c>
    </row>
    <row r="125" spans="2:12" x14ac:dyDescent="0.25">
      <c r="B125" t="s">
        <v>3029</v>
      </c>
      <c r="C125">
        <v>1.515002208486002</v>
      </c>
      <c r="D125">
        <v>1.5061820084434325</v>
      </c>
      <c r="E125">
        <f t="shared" si="2"/>
        <v>1.5105921084647171</v>
      </c>
      <c r="F125">
        <f t="shared" si="3"/>
        <v>6.2368232615227321E-3</v>
      </c>
      <c r="J125" t="s">
        <v>3029</v>
      </c>
      <c r="K125">
        <v>1.5105921084647171</v>
      </c>
      <c r="L125">
        <v>6.2368232615227321E-3</v>
      </c>
    </row>
    <row r="126" spans="2:12" x14ac:dyDescent="0.25">
      <c r="B126" t="s">
        <v>3030</v>
      </c>
      <c r="C126">
        <v>1.516213829264504</v>
      </c>
      <c r="D126">
        <v>1.5054580013351921</v>
      </c>
      <c r="E126">
        <f t="shared" si="2"/>
        <v>1.5108359152998481</v>
      </c>
      <c r="F126">
        <f t="shared" si="3"/>
        <v>7.6055188660920673E-3</v>
      </c>
      <c r="J126" t="s">
        <v>3030</v>
      </c>
      <c r="K126">
        <v>1.5108359152998481</v>
      </c>
      <c r="L126">
        <v>7.6055188660920673E-3</v>
      </c>
    </row>
    <row r="127" spans="2:12" x14ac:dyDescent="0.25">
      <c r="B127" t="s">
        <v>3031</v>
      </c>
      <c r="C127">
        <v>1.5144503756436478</v>
      </c>
      <c r="D127">
        <v>1.5042414521411296</v>
      </c>
      <c r="E127">
        <f t="shared" si="2"/>
        <v>1.5093459138923886</v>
      </c>
      <c r="F127">
        <f t="shared" si="3"/>
        <v>7.2187990372453601E-3</v>
      </c>
      <c r="J127" t="s">
        <v>3031</v>
      </c>
      <c r="K127">
        <v>1.5093459138923886</v>
      </c>
      <c r="L127">
        <v>7.2187990372453601E-3</v>
      </c>
    </row>
    <row r="129" spans="2:12" x14ac:dyDescent="0.25">
      <c r="B129" t="s">
        <v>3032</v>
      </c>
      <c r="C129">
        <v>1.5625</v>
      </c>
      <c r="D129">
        <v>1.5625</v>
      </c>
      <c r="E129">
        <f t="shared" si="2"/>
        <v>1.5625</v>
      </c>
      <c r="F129">
        <f t="shared" si="3"/>
        <v>0</v>
      </c>
      <c r="J129" t="s">
        <v>3032</v>
      </c>
      <c r="K129">
        <v>1.5625</v>
      </c>
      <c r="L129">
        <v>0</v>
      </c>
    </row>
    <row r="130" spans="2:12" x14ac:dyDescent="0.25">
      <c r="B130" t="s">
        <v>3033</v>
      </c>
      <c r="C130">
        <v>1.603439791312727</v>
      </c>
      <c r="D130">
        <v>1.6513465802726717</v>
      </c>
      <c r="E130">
        <f t="shared" si="2"/>
        <v>1.6273931857926993</v>
      </c>
      <c r="F130">
        <f t="shared" si="3"/>
        <v>3.3875215338449741E-2</v>
      </c>
      <c r="J130" t="s">
        <v>3033</v>
      </c>
      <c r="K130">
        <v>1.6273931857926993</v>
      </c>
      <c r="L130">
        <v>3.3875215338449741E-2</v>
      </c>
    </row>
    <row r="131" spans="2:12" x14ac:dyDescent="0.25">
      <c r="B131" t="s">
        <v>3034</v>
      </c>
      <c r="C131">
        <v>1.7435007757579088</v>
      </c>
      <c r="D131">
        <v>1.7536032459479414</v>
      </c>
      <c r="E131">
        <f t="shared" si="2"/>
        <v>1.7485520108529251</v>
      </c>
      <c r="F131">
        <f t="shared" si="3"/>
        <v>7.1435251781069437E-3</v>
      </c>
      <c r="J131" t="s">
        <v>3034</v>
      </c>
      <c r="K131">
        <v>1.7485520108529251</v>
      </c>
      <c r="L131">
        <v>7.1435251781069437E-3</v>
      </c>
    </row>
    <row r="132" spans="2:12" x14ac:dyDescent="0.25">
      <c r="B132" t="s">
        <v>3035</v>
      </c>
      <c r="C132">
        <v>1.766170867089752</v>
      </c>
      <c r="D132">
        <v>1.7780313319973755</v>
      </c>
      <c r="E132">
        <f t="shared" ref="E132:E195" si="4">AVERAGE(C132:D132)</f>
        <v>1.7721010995435638</v>
      </c>
      <c r="F132">
        <f t="shared" ref="F132:F195" si="5">_xlfn.STDEV.S(C132:D132)</f>
        <v>8.3866151642056491E-3</v>
      </c>
      <c r="J132" t="s">
        <v>3035</v>
      </c>
      <c r="K132">
        <v>1.7721010995435638</v>
      </c>
      <c r="L132">
        <v>8.3866151642056491E-3</v>
      </c>
    </row>
    <row r="133" spans="2:12" x14ac:dyDescent="0.25">
      <c r="B133" t="s">
        <v>3036</v>
      </c>
      <c r="C133">
        <v>1.7644179460858043</v>
      </c>
      <c r="D133">
        <v>1.7747923119189355</v>
      </c>
      <c r="E133">
        <f t="shared" si="4"/>
        <v>1.76960512900237</v>
      </c>
      <c r="F133">
        <f t="shared" si="5"/>
        <v>7.3357844311171174E-3</v>
      </c>
      <c r="J133" t="s">
        <v>3036</v>
      </c>
      <c r="K133">
        <v>1.76960512900237</v>
      </c>
      <c r="L133">
        <v>7.3357844311171174E-3</v>
      </c>
    </row>
    <row r="134" spans="2:12" x14ac:dyDescent="0.25">
      <c r="B134" t="s">
        <v>3037</v>
      </c>
      <c r="C134">
        <v>1.7660880813945794</v>
      </c>
      <c r="D134">
        <v>1.7775807248905786</v>
      </c>
      <c r="E134">
        <f t="shared" si="4"/>
        <v>1.771834403142579</v>
      </c>
      <c r="F134">
        <f t="shared" si="5"/>
        <v>8.1265261497805129E-3</v>
      </c>
      <c r="J134" t="s">
        <v>3037</v>
      </c>
      <c r="K134">
        <v>1.771834403142579</v>
      </c>
      <c r="L134">
        <v>8.1265261497805129E-3</v>
      </c>
    </row>
    <row r="135" spans="2:12" x14ac:dyDescent="0.25">
      <c r="B135" t="s">
        <v>3038</v>
      </c>
      <c r="C135">
        <v>1.7516012457153192</v>
      </c>
      <c r="D135">
        <v>1.7582870454275856</v>
      </c>
      <c r="E135">
        <f t="shared" si="4"/>
        <v>1.7549441455714523</v>
      </c>
      <c r="F135">
        <f t="shared" si="5"/>
        <v>4.7275743141986827E-3</v>
      </c>
      <c r="J135" t="s">
        <v>3038</v>
      </c>
      <c r="K135">
        <v>1.7549441455714523</v>
      </c>
      <c r="L135">
        <v>4.7275743141986827E-3</v>
      </c>
    </row>
    <row r="136" spans="2:12" x14ac:dyDescent="0.25">
      <c r="B136" t="s">
        <v>3039</v>
      </c>
      <c r="C136">
        <v>1.7387231838648483</v>
      </c>
      <c r="D136">
        <v>1.7452422899043034</v>
      </c>
      <c r="E136">
        <f t="shared" si="4"/>
        <v>1.7419827368845757</v>
      </c>
      <c r="F136">
        <f t="shared" si="5"/>
        <v>4.6097040877729192E-3</v>
      </c>
      <c r="J136" t="s">
        <v>3039</v>
      </c>
      <c r="K136">
        <v>1.7419827368845757</v>
      </c>
      <c r="L136">
        <v>4.6097040877729192E-3</v>
      </c>
    </row>
    <row r="138" spans="2:12" x14ac:dyDescent="0.25">
      <c r="B138" t="s">
        <v>3040</v>
      </c>
      <c r="C138">
        <v>1.5625</v>
      </c>
      <c r="D138">
        <v>1.5625</v>
      </c>
      <c r="E138">
        <f t="shared" si="4"/>
        <v>1.5625</v>
      </c>
      <c r="F138">
        <f t="shared" si="5"/>
        <v>0</v>
      </c>
      <c r="J138" t="s">
        <v>3040</v>
      </c>
      <c r="K138">
        <v>1.5625</v>
      </c>
      <c r="L138">
        <v>0</v>
      </c>
    </row>
    <row r="139" spans="2:12" x14ac:dyDescent="0.25">
      <c r="B139" t="s">
        <v>3041</v>
      </c>
      <c r="C139">
        <v>1.5033576796781711</v>
      </c>
      <c r="D139">
        <v>1.4649744189832143</v>
      </c>
      <c r="E139">
        <f t="shared" si="4"/>
        <v>1.4841660493306927</v>
      </c>
      <c r="F139">
        <f t="shared" si="5"/>
        <v>2.714106392145502E-2</v>
      </c>
      <c r="J139" t="s">
        <v>3041</v>
      </c>
      <c r="K139">
        <v>1.4841660493306927</v>
      </c>
      <c r="L139">
        <v>2.714106392145502E-2</v>
      </c>
    </row>
    <row r="140" spans="2:12" x14ac:dyDescent="0.25">
      <c r="B140" t="s">
        <v>3042</v>
      </c>
      <c r="C140">
        <v>1.3603965470433246</v>
      </c>
      <c r="D140">
        <v>1.3592667155875742</v>
      </c>
      <c r="E140">
        <f t="shared" si="4"/>
        <v>1.3598316313154495</v>
      </c>
      <c r="F140">
        <f t="shared" si="5"/>
        <v>7.9891148395898174E-4</v>
      </c>
      <c r="J140" t="s">
        <v>3042</v>
      </c>
      <c r="K140">
        <v>1.3598316313154495</v>
      </c>
      <c r="L140">
        <v>7.9891148395898174E-4</v>
      </c>
    </row>
    <row r="141" spans="2:12" x14ac:dyDescent="0.25">
      <c r="B141" t="s">
        <v>3043</v>
      </c>
      <c r="C141">
        <v>1.3399315066468318</v>
      </c>
      <c r="D141">
        <v>1.3378639348779664</v>
      </c>
      <c r="E141">
        <f t="shared" si="4"/>
        <v>1.3388977207623991</v>
      </c>
      <c r="F141">
        <f t="shared" si="5"/>
        <v>1.4619940183545938E-3</v>
      </c>
      <c r="J141" t="s">
        <v>3043</v>
      </c>
      <c r="K141">
        <v>1.3388977207623991</v>
      </c>
      <c r="L141">
        <v>1.4619940183545938E-3</v>
      </c>
    </row>
    <row r="142" spans="2:12" x14ac:dyDescent="0.25">
      <c r="B142" t="s">
        <v>3044</v>
      </c>
      <c r="C142">
        <v>1.3347208438386087</v>
      </c>
      <c r="D142">
        <v>1.334701932622306</v>
      </c>
      <c r="E142">
        <f t="shared" si="4"/>
        <v>1.3347113882304573</v>
      </c>
      <c r="F142">
        <f t="shared" si="5"/>
        <v>1.3372249288130635E-5</v>
      </c>
      <c r="J142" t="s">
        <v>3044</v>
      </c>
      <c r="K142">
        <v>1.3347113882304573</v>
      </c>
      <c r="L142">
        <v>1.3372249288130635E-5</v>
      </c>
    </row>
    <row r="143" spans="2:12" x14ac:dyDescent="0.25">
      <c r="B143" t="s">
        <v>3045</v>
      </c>
      <c r="C143">
        <v>1.3573956169778849</v>
      </c>
      <c r="D143">
        <v>1.3559198248446835</v>
      </c>
      <c r="E143">
        <f t="shared" si="4"/>
        <v>1.3566577209112842</v>
      </c>
      <c r="F143">
        <f t="shared" si="5"/>
        <v>1.0435426250084495E-3</v>
      </c>
      <c r="J143" t="s">
        <v>3045</v>
      </c>
      <c r="K143">
        <v>1.3566577209112842</v>
      </c>
      <c r="L143">
        <v>1.0435426250084495E-3</v>
      </c>
    </row>
    <row r="144" spans="2:12" x14ac:dyDescent="0.25">
      <c r="B144" t="s">
        <v>3046</v>
      </c>
      <c r="C144">
        <v>1.3526077632450628</v>
      </c>
      <c r="D144">
        <v>1.3565973789285224</v>
      </c>
      <c r="E144">
        <f t="shared" si="4"/>
        <v>1.3546025710867926</v>
      </c>
      <c r="F144">
        <f t="shared" si="5"/>
        <v>2.8210843041024634E-3</v>
      </c>
      <c r="J144" t="s">
        <v>3046</v>
      </c>
      <c r="K144">
        <v>1.3546025710867926</v>
      </c>
      <c r="L144">
        <v>2.8210843041024634E-3</v>
      </c>
    </row>
    <row r="145" spans="2:12" x14ac:dyDescent="0.25">
      <c r="B145" t="s">
        <v>3047</v>
      </c>
      <c r="C145">
        <v>1.3649313190662411</v>
      </c>
      <c r="D145">
        <v>1.3675821873713438</v>
      </c>
      <c r="E145">
        <f t="shared" si="4"/>
        <v>1.3662567532187926</v>
      </c>
      <c r="F145">
        <f t="shared" si="5"/>
        <v>1.8744469545706438E-3</v>
      </c>
      <c r="J145" t="s">
        <v>3047</v>
      </c>
      <c r="K145">
        <v>1.3662567532187926</v>
      </c>
      <c r="L145">
        <v>1.8744469545706438E-3</v>
      </c>
    </row>
    <row r="147" spans="2:12" x14ac:dyDescent="0.25">
      <c r="B147" t="s">
        <v>3048</v>
      </c>
      <c r="C147">
        <v>1.5625</v>
      </c>
      <c r="D147">
        <v>1.5625</v>
      </c>
      <c r="E147">
        <f t="shared" si="4"/>
        <v>1.5625</v>
      </c>
      <c r="F147">
        <f t="shared" si="5"/>
        <v>0</v>
      </c>
      <c r="J147" t="s">
        <v>3048</v>
      </c>
      <c r="K147">
        <v>1.5625</v>
      </c>
      <c r="L147">
        <v>0</v>
      </c>
    </row>
    <row r="148" spans="2:12" x14ac:dyDescent="0.25">
      <c r="B148" t="s">
        <v>3049</v>
      </c>
      <c r="C148">
        <v>1.5875239918697275</v>
      </c>
      <c r="D148">
        <v>1.5228430282938334</v>
      </c>
      <c r="E148">
        <f t="shared" si="4"/>
        <v>1.5551835100817804</v>
      </c>
      <c r="F148">
        <f t="shared" si="5"/>
        <v>4.5736347958194756E-2</v>
      </c>
      <c r="J148" t="s">
        <v>3049</v>
      </c>
      <c r="K148">
        <v>1.5551835100817804</v>
      </c>
      <c r="L148">
        <v>4.5736347958194756E-2</v>
      </c>
    </row>
    <row r="149" spans="2:12" x14ac:dyDescent="0.25">
      <c r="B149" t="s">
        <v>3050</v>
      </c>
      <c r="C149">
        <v>1.4695664008974278</v>
      </c>
      <c r="D149">
        <v>1.4563473233199713</v>
      </c>
      <c r="E149">
        <f t="shared" si="4"/>
        <v>1.4629568621086997</v>
      </c>
      <c r="F149">
        <f t="shared" si="5"/>
        <v>9.3472993960505655E-3</v>
      </c>
      <c r="J149" t="s">
        <v>3050</v>
      </c>
      <c r="K149">
        <v>1.4629568621086997</v>
      </c>
      <c r="L149">
        <v>9.3472993960505655E-3</v>
      </c>
    </row>
    <row r="150" spans="2:12" x14ac:dyDescent="0.25">
      <c r="B150" t="s">
        <v>3051</v>
      </c>
      <c r="C150">
        <v>1.4837706503774937</v>
      </c>
      <c r="D150">
        <v>1.4524188354368539</v>
      </c>
      <c r="E150">
        <f t="shared" si="4"/>
        <v>1.4680947429071738</v>
      </c>
      <c r="F150">
        <f t="shared" si="5"/>
        <v>2.2169080947032092E-2</v>
      </c>
      <c r="J150" t="s">
        <v>3051</v>
      </c>
      <c r="K150">
        <v>1.4680947429071738</v>
      </c>
      <c r="L150">
        <v>2.2169080947032092E-2</v>
      </c>
    </row>
    <row r="151" spans="2:12" x14ac:dyDescent="0.25">
      <c r="B151" t="s">
        <v>3052</v>
      </c>
      <c r="C151">
        <v>1.4762758197427552</v>
      </c>
      <c r="D151">
        <v>1.4519196754217942</v>
      </c>
      <c r="E151">
        <f t="shared" si="4"/>
        <v>1.4640977475822747</v>
      </c>
      <c r="F151">
        <f t="shared" si="5"/>
        <v>1.7222394812909745E-2</v>
      </c>
      <c r="J151" t="s">
        <v>3052</v>
      </c>
      <c r="K151">
        <v>1.4640977475822747</v>
      </c>
      <c r="L151">
        <v>1.7222394812909745E-2</v>
      </c>
    </row>
    <row r="152" spans="2:12" x14ac:dyDescent="0.25">
      <c r="B152" t="s">
        <v>3053</v>
      </c>
      <c r="C152">
        <v>1.4990383320033733</v>
      </c>
      <c r="D152">
        <v>1.4638482571952929</v>
      </c>
      <c r="E152">
        <f t="shared" si="4"/>
        <v>1.481443294599333</v>
      </c>
      <c r="F152">
        <f t="shared" si="5"/>
        <v>2.4883140527255584E-2</v>
      </c>
      <c r="J152" t="s">
        <v>3053</v>
      </c>
      <c r="K152">
        <v>1.481443294599333</v>
      </c>
      <c r="L152">
        <v>2.4883140527255584E-2</v>
      </c>
    </row>
    <row r="153" spans="2:12" x14ac:dyDescent="0.25">
      <c r="B153" t="s">
        <v>3054</v>
      </c>
      <c r="C153">
        <v>1.4792061498114506</v>
      </c>
      <c r="D153">
        <v>1.4526780846424936</v>
      </c>
      <c r="E153">
        <f t="shared" si="4"/>
        <v>1.4659421172269722</v>
      </c>
      <c r="F153">
        <f t="shared" si="5"/>
        <v>1.8758174772728155E-2</v>
      </c>
      <c r="J153" t="s">
        <v>3054</v>
      </c>
      <c r="K153">
        <v>1.4659421172269722</v>
      </c>
      <c r="L153">
        <v>1.8758174772728155E-2</v>
      </c>
    </row>
    <row r="154" spans="2:12" x14ac:dyDescent="0.25">
      <c r="B154" t="s">
        <v>3055</v>
      </c>
      <c r="C154">
        <v>1.4757703730769096</v>
      </c>
      <c r="D154">
        <v>1.4503507265327684</v>
      </c>
      <c r="E154">
        <f t="shared" si="4"/>
        <v>1.463060549804839</v>
      </c>
      <c r="F154">
        <f t="shared" si="5"/>
        <v>1.7974404446727429E-2</v>
      </c>
      <c r="J154" t="s">
        <v>3055</v>
      </c>
      <c r="K154">
        <v>1.463060549804839</v>
      </c>
      <c r="L154">
        <v>1.7974404446727429E-2</v>
      </c>
    </row>
    <row r="156" spans="2:12" x14ac:dyDescent="0.25">
      <c r="B156" t="s">
        <v>3056</v>
      </c>
      <c r="C156">
        <v>1.5625</v>
      </c>
      <c r="D156">
        <v>1.5625</v>
      </c>
      <c r="E156">
        <f t="shared" si="4"/>
        <v>1.5625</v>
      </c>
      <c r="F156">
        <f t="shared" si="5"/>
        <v>0</v>
      </c>
      <c r="J156" t="s">
        <v>3056</v>
      </c>
      <c r="K156">
        <v>1.5625</v>
      </c>
      <c r="L156">
        <v>0</v>
      </c>
    </row>
    <row r="157" spans="2:12" x14ac:dyDescent="0.25">
      <c r="B157" t="s">
        <v>3057</v>
      </c>
      <c r="C157">
        <v>1.5708326442285054</v>
      </c>
      <c r="D157">
        <v>1.5598709377557518</v>
      </c>
      <c r="E157">
        <f t="shared" si="4"/>
        <v>1.5653517909921286</v>
      </c>
      <c r="F157">
        <f t="shared" si="5"/>
        <v>7.7510969802605627E-3</v>
      </c>
      <c r="J157" t="s">
        <v>3057</v>
      </c>
      <c r="K157">
        <v>1.5653517909921286</v>
      </c>
      <c r="L157">
        <v>7.7510969802605627E-3</v>
      </c>
    </row>
    <row r="158" spans="2:12" x14ac:dyDescent="0.25">
      <c r="B158" t="s">
        <v>3058</v>
      </c>
      <c r="C158">
        <v>1.6190988417555456</v>
      </c>
      <c r="D158">
        <v>1.6067966034976848</v>
      </c>
      <c r="E158">
        <f t="shared" si="4"/>
        <v>1.6129477226266151</v>
      </c>
      <c r="F158">
        <f t="shared" si="5"/>
        <v>8.6989960959059556E-3</v>
      </c>
      <c r="J158" t="s">
        <v>3058</v>
      </c>
      <c r="K158">
        <v>1.6129477226266151</v>
      </c>
      <c r="L158">
        <v>8.6989960959059556E-3</v>
      </c>
    </row>
    <row r="159" spans="2:12" x14ac:dyDescent="0.25">
      <c r="B159" t="s">
        <v>3059</v>
      </c>
      <c r="C159">
        <v>1.6223909463775346</v>
      </c>
      <c r="D159">
        <v>1.6115390679978132</v>
      </c>
      <c r="E159">
        <f t="shared" si="4"/>
        <v>1.616965007187674</v>
      </c>
      <c r="F159">
        <f t="shared" si="5"/>
        <v>7.6734367909126484E-3</v>
      </c>
      <c r="J159" t="s">
        <v>3059</v>
      </c>
      <c r="K159">
        <v>1.616965007187674</v>
      </c>
      <c r="L159">
        <v>7.6734367909126484E-3</v>
      </c>
    </row>
    <row r="160" spans="2:12" x14ac:dyDescent="0.25">
      <c r="B160" t="s">
        <v>3060</v>
      </c>
      <c r="C160">
        <v>1.6256001735968757</v>
      </c>
      <c r="D160">
        <v>1.6168960995401629</v>
      </c>
      <c r="E160">
        <f t="shared" si="4"/>
        <v>1.6212481365685192</v>
      </c>
      <c r="F160">
        <f t="shared" si="5"/>
        <v>6.154709789451528E-3</v>
      </c>
      <c r="J160" t="s">
        <v>3060</v>
      </c>
      <c r="K160">
        <v>1.6212481365685192</v>
      </c>
      <c r="L160">
        <v>6.154709789451528E-3</v>
      </c>
    </row>
    <row r="161" spans="2:12" x14ac:dyDescent="0.25">
      <c r="B161" t="s">
        <v>3061</v>
      </c>
      <c r="C161">
        <v>1.6162146053615749</v>
      </c>
      <c r="D161">
        <v>1.6121221285559328</v>
      </c>
      <c r="E161">
        <f t="shared" si="4"/>
        <v>1.6141683669587539</v>
      </c>
      <c r="F161">
        <f t="shared" si="5"/>
        <v>2.8938181011181644E-3</v>
      </c>
      <c r="J161" t="s">
        <v>3061</v>
      </c>
      <c r="K161">
        <v>1.6141683669587539</v>
      </c>
      <c r="L161">
        <v>2.8938181011181644E-3</v>
      </c>
    </row>
    <row r="162" spans="2:12" x14ac:dyDescent="0.25">
      <c r="B162" t="s">
        <v>3062</v>
      </c>
      <c r="C162">
        <v>1.626726829483808</v>
      </c>
      <c r="D162">
        <v>1.6130389218584673</v>
      </c>
      <c r="E162">
        <f t="shared" si="4"/>
        <v>1.6198828756711376</v>
      </c>
      <c r="F162">
        <f t="shared" si="5"/>
        <v>9.6788123021334382E-3</v>
      </c>
      <c r="J162" t="s">
        <v>3062</v>
      </c>
      <c r="K162">
        <v>1.6198828756711376</v>
      </c>
      <c r="L162">
        <v>9.6788123021334382E-3</v>
      </c>
    </row>
    <row r="163" spans="2:12" x14ac:dyDescent="0.25">
      <c r="B163" t="s">
        <v>3063</v>
      </c>
      <c r="C163">
        <v>1.6143545524891734</v>
      </c>
      <c r="D163">
        <v>1.6032009413063759</v>
      </c>
      <c r="E163">
        <f t="shared" si="4"/>
        <v>1.6087777468977746</v>
      </c>
      <c r="F163">
        <f t="shared" si="5"/>
        <v>7.8867941020741867E-3</v>
      </c>
      <c r="J163" t="s">
        <v>3063</v>
      </c>
      <c r="K163">
        <v>1.6087777468977746</v>
      </c>
      <c r="L163">
        <v>7.8867941020741867E-3</v>
      </c>
    </row>
    <row r="165" spans="2:12" x14ac:dyDescent="0.25">
      <c r="B165" t="s">
        <v>3064</v>
      </c>
      <c r="C165">
        <v>1.5625</v>
      </c>
      <c r="D165">
        <v>1.5625</v>
      </c>
      <c r="E165">
        <f t="shared" si="4"/>
        <v>1.5625</v>
      </c>
      <c r="F165">
        <f t="shared" si="5"/>
        <v>0</v>
      </c>
      <c r="J165" t="s">
        <v>3064</v>
      </c>
      <c r="K165">
        <v>1.5625</v>
      </c>
      <c r="L165">
        <v>0</v>
      </c>
    </row>
    <row r="166" spans="2:12" x14ac:dyDescent="0.25">
      <c r="B166" t="s">
        <v>3065</v>
      </c>
      <c r="C166">
        <v>1.6060988186468677</v>
      </c>
      <c r="D166">
        <v>1.6255636020458084</v>
      </c>
      <c r="E166">
        <f t="shared" si="4"/>
        <v>1.6158312103463381</v>
      </c>
      <c r="F166">
        <f t="shared" si="5"/>
        <v>1.3763680335718344E-2</v>
      </c>
      <c r="J166" t="s">
        <v>3065</v>
      </c>
      <c r="K166">
        <v>1.6158312103463381</v>
      </c>
      <c r="L166">
        <v>1.3763680335718344E-2</v>
      </c>
    </row>
    <row r="167" spans="2:12" x14ac:dyDescent="0.25">
      <c r="B167" t="s">
        <v>3066</v>
      </c>
      <c r="C167">
        <v>1.7096491299984022</v>
      </c>
      <c r="D167">
        <v>1.7066743806286648</v>
      </c>
      <c r="E167">
        <f t="shared" si="4"/>
        <v>1.7081617553135335</v>
      </c>
      <c r="F167">
        <f t="shared" si="5"/>
        <v>2.1034654516717283E-3</v>
      </c>
      <c r="J167" t="s">
        <v>3066</v>
      </c>
      <c r="K167">
        <v>1.7081617553135335</v>
      </c>
      <c r="L167">
        <v>2.1034654516717283E-3</v>
      </c>
    </row>
    <row r="168" spans="2:12" x14ac:dyDescent="0.25">
      <c r="B168" t="s">
        <v>3067</v>
      </c>
      <c r="C168">
        <v>1.7287750194700258</v>
      </c>
      <c r="D168">
        <v>1.7246127137370961</v>
      </c>
      <c r="E168">
        <f t="shared" si="4"/>
        <v>1.7266938666035609</v>
      </c>
      <c r="F168">
        <f t="shared" si="5"/>
        <v>2.9431946091261906E-3</v>
      </c>
      <c r="J168" t="s">
        <v>3067</v>
      </c>
      <c r="K168">
        <v>1.7266938666035609</v>
      </c>
      <c r="L168">
        <v>2.9431946091261906E-3</v>
      </c>
    </row>
    <row r="169" spans="2:12" x14ac:dyDescent="0.25">
      <c r="B169" t="s">
        <v>3068</v>
      </c>
      <c r="C169">
        <v>1.7282819481535383</v>
      </c>
      <c r="D169">
        <v>1.7241572048290632</v>
      </c>
      <c r="E169">
        <f t="shared" si="4"/>
        <v>1.7262195764913009</v>
      </c>
      <c r="F169">
        <f t="shared" si="5"/>
        <v>2.9166339753902873E-3</v>
      </c>
      <c r="J169" t="s">
        <v>3068</v>
      </c>
      <c r="K169">
        <v>1.7262195764913009</v>
      </c>
      <c r="L169">
        <v>2.9166339753902873E-3</v>
      </c>
    </row>
    <row r="170" spans="2:12" x14ac:dyDescent="0.25">
      <c r="B170" t="s">
        <v>3069</v>
      </c>
      <c r="C170">
        <v>1.7244521683043017</v>
      </c>
      <c r="D170">
        <v>1.7199725268174846</v>
      </c>
      <c r="E170">
        <f t="shared" si="4"/>
        <v>1.7222123475608933</v>
      </c>
      <c r="F170">
        <f t="shared" si="5"/>
        <v>3.1675848726129743E-3</v>
      </c>
      <c r="J170" t="s">
        <v>3069</v>
      </c>
      <c r="K170">
        <v>1.7222123475608933</v>
      </c>
      <c r="L170">
        <v>3.1675848726129743E-3</v>
      </c>
    </row>
    <row r="171" spans="2:12" x14ac:dyDescent="0.25">
      <c r="B171" t="s">
        <v>3070</v>
      </c>
      <c r="C171">
        <v>1.7188250509891188</v>
      </c>
      <c r="D171">
        <v>1.7097777866111468</v>
      </c>
      <c r="E171">
        <f t="shared" si="4"/>
        <v>1.7143014188001326</v>
      </c>
      <c r="F171">
        <f t="shared" si="5"/>
        <v>6.3973819928514839E-3</v>
      </c>
      <c r="J171" t="s">
        <v>3070</v>
      </c>
      <c r="K171">
        <v>1.7143014188001326</v>
      </c>
      <c r="L171">
        <v>6.3973819928514839E-3</v>
      </c>
    </row>
    <row r="172" spans="2:12" x14ac:dyDescent="0.25">
      <c r="B172" t="s">
        <v>3071</v>
      </c>
      <c r="C172">
        <v>1.7055340090566504</v>
      </c>
      <c r="D172">
        <v>1.696591247284859</v>
      </c>
      <c r="E172">
        <f t="shared" si="4"/>
        <v>1.7010626281707548</v>
      </c>
      <c r="F172">
        <f t="shared" si="5"/>
        <v>6.3234874913695449E-3</v>
      </c>
      <c r="J172" t="s">
        <v>3071</v>
      </c>
      <c r="K172">
        <v>1.7010626281707548</v>
      </c>
      <c r="L172">
        <v>6.3234874913695449E-3</v>
      </c>
    </row>
    <row r="174" spans="2:12" x14ac:dyDescent="0.25">
      <c r="B174" t="s">
        <v>3072</v>
      </c>
      <c r="C174">
        <v>1.5625</v>
      </c>
      <c r="D174">
        <v>1.5625</v>
      </c>
      <c r="E174">
        <f t="shared" si="4"/>
        <v>1.5625</v>
      </c>
      <c r="F174">
        <f t="shared" si="5"/>
        <v>0</v>
      </c>
      <c r="J174" t="s">
        <v>3072</v>
      </c>
      <c r="K174">
        <v>1.5625</v>
      </c>
      <c r="L174">
        <v>0</v>
      </c>
    </row>
    <row r="175" spans="2:12" x14ac:dyDescent="0.25">
      <c r="B175" t="s">
        <v>3073</v>
      </c>
      <c r="C175">
        <v>1.5396433655514363</v>
      </c>
      <c r="D175">
        <v>1.5145229898725352</v>
      </c>
      <c r="E175">
        <f t="shared" si="4"/>
        <v>1.5270831777119858</v>
      </c>
      <c r="F175">
        <f t="shared" si="5"/>
        <v>1.7762787988504614E-2</v>
      </c>
      <c r="J175" t="s">
        <v>3073</v>
      </c>
      <c r="K175">
        <v>1.5270831777119858</v>
      </c>
      <c r="L175">
        <v>1.7762787988504614E-2</v>
      </c>
    </row>
    <row r="176" spans="2:12" x14ac:dyDescent="0.25">
      <c r="B176" t="s">
        <v>3074</v>
      </c>
      <c r="C176">
        <v>1.4850598272996456</v>
      </c>
      <c r="D176">
        <v>1.4762738965281401</v>
      </c>
      <c r="E176">
        <f t="shared" si="4"/>
        <v>1.480666861913893</v>
      </c>
      <c r="F176">
        <f t="shared" si="5"/>
        <v>6.212591227567071E-3</v>
      </c>
      <c r="J176" t="s">
        <v>3074</v>
      </c>
      <c r="K176">
        <v>1.480666861913893</v>
      </c>
      <c r="L176">
        <v>6.212591227567071E-3</v>
      </c>
    </row>
    <row r="177" spans="2:12" x14ac:dyDescent="0.25">
      <c r="B177" t="s">
        <v>3075</v>
      </c>
      <c r="C177">
        <v>1.4701240143889218</v>
      </c>
      <c r="D177">
        <v>1.46316804906707</v>
      </c>
      <c r="E177">
        <f t="shared" si="4"/>
        <v>1.4666460317279959</v>
      </c>
      <c r="F177">
        <f t="shared" si="5"/>
        <v>4.9186102487798955E-3</v>
      </c>
      <c r="J177" t="s">
        <v>3075</v>
      </c>
      <c r="K177">
        <v>1.4666460317279959</v>
      </c>
      <c r="L177">
        <v>4.9186102487798955E-3</v>
      </c>
    </row>
    <row r="178" spans="2:12" x14ac:dyDescent="0.25">
      <c r="B178" t="s">
        <v>3076</v>
      </c>
      <c r="C178">
        <v>1.4690783393605051</v>
      </c>
      <c r="D178">
        <v>1.4622837554820438</v>
      </c>
      <c r="E178">
        <f t="shared" si="4"/>
        <v>1.4656810474212745</v>
      </c>
      <c r="F178">
        <f t="shared" si="5"/>
        <v>4.8044963358007953E-3</v>
      </c>
      <c r="J178" t="s">
        <v>3076</v>
      </c>
      <c r="K178">
        <v>1.4656810474212745</v>
      </c>
      <c r="L178">
        <v>4.8044963358007953E-3</v>
      </c>
    </row>
    <row r="179" spans="2:12" x14ac:dyDescent="0.25">
      <c r="B179" t="s">
        <v>3077</v>
      </c>
      <c r="C179">
        <v>1.4796682608135219</v>
      </c>
      <c r="D179">
        <v>1.4693828153729094</v>
      </c>
      <c r="E179">
        <f t="shared" si="4"/>
        <v>1.4745255380932156</v>
      </c>
      <c r="F179">
        <f t="shared" si="5"/>
        <v>7.2729082185813525E-3</v>
      </c>
      <c r="J179" t="s">
        <v>3077</v>
      </c>
      <c r="K179">
        <v>1.4745255380932156</v>
      </c>
      <c r="L179">
        <v>7.2729082185813525E-3</v>
      </c>
    </row>
    <row r="180" spans="2:12" x14ac:dyDescent="0.25">
      <c r="B180" t="s">
        <v>3078</v>
      </c>
      <c r="C180">
        <v>1.4856086012227845</v>
      </c>
      <c r="D180">
        <v>1.477661675553106</v>
      </c>
      <c r="E180">
        <f t="shared" si="4"/>
        <v>1.4816351383879454</v>
      </c>
      <c r="F180">
        <f t="shared" si="5"/>
        <v>5.6193250306150935E-3</v>
      </c>
      <c r="J180" t="s">
        <v>3078</v>
      </c>
      <c r="K180">
        <v>1.4816351383879454</v>
      </c>
      <c r="L180">
        <v>5.6193250306150935E-3</v>
      </c>
    </row>
    <row r="181" spans="2:12" x14ac:dyDescent="0.25">
      <c r="B181" t="s">
        <v>3079</v>
      </c>
      <c r="C181">
        <v>1.4847177349200689</v>
      </c>
      <c r="D181">
        <v>1.476192268758763</v>
      </c>
      <c r="E181">
        <f t="shared" si="4"/>
        <v>1.4804550018394158</v>
      </c>
      <c r="F181">
        <f t="shared" si="5"/>
        <v>6.0284149354358427E-3</v>
      </c>
      <c r="J181" t="s">
        <v>3079</v>
      </c>
      <c r="K181">
        <v>1.4804550018394158</v>
      </c>
      <c r="L181">
        <v>6.0284149354358427E-3</v>
      </c>
    </row>
    <row r="183" spans="2:12" x14ac:dyDescent="0.25">
      <c r="B183" t="s">
        <v>3080</v>
      </c>
      <c r="C183">
        <v>1.5625</v>
      </c>
      <c r="D183">
        <v>1.5625</v>
      </c>
      <c r="E183">
        <f t="shared" si="4"/>
        <v>1.5625</v>
      </c>
      <c r="F183">
        <f t="shared" si="5"/>
        <v>0</v>
      </c>
      <c r="J183" t="s">
        <v>3080</v>
      </c>
      <c r="K183">
        <v>1.5625</v>
      </c>
      <c r="L183">
        <v>0</v>
      </c>
    </row>
    <row r="184" spans="2:12" x14ac:dyDescent="0.25">
      <c r="B184" t="s">
        <v>3081</v>
      </c>
      <c r="C184">
        <v>1.5863535660407693</v>
      </c>
      <c r="D184">
        <v>1.5649887918850431</v>
      </c>
      <c r="E184">
        <f t="shared" si="4"/>
        <v>1.5756711789629061</v>
      </c>
      <c r="F184">
        <f t="shared" si="5"/>
        <v>1.5107176684033042E-2</v>
      </c>
      <c r="J184" t="s">
        <v>3081</v>
      </c>
      <c r="K184">
        <v>1.5756711789629061</v>
      </c>
      <c r="L184">
        <v>1.5107176684033042E-2</v>
      </c>
    </row>
    <row r="185" spans="2:12" x14ac:dyDescent="0.25">
      <c r="B185" t="s">
        <v>3082</v>
      </c>
      <c r="C185">
        <v>1.5931550540652231</v>
      </c>
      <c r="D185">
        <v>1.5742928248395274</v>
      </c>
      <c r="E185">
        <f t="shared" si="4"/>
        <v>1.5837239394523752</v>
      </c>
      <c r="F185">
        <f t="shared" si="5"/>
        <v>1.3337610193784506E-2</v>
      </c>
      <c r="J185" t="s">
        <v>3082</v>
      </c>
      <c r="K185">
        <v>1.5837239394523752</v>
      </c>
      <c r="L185">
        <v>1.3337610193784506E-2</v>
      </c>
    </row>
    <row r="186" spans="2:12" x14ac:dyDescent="0.25">
      <c r="B186" t="s">
        <v>3083</v>
      </c>
      <c r="C186">
        <v>1.5938399561318335</v>
      </c>
      <c r="D186">
        <v>1.5720500462407219</v>
      </c>
      <c r="E186">
        <f t="shared" si="4"/>
        <v>1.5829450011862778</v>
      </c>
      <c r="F186">
        <f t="shared" si="5"/>
        <v>1.5407793045448856E-2</v>
      </c>
      <c r="J186" t="s">
        <v>3083</v>
      </c>
      <c r="K186">
        <v>1.5829450011862778</v>
      </c>
      <c r="L186">
        <v>1.5407793045448856E-2</v>
      </c>
    </row>
    <row r="187" spans="2:12" x14ac:dyDescent="0.25">
      <c r="B187" t="s">
        <v>3084</v>
      </c>
      <c r="C187">
        <v>1.598991604676677</v>
      </c>
      <c r="D187">
        <v>1.5738554355017538</v>
      </c>
      <c r="E187">
        <f t="shared" si="4"/>
        <v>1.5864235200892154</v>
      </c>
      <c r="F187">
        <f t="shared" si="5"/>
        <v>1.7773955676640481E-2</v>
      </c>
      <c r="J187" t="s">
        <v>3084</v>
      </c>
      <c r="K187">
        <v>1.5864235200892154</v>
      </c>
      <c r="L187">
        <v>1.7773955676640481E-2</v>
      </c>
    </row>
    <row r="188" spans="2:12" x14ac:dyDescent="0.25">
      <c r="B188" t="s">
        <v>3085</v>
      </c>
      <c r="C188">
        <v>1.6157706343497571</v>
      </c>
      <c r="D188">
        <v>1.5838960652437506</v>
      </c>
      <c r="E188">
        <f t="shared" si="4"/>
        <v>1.5998333497967538</v>
      </c>
      <c r="F188">
        <f t="shared" si="5"/>
        <v>2.2538723962256427E-2</v>
      </c>
      <c r="J188" t="s">
        <v>3085</v>
      </c>
      <c r="K188">
        <v>1.5998333497967538</v>
      </c>
      <c r="L188">
        <v>2.2538723962256427E-2</v>
      </c>
    </row>
    <row r="189" spans="2:12" x14ac:dyDescent="0.25">
      <c r="B189" t="s">
        <v>3086</v>
      </c>
      <c r="C189">
        <v>1.6052844351896269</v>
      </c>
      <c r="D189">
        <v>1.5772943617266439</v>
      </c>
      <c r="E189">
        <f t="shared" si="4"/>
        <v>1.5912893984581356</v>
      </c>
      <c r="F189">
        <f t="shared" si="5"/>
        <v>1.9791970751584904E-2</v>
      </c>
      <c r="J189" t="s">
        <v>3086</v>
      </c>
      <c r="K189">
        <v>1.5912893984581356</v>
      </c>
      <c r="L189">
        <v>1.9791970751584904E-2</v>
      </c>
    </row>
    <row r="190" spans="2:12" x14ac:dyDescent="0.25">
      <c r="B190" t="s">
        <v>3087</v>
      </c>
      <c r="C190">
        <v>1.5940722579076818</v>
      </c>
      <c r="D190">
        <v>1.5678852739213618</v>
      </c>
      <c r="E190">
        <f t="shared" si="4"/>
        <v>1.5809787659145218</v>
      </c>
      <c r="F190">
        <f t="shared" si="5"/>
        <v>1.8516993955550416E-2</v>
      </c>
      <c r="J190" t="s">
        <v>3087</v>
      </c>
      <c r="K190">
        <v>1.5809787659145218</v>
      </c>
      <c r="L190">
        <v>1.8516993955550416E-2</v>
      </c>
    </row>
    <row r="192" spans="2:12" x14ac:dyDescent="0.25">
      <c r="B192" t="s">
        <v>3088</v>
      </c>
      <c r="C192">
        <v>1.5625</v>
      </c>
      <c r="D192">
        <v>1.5625</v>
      </c>
      <c r="E192">
        <f t="shared" si="4"/>
        <v>1.5625</v>
      </c>
      <c r="F192">
        <f t="shared" si="5"/>
        <v>0</v>
      </c>
      <c r="J192" t="s">
        <v>3088</v>
      </c>
      <c r="K192">
        <v>1.5625</v>
      </c>
      <c r="L192">
        <v>0</v>
      </c>
    </row>
    <row r="193" spans="2:12" x14ac:dyDescent="0.25">
      <c r="B193" t="s">
        <v>3089</v>
      </c>
      <c r="C193">
        <v>1.5520871849127611</v>
      </c>
      <c r="D193">
        <v>1.5320676753622111</v>
      </c>
      <c r="E193">
        <f t="shared" si="4"/>
        <v>1.542077430137486</v>
      </c>
      <c r="F193">
        <f t="shared" si="5"/>
        <v>1.4155930959222747E-2</v>
      </c>
      <c r="J193" t="s">
        <v>3089</v>
      </c>
      <c r="K193">
        <v>1.542077430137486</v>
      </c>
      <c r="L193">
        <v>1.4155930959222747E-2</v>
      </c>
    </row>
    <row r="194" spans="2:12" x14ac:dyDescent="0.25">
      <c r="B194" t="s">
        <v>3090</v>
      </c>
      <c r="C194">
        <v>1.5544622675651969</v>
      </c>
      <c r="D194">
        <v>1.5375075565000043</v>
      </c>
      <c r="E194">
        <f t="shared" si="4"/>
        <v>1.5459849120326006</v>
      </c>
      <c r="F194">
        <f t="shared" si="5"/>
        <v>1.1988791167256308E-2</v>
      </c>
      <c r="J194" t="s">
        <v>3090</v>
      </c>
      <c r="K194">
        <v>1.5459849120326006</v>
      </c>
      <c r="L194">
        <v>1.1988791167256308E-2</v>
      </c>
    </row>
    <row r="195" spans="2:12" x14ac:dyDescent="0.25">
      <c r="B195" t="s">
        <v>3091</v>
      </c>
      <c r="C195">
        <v>1.5446288430204171</v>
      </c>
      <c r="D195">
        <v>1.5279989252908828</v>
      </c>
      <c r="E195">
        <f t="shared" si="4"/>
        <v>1.5363138841556498</v>
      </c>
      <c r="F195">
        <f t="shared" si="5"/>
        <v>1.1759127597128148E-2</v>
      </c>
      <c r="J195" t="s">
        <v>3091</v>
      </c>
      <c r="K195">
        <v>1.5363138841556498</v>
      </c>
      <c r="L195">
        <v>1.1759127597128148E-2</v>
      </c>
    </row>
    <row r="196" spans="2:12" x14ac:dyDescent="0.25">
      <c r="B196" t="s">
        <v>3092</v>
      </c>
      <c r="C196">
        <v>1.5568451622401047</v>
      </c>
      <c r="D196">
        <v>1.5376436649353131</v>
      </c>
      <c r="E196">
        <f t="shared" ref="E196:E259" si="6">AVERAGE(C196:D196)</f>
        <v>1.547244413587709</v>
      </c>
      <c r="F196">
        <f t="shared" ref="F196:F259" si="7">_xlfn.STDEV.S(C196:D196)</f>
        <v>1.357750895315335E-2</v>
      </c>
      <c r="J196" t="s">
        <v>3092</v>
      </c>
      <c r="K196">
        <v>1.547244413587709</v>
      </c>
      <c r="L196">
        <v>1.357750895315335E-2</v>
      </c>
    </row>
    <row r="197" spans="2:12" x14ac:dyDescent="0.25">
      <c r="B197" t="s">
        <v>3093</v>
      </c>
      <c r="C197">
        <v>1.5559761101686993</v>
      </c>
      <c r="D197">
        <v>1.5403487777097755</v>
      </c>
      <c r="E197">
        <f t="shared" si="6"/>
        <v>1.5481624439392374</v>
      </c>
      <c r="F197">
        <f t="shared" si="7"/>
        <v>1.1050192753561651E-2</v>
      </c>
      <c r="J197" t="s">
        <v>3093</v>
      </c>
      <c r="K197">
        <v>1.5481624439392374</v>
      </c>
      <c r="L197">
        <v>1.1050192753561651E-2</v>
      </c>
    </row>
    <row r="198" spans="2:12" x14ac:dyDescent="0.25">
      <c r="B198" t="s">
        <v>3094</v>
      </c>
      <c r="C198">
        <v>1.5591294129485223</v>
      </c>
      <c r="D198">
        <v>1.5396243399012146</v>
      </c>
      <c r="E198">
        <f t="shared" si="6"/>
        <v>1.5493768764248683</v>
      </c>
      <c r="F198">
        <f t="shared" si="7"/>
        <v>1.3792169419290189E-2</v>
      </c>
      <c r="J198" t="s">
        <v>3094</v>
      </c>
      <c r="K198">
        <v>1.5493768764248683</v>
      </c>
      <c r="L198">
        <v>1.3792169419290189E-2</v>
      </c>
    </row>
    <row r="199" spans="2:12" x14ac:dyDescent="0.25">
      <c r="B199" t="s">
        <v>3095</v>
      </c>
      <c r="C199">
        <v>1.5549881722680836</v>
      </c>
      <c r="D199">
        <v>1.537085763883832</v>
      </c>
      <c r="E199">
        <f t="shared" si="6"/>
        <v>1.5460369680759578</v>
      </c>
      <c r="F199">
        <f t="shared" si="7"/>
        <v>1.2658914368075218E-2</v>
      </c>
      <c r="J199" t="s">
        <v>3095</v>
      </c>
      <c r="K199">
        <v>1.5460369680759578</v>
      </c>
      <c r="L199">
        <v>1.2658914368075218E-2</v>
      </c>
    </row>
    <row r="201" spans="2:12" x14ac:dyDescent="0.25">
      <c r="B201" t="s">
        <v>3096</v>
      </c>
      <c r="C201">
        <v>1.5625</v>
      </c>
      <c r="D201">
        <v>1.5625</v>
      </c>
      <c r="E201">
        <f t="shared" si="6"/>
        <v>1.5625</v>
      </c>
      <c r="F201">
        <f t="shared" si="7"/>
        <v>0</v>
      </c>
      <c r="J201" t="s">
        <v>3096</v>
      </c>
      <c r="K201">
        <v>1.5625</v>
      </c>
      <c r="L201">
        <v>0</v>
      </c>
    </row>
    <row r="202" spans="2:12" x14ac:dyDescent="0.25">
      <c r="B202" t="s">
        <v>3097</v>
      </c>
      <c r="C202">
        <v>1.6062904785608438</v>
      </c>
      <c r="D202">
        <v>1.6481517486041515</v>
      </c>
      <c r="E202">
        <f t="shared" si="6"/>
        <v>1.6272211135824977</v>
      </c>
      <c r="F202">
        <f t="shared" si="7"/>
        <v>2.9600387916704114E-2</v>
      </c>
      <c r="J202" t="s">
        <v>3097</v>
      </c>
      <c r="K202">
        <v>1.6272211135824977</v>
      </c>
      <c r="L202">
        <v>2.9600387916704114E-2</v>
      </c>
    </row>
    <row r="203" spans="2:12" x14ac:dyDescent="0.25">
      <c r="B203" t="s">
        <v>3098</v>
      </c>
      <c r="C203">
        <v>1.7250664679377712</v>
      </c>
      <c r="D203">
        <v>1.7271991203579511</v>
      </c>
      <c r="E203">
        <f t="shared" si="6"/>
        <v>1.726132794147861</v>
      </c>
      <c r="F203">
        <f t="shared" si="7"/>
        <v>1.508012988223112E-3</v>
      </c>
      <c r="J203" t="s">
        <v>3098</v>
      </c>
      <c r="K203">
        <v>1.726132794147861</v>
      </c>
      <c r="L203">
        <v>1.508012988223112E-3</v>
      </c>
    </row>
    <row r="204" spans="2:12" x14ac:dyDescent="0.25">
      <c r="B204" t="s">
        <v>3099</v>
      </c>
      <c r="C204">
        <v>1.7387914040440755</v>
      </c>
      <c r="D204">
        <v>1.7457856626478003</v>
      </c>
      <c r="E204">
        <f t="shared" si="6"/>
        <v>1.7422885333459379</v>
      </c>
      <c r="F204">
        <f t="shared" si="7"/>
        <v>4.9456876880661759E-3</v>
      </c>
      <c r="J204" t="s">
        <v>3099</v>
      </c>
      <c r="K204">
        <v>1.7422885333459379</v>
      </c>
      <c r="L204">
        <v>4.9456876880661759E-3</v>
      </c>
    </row>
    <row r="205" spans="2:12" x14ac:dyDescent="0.25">
      <c r="B205" t="s">
        <v>3100</v>
      </c>
      <c r="C205">
        <v>1.742077870504688</v>
      </c>
      <c r="D205">
        <v>1.7435835018565482</v>
      </c>
      <c r="E205">
        <f t="shared" si="6"/>
        <v>1.7428306861806182</v>
      </c>
      <c r="F205">
        <f t="shared" si="7"/>
        <v>1.0646421388674266E-3</v>
      </c>
      <c r="J205" t="s">
        <v>3100</v>
      </c>
      <c r="K205">
        <v>1.7428306861806182</v>
      </c>
      <c r="L205">
        <v>1.0646421388674266E-3</v>
      </c>
    </row>
    <row r="206" spans="2:12" x14ac:dyDescent="0.25">
      <c r="B206" t="s">
        <v>3101</v>
      </c>
      <c r="C206">
        <v>1.743052243423457</v>
      </c>
      <c r="D206">
        <v>1.7477512399598956</v>
      </c>
      <c r="E206">
        <f t="shared" si="6"/>
        <v>1.7454017416916763</v>
      </c>
      <c r="F206">
        <f t="shared" si="7"/>
        <v>3.3226923156878135E-3</v>
      </c>
      <c r="J206" t="s">
        <v>3101</v>
      </c>
      <c r="K206">
        <v>1.7454017416916763</v>
      </c>
      <c r="L206">
        <v>3.3226923156878135E-3</v>
      </c>
    </row>
    <row r="207" spans="2:12" x14ac:dyDescent="0.25">
      <c r="B207" t="s">
        <v>3102</v>
      </c>
      <c r="C207">
        <v>1.7364854410460455</v>
      </c>
      <c r="D207">
        <v>1.7321980081971482</v>
      </c>
      <c r="E207">
        <f t="shared" si="6"/>
        <v>1.7343417246215969</v>
      </c>
      <c r="F207">
        <f t="shared" si="7"/>
        <v>3.0316728413372542E-3</v>
      </c>
      <c r="J207" t="s">
        <v>3102</v>
      </c>
      <c r="K207">
        <v>1.7343417246215969</v>
      </c>
      <c r="L207">
        <v>3.0316728413372542E-3</v>
      </c>
    </row>
    <row r="208" spans="2:12" x14ac:dyDescent="0.25">
      <c r="B208" t="s">
        <v>3103</v>
      </c>
      <c r="C208">
        <v>1.7214126429912362</v>
      </c>
      <c r="D208">
        <v>1.7194007906808635</v>
      </c>
      <c r="E208">
        <f t="shared" si="6"/>
        <v>1.7204067168360497</v>
      </c>
      <c r="F208">
        <f t="shared" si="7"/>
        <v>1.4225944114103647E-3</v>
      </c>
      <c r="J208" t="s">
        <v>3103</v>
      </c>
      <c r="K208">
        <v>1.7204067168360497</v>
      </c>
      <c r="L208">
        <v>1.4225944114103647E-3</v>
      </c>
    </row>
    <row r="210" spans="2:12" x14ac:dyDescent="0.25">
      <c r="B210" t="s">
        <v>3104</v>
      </c>
      <c r="C210">
        <v>1.5625</v>
      </c>
      <c r="D210">
        <v>1.5625</v>
      </c>
      <c r="E210">
        <f t="shared" si="6"/>
        <v>1.5625</v>
      </c>
      <c r="F210">
        <f t="shared" si="7"/>
        <v>0</v>
      </c>
      <c r="J210" t="s">
        <v>3104</v>
      </c>
      <c r="K210">
        <v>1.5625</v>
      </c>
      <c r="L210">
        <v>0</v>
      </c>
    </row>
    <row r="211" spans="2:12" x14ac:dyDescent="0.25">
      <c r="B211" t="s">
        <v>3105</v>
      </c>
      <c r="C211">
        <v>1.5157288568013187</v>
      </c>
      <c r="D211">
        <v>1.4848739553690249</v>
      </c>
      <c r="E211">
        <f t="shared" si="6"/>
        <v>1.5003014060851718</v>
      </c>
      <c r="F211">
        <f t="shared" si="7"/>
        <v>2.1817710035617503E-2</v>
      </c>
      <c r="J211" t="s">
        <v>3105</v>
      </c>
      <c r="K211">
        <v>1.5003014060851718</v>
      </c>
      <c r="L211">
        <v>2.1817710035617503E-2</v>
      </c>
    </row>
    <row r="212" spans="2:12" x14ac:dyDescent="0.25">
      <c r="B212" t="s">
        <v>3106</v>
      </c>
      <c r="C212">
        <v>1.4328380912824745</v>
      </c>
      <c r="D212">
        <v>1.4224339444358616</v>
      </c>
      <c r="E212">
        <f t="shared" si="6"/>
        <v>1.427636017859168</v>
      </c>
      <c r="F212">
        <f t="shared" si="7"/>
        <v>7.3568427877006518E-3</v>
      </c>
      <c r="J212" t="s">
        <v>3106</v>
      </c>
      <c r="K212">
        <v>1.427636017859168</v>
      </c>
      <c r="L212">
        <v>7.3568427877006518E-3</v>
      </c>
    </row>
    <row r="213" spans="2:12" x14ac:dyDescent="0.25">
      <c r="B213" t="s">
        <v>3107</v>
      </c>
      <c r="C213">
        <v>1.4131505984060515</v>
      </c>
      <c r="D213">
        <v>1.4065432935603819</v>
      </c>
      <c r="E213">
        <f t="shared" si="6"/>
        <v>1.4098469459832166</v>
      </c>
      <c r="F213">
        <f t="shared" si="7"/>
        <v>4.6720700617397274E-3</v>
      </c>
      <c r="J213" t="s">
        <v>3107</v>
      </c>
      <c r="K213">
        <v>1.4098469459832166</v>
      </c>
      <c r="L213">
        <v>4.6720700617397274E-3</v>
      </c>
    </row>
    <row r="214" spans="2:12" x14ac:dyDescent="0.25">
      <c r="B214" t="s">
        <v>3108</v>
      </c>
      <c r="C214">
        <v>1.4171772875876312</v>
      </c>
      <c r="D214">
        <v>1.4064815392150356</v>
      </c>
      <c r="E214">
        <f t="shared" si="6"/>
        <v>1.4118294134013334</v>
      </c>
      <c r="F214">
        <f t="shared" si="7"/>
        <v>7.5630362041273075E-3</v>
      </c>
      <c r="J214" t="s">
        <v>3108</v>
      </c>
      <c r="K214">
        <v>1.4118294134013334</v>
      </c>
      <c r="L214">
        <v>7.5630362041273075E-3</v>
      </c>
    </row>
    <row r="215" spans="2:12" x14ac:dyDescent="0.25">
      <c r="B215" t="s">
        <v>3109</v>
      </c>
      <c r="C215">
        <v>1.4408917299214783</v>
      </c>
      <c r="D215">
        <v>1.4276757717236424</v>
      </c>
      <c r="E215">
        <f t="shared" si="6"/>
        <v>1.4342837508225603</v>
      </c>
      <c r="F215">
        <f t="shared" si="7"/>
        <v>9.3450936615677386E-3</v>
      </c>
      <c r="J215" t="s">
        <v>3109</v>
      </c>
      <c r="K215">
        <v>1.4342837508225603</v>
      </c>
      <c r="L215">
        <v>9.3450936615677386E-3</v>
      </c>
    </row>
    <row r="216" spans="2:12" x14ac:dyDescent="0.25">
      <c r="B216" t="s">
        <v>3110</v>
      </c>
      <c r="C216">
        <v>1.4317334647453892</v>
      </c>
      <c r="D216">
        <v>1.4242067298679189</v>
      </c>
      <c r="E216">
        <f t="shared" si="6"/>
        <v>1.427970097306654</v>
      </c>
      <c r="F216">
        <f t="shared" si="7"/>
        <v>5.3222052720525853E-3</v>
      </c>
      <c r="J216" t="s">
        <v>3110</v>
      </c>
      <c r="K216">
        <v>1.427970097306654</v>
      </c>
      <c r="L216">
        <v>5.3222052720525853E-3</v>
      </c>
    </row>
    <row r="217" spans="2:12" x14ac:dyDescent="0.25">
      <c r="B217" t="s">
        <v>3111</v>
      </c>
      <c r="C217">
        <v>1.4344523566158431</v>
      </c>
      <c r="D217">
        <v>1.4280627045026084</v>
      </c>
      <c r="E217">
        <f t="shared" si="6"/>
        <v>1.4312575305592259</v>
      </c>
      <c r="F217">
        <f t="shared" si="7"/>
        <v>4.5181663386912258E-3</v>
      </c>
      <c r="J217" t="s">
        <v>3111</v>
      </c>
      <c r="K217">
        <v>1.4312575305592259</v>
      </c>
      <c r="L217">
        <v>4.5181663386912258E-3</v>
      </c>
    </row>
    <row r="219" spans="2:12" x14ac:dyDescent="0.25">
      <c r="B219" t="s">
        <v>3112</v>
      </c>
      <c r="C219">
        <v>1.5625</v>
      </c>
      <c r="D219">
        <v>1.5625</v>
      </c>
      <c r="E219">
        <f t="shared" si="6"/>
        <v>1.5625</v>
      </c>
      <c r="F219">
        <f t="shared" si="7"/>
        <v>0</v>
      </c>
      <c r="J219" t="s">
        <v>3112</v>
      </c>
      <c r="K219">
        <v>1.5625</v>
      </c>
      <c r="L219">
        <v>0</v>
      </c>
    </row>
    <row r="220" spans="2:12" x14ac:dyDescent="0.25">
      <c r="B220" t="s">
        <v>3113</v>
      </c>
      <c r="C220">
        <v>1.5841978726805359</v>
      </c>
      <c r="D220">
        <v>1.5976446556317827</v>
      </c>
      <c r="E220">
        <f t="shared" si="6"/>
        <v>1.5909212641561594</v>
      </c>
      <c r="F220">
        <f t="shared" si="7"/>
        <v>9.5083114099702645E-3</v>
      </c>
      <c r="J220" t="s">
        <v>3113</v>
      </c>
      <c r="K220">
        <v>1.5909212641561594</v>
      </c>
      <c r="L220">
        <v>9.5083114099702645E-3</v>
      </c>
    </row>
    <row r="221" spans="2:12" x14ac:dyDescent="0.25">
      <c r="B221" t="s">
        <v>3114</v>
      </c>
      <c r="C221">
        <v>1.6187686341763596</v>
      </c>
      <c r="D221">
        <v>1.6214273996667992</v>
      </c>
      <c r="E221">
        <f t="shared" si="6"/>
        <v>1.6200980169215793</v>
      </c>
      <c r="F221">
        <f t="shared" si="7"/>
        <v>1.8800311078745683E-3</v>
      </c>
      <c r="J221" t="s">
        <v>3114</v>
      </c>
      <c r="K221">
        <v>1.6200980169215793</v>
      </c>
      <c r="L221">
        <v>1.8800311078745683E-3</v>
      </c>
    </row>
    <row r="222" spans="2:12" x14ac:dyDescent="0.25">
      <c r="B222" t="s">
        <v>3115</v>
      </c>
      <c r="C222">
        <v>1.6311009974748418</v>
      </c>
      <c r="D222">
        <v>1.6331276758424802</v>
      </c>
      <c r="E222">
        <f t="shared" si="6"/>
        <v>1.632114336658661</v>
      </c>
      <c r="F222">
        <f t="shared" si="7"/>
        <v>1.4330780170411729E-3</v>
      </c>
      <c r="J222" t="s">
        <v>3115</v>
      </c>
      <c r="K222">
        <v>1.632114336658661</v>
      </c>
      <c r="L222">
        <v>1.4330780170411729E-3</v>
      </c>
    </row>
    <row r="223" spans="2:12" x14ac:dyDescent="0.25">
      <c r="B223" t="s">
        <v>3116</v>
      </c>
      <c r="C223">
        <v>1.6270826644475953</v>
      </c>
      <c r="D223">
        <v>1.6297625990163811</v>
      </c>
      <c r="E223">
        <f t="shared" si="6"/>
        <v>1.6284226317319881</v>
      </c>
      <c r="F223">
        <f t="shared" si="7"/>
        <v>1.8949999067246791E-3</v>
      </c>
      <c r="J223" t="s">
        <v>3116</v>
      </c>
      <c r="K223">
        <v>1.6284226317319881</v>
      </c>
      <c r="L223">
        <v>1.8949999067246791E-3</v>
      </c>
    </row>
    <row r="224" spans="2:12" x14ac:dyDescent="0.25">
      <c r="B224" t="s">
        <v>3117</v>
      </c>
      <c r="C224">
        <v>1.6199440772131386</v>
      </c>
      <c r="D224">
        <v>1.6224424556494306</v>
      </c>
      <c r="E224">
        <f t="shared" si="6"/>
        <v>1.6211932664312845</v>
      </c>
      <c r="F224">
        <f t="shared" si="7"/>
        <v>1.766620334272295E-3</v>
      </c>
      <c r="J224" t="s">
        <v>3117</v>
      </c>
      <c r="K224">
        <v>1.6211932664312845</v>
      </c>
      <c r="L224">
        <v>1.766620334272295E-3</v>
      </c>
    </row>
    <row r="225" spans="2:12" x14ac:dyDescent="0.25">
      <c r="B225" t="s">
        <v>3118</v>
      </c>
      <c r="C225">
        <v>1.6238253879609754</v>
      </c>
      <c r="D225">
        <v>1.6223479201939519</v>
      </c>
      <c r="E225">
        <f t="shared" si="6"/>
        <v>1.6230866540774636</v>
      </c>
      <c r="F225">
        <f t="shared" si="7"/>
        <v>1.0447274770468704E-3</v>
      </c>
      <c r="J225" t="s">
        <v>3118</v>
      </c>
      <c r="K225">
        <v>1.6230866540774636</v>
      </c>
      <c r="L225">
        <v>1.0447274770468704E-3</v>
      </c>
    </row>
    <row r="226" spans="2:12" x14ac:dyDescent="0.25">
      <c r="B226" t="s">
        <v>3119</v>
      </c>
      <c r="C226">
        <v>1.6172541583598998</v>
      </c>
      <c r="D226">
        <v>1.6169149381479446</v>
      </c>
      <c r="E226">
        <f t="shared" si="6"/>
        <v>1.6170845482539222</v>
      </c>
      <c r="F226">
        <f t="shared" si="7"/>
        <v>2.3986491218906311E-4</v>
      </c>
      <c r="J226" t="s">
        <v>3119</v>
      </c>
      <c r="K226">
        <v>1.6170845482539222</v>
      </c>
      <c r="L226">
        <v>2.3986491218906311E-4</v>
      </c>
    </row>
    <row r="228" spans="2:12" x14ac:dyDescent="0.25">
      <c r="B228" t="s">
        <v>3120</v>
      </c>
      <c r="C228">
        <v>1.5625</v>
      </c>
      <c r="D228">
        <v>1.5625</v>
      </c>
      <c r="E228">
        <f t="shared" si="6"/>
        <v>1.5625</v>
      </c>
      <c r="F228">
        <f t="shared" si="7"/>
        <v>0</v>
      </c>
      <c r="J228" t="s">
        <v>3120</v>
      </c>
      <c r="K228">
        <v>1.5625</v>
      </c>
      <c r="L228">
        <v>0</v>
      </c>
    </row>
    <row r="229" spans="2:12" x14ac:dyDescent="0.25">
      <c r="B229" t="s">
        <v>3121</v>
      </c>
      <c r="C229">
        <v>1.5685603155692416</v>
      </c>
      <c r="D229">
        <v>1.587963435442483</v>
      </c>
      <c r="E229">
        <f t="shared" si="6"/>
        <v>1.5782618755058624</v>
      </c>
      <c r="F229">
        <f t="shared" si="7"/>
        <v>1.3720077638544452E-2</v>
      </c>
      <c r="J229" t="s">
        <v>3121</v>
      </c>
      <c r="K229">
        <v>1.5782618755058624</v>
      </c>
      <c r="L229">
        <v>1.3720077638544452E-2</v>
      </c>
    </row>
    <row r="230" spans="2:12" x14ac:dyDescent="0.25">
      <c r="B230" t="s">
        <v>3122</v>
      </c>
      <c r="C230">
        <v>1.6367066129200338</v>
      </c>
      <c r="D230">
        <v>1.6373809868334512</v>
      </c>
      <c r="E230">
        <f t="shared" si="6"/>
        <v>1.6370437998767424</v>
      </c>
      <c r="F230">
        <f t="shared" si="7"/>
        <v>4.7685436723275546E-4</v>
      </c>
      <c r="J230" t="s">
        <v>3122</v>
      </c>
      <c r="K230">
        <v>1.6370437998767424</v>
      </c>
      <c r="L230">
        <v>4.7685436723275546E-4</v>
      </c>
    </row>
    <row r="231" spans="2:12" x14ac:dyDescent="0.25">
      <c r="B231" t="s">
        <v>3123</v>
      </c>
      <c r="C231">
        <v>1.6432328744825944</v>
      </c>
      <c r="D231">
        <v>1.6468794944437031</v>
      </c>
      <c r="E231">
        <f t="shared" si="6"/>
        <v>1.6450561844631486</v>
      </c>
      <c r="F231">
        <f t="shared" si="7"/>
        <v>2.578549702910193E-3</v>
      </c>
      <c r="J231" t="s">
        <v>3123</v>
      </c>
      <c r="K231">
        <v>1.6450561844631486</v>
      </c>
      <c r="L231">
        <v>2.578549702910193E-3</v>
      </c>
    </row>
    <row r="232" spans="2:12" x14ac:dyDescent="0.25">
      <c r="B232" t="s">
        <v>3124</v>
      </c>
      <c r="C232">
        <v>1.6430227852220189</v>
      </c>
      <c r="D232">
        <v>1.6481732210011832</v>
      </c>
      <c r="E232">
        <f t="shared" si="6"/>
        <v>1.6455980031116011</v>
      </c>
      <c r="F232">
        <f t="shared" si="7"/>
        <v>3.6419080655128943E-3</v>
      </c>
      <c r="J232" t="s">
        <v>3124</v>
      </c>
      <c r="K232">
        <v>1.6455980031116011</v>
      </c>
      <c r="L232">
        <v>3.6419080655128943E-3</v>
      </c>
    </row>
    <row r="233" spans="2:12" x14ac:dyDescent="0.25">
      <c r="B233" t="s">
        <v>3125</v>
      </c>
      <c r="C233">
        <v>1.6377694702049743</v>
      </c>
      <c r="D233">
        <v>1.6451051631198772</v>
      </c>
      <c r="E233">
        <f t="shared" si="6"/>
        <v>1.6414373166624259</v>
      </c>
      <c r="F233">
        <f t="shared" si="7"/>
        <v>5.1871182048299378E-3</v>
      </c>
      <c r="J233" t="s">
        <v>3125</v>
      </c>
      <c r="K233">
        <v>1.6414373166624259</v>
      </c>
      <c r="L233">
        <v>5.1871182048299378E-3</v>
      </c>
    </row>
    <row r="234" spans="2:12" x14ac:dyDescent="0.25">
      <c r="B234" t="s">
        <v>3126</v>
      </c>
      <c r="C234">
        <v>1.6450755911342361</v>
      </c>
      <c r="D234">
        <v>1.6428141852471334</v>
      </c>
      <c r="E234">
        <f t="shared" si="6"/>
        <v>1.6439448881906848</v>
      </c>
      <c r="F234">
        <f t="shared" si="7"/>
        <v>1.5990554377854733E-3</v>
      </c>
      <c r="J234" t="s">
        <v>3126</v>
      </c>
      <c r="K234">
        <v>1.6439448881906848</v>
      </c>
      <c r="L234">
        <v>1.5990554377854733E-3</v>
      </c>
    </row>
    <row r="235" spans="2:12" x14ac:dyDescent="0.25">
      <c r="B235" t="s">
        <v>3127</v>
      </c>
      <c r="C235">
        <v>1.6321108965186153</v>
      </c>
      <c r="D235">
        <v>1.631421125826624</v>
      </c>
      <c r="E235">
        <f t="shared" si="6"/>
        <v>1.6317660111726195</v>
      </c>
      <c r="F235">
        <f t="shared" si="7"/>
        <v>4.8774153377076872E-4</v>
      </c>
      <c r="J235" t="s">
        <v>3127</v>
      </c>
      <c r="K235">
        <v>1.6317660111726195</v>
      </c>
      <c r="L235">
        <v>4.8774153377076872E-4</v>
      </c>
    </row>
    <row r="237" spans="2:12" x14ac:dyDescent="0.25">
      <c r="B237" t="s">
        <v>3128</v>
      </c>
      <c r="C237">
        <v>1.5625</v>
      </c>
      <c r="D237">
        <v>1.5625</v>
      </c>
      <c r="E237">
        <f t="shared" si="6"/>
        <v>1.5625</v>
      </c>
      <c r="F237">
        <f t="shared" si="7"/>
        <v>0</v>
      </c>
      <c r="J237" t="s">
        <v>3128</v>
      </c>
      <c r="K237">
        <v>1.5625</v>
      </c>
      <c r="L237">
        <v>0</v>
      </c>
    </row>
    <row r="238" spans="2:12" x14ac:dyDescent="0.25">
      <c r="B238" t="s">
        <v>3129</v>
      </c>
      <c r="C238">
        <v>1.609411484206333</v>
      </c>
      <c r="D238">
        <v>1.6698820040023092</v>
      </c>
      <c r="E238">
        <f t="shared" si="6"/>
        <v>1.6396467441043212</v>
      </c>
      <c r="F238">
        <f t="shared" si="7"/>
        <v>4.2759114609610197E-2</v>
      </c>
      <c r="J238" t="s">
        <v>3129</v>
      </c>
      <c r="K238">
        <v>1.6396467441043212</v>
      </c>
      <c r="L238">
        <v>4.2759114609610197E-2</v>
      </c>
    </row>
    <row r="239" spans="2:12" x14ac:dyDescent="0.25">
      <c r="B239" t="s">
        <v>3130</v>
      </c>
      <c r="C239">
        <v>1.7604013275142056</v>
      </c>
      <c r="D239">
        <v>1.77016968378063</v>
      </c>
      <c r="E239">
        <f t="shared" si="6"/>
        <v>1.7652855056474177</v>
      </c>
      <c r="F239">
        <f t="shared" si="7"/>
        <v>6.907270957034771E-3</v>
      </c>
      <c r="J239" t="s">
        <v>3130</v>
      </c>
      <c r="K239">
        <v>1.7652855056474177</v>
      </c>
      <c r="L239">
        <v>6.907270957034771E-3</v>
      </c>
    </row>
    <row r="240" spans="2:12" x14ac:dyDescent="0.25">
      <c r="B240" t="s">
        <v>3131</v>
      </c>
      <c r="C240">
        <v>1.7781272317686287</v>
      </c>
      <c r="D240">
        <v>1.7957998863518225</v>
      </c>
      <c r="E240">
        <f t="shared" si="6"/>
        <v>1.7869635590602257</v>
      </c>
      <c r="F240">
        <f t="shared" si="7"/>
        <v>1.2496453897343841E-2</v>
      </c>
      <c r="J240" t="s">
        <v>3131</v>
      </c>
      <c r="K240">
        <v>1.7869635590602257</v>
      </c>
      <c r="L240">
        <v>1.2496453897343841E-2</v>
      </c>
    </row>
    <row r="241" spans="2:12" x14ac:dyDescent="0.25">
      <c r="B241" t="s">
        <v>3132</v>
      </c>
      <c r="C241">
        <v>1.7792496210187345</v>
      </c>
      <c r="D241">
        <v>1.7912341313050724</v>
      </c>
      <c r="E241">
        <f t="shared" si="6"/>
        <v>1.7852418761619036</v>
      </c>
      <c r="F241">
        <f t="shared" si="7"/>
        <v>8.4743284926694223E-3</v>
      </c>
      <c r="J241" t="s">
        <v>3132</v>
      </c>
      <c r="K241">
        <v>1.7852418761619036</v>
      </c>
      <c r="L241">
        <v>8.4743284926694223E-3</v>
      </c>
    </row>
    <row r="242" spans="2:12" x14ac:dyDescent="0.25">
      <c r="B242" t="s">
        <v>3133</v>
      </c>
      <c r="C242">
        <v>1.7650249695348539</v>
      </c>
      <c r="D242">
        <v>1.7796251301856458</v>
      </c>
      <c r="E242">
        <f t="shared" si="6"/>
        <v>1.7723250498602499</v>
      </c>
      <c r="F242">
        <f t="shared" si="7"/>
        <v>1.0323872602587984E-2</v>
      </c>
      <c r="J242" t="s">
        <v>3133</v>
      </c>
      <c r="K242">
        <v>1.7723250498602499</v>
      </c>
      <c r="L242">
        <v>1.0323872602587984E-2</v>
      </c>
    </row>
    <row r="243" spans="2:12" x14ac:dyDescent="0.25">
      <c r="B243" t="s">
        <v>3134</v>
      </c>
      <c r="C243">
        <v>1.7650913409141231</v>
      </c>
      <c r="D243">
        <v>1.7732588095305715</v>
      </c>
      <c r="E243">
        <f t="shared" si="6"/>
        <v>1.7691750752223472</v>
      </c>
      <c r="F243">
        <f t="shared" si="7"/>
        <v>5.7752724438189353E-3</v>
      </c>
      <c r="J243" t="s">
        <v>3134</v>
      </c>
      <c r="K243">
        <v>1.7691750752223472</v>
      </c>
      <c r="L243">
        <v>5.7752724438189353E-3</v>
      </c>
    </row>
    <row r="244" spans="2:12" x14ac:dyDescent="0.25">
      <c r="B244" t="s">
        <v>3135</v>
      </c>
      <c r="C244">
        <v>1.7551428383201091</v>
      </c>
      <c r="D244">
        <v>1.7643872493062036</v>
      </c>
      <c r="E244">
        <f t="shared" si="6"/>
        <v>1.7597650438131565</v>
      </c>
      <c r="F244">
        <f t="shared" si="7"/>
        <v>6.5367856963428539E-3</v>
      </c>
      <c r="J244" t="s">
        <v>3135</v>
      </c>
      <c r="K244">
        <v>1.7597650438131565</v>
      </c>
      <c r="L244">
        <v>6.5367856963428539E-3</v>
      </c>
    </row>
    <row r="246" spans="2:12" x14ac:dyDescent="0.25">
      <c r="B246" t="s">
        <v>3136</v>
      </c>
      <c r="C246">
        <v>1.5625</v>
      </c>
      <c r="D246">
        <v>1.5625</v>
      </c>
      <c r="E246">
        <f t="shared" si="6"/>
        <v>1.5625</v>
      </c>
      <c r="F246">
        <f t="shared" si="7"/>
        <v>0</v>
      </c>
      <c r="J246" t="s">
        <v>3136</v>
      </c>
      <c r="K246">
        <v>1.5625</v>
      </c>
      <c r="L246">
        <v>0</v>
      </c>
    </row>
    <row r="247" spans="2:12" x14ac:dyDescent="0.25">
      <c r="B247" t="s">
        <v>3137</v>
      </c>
      <c r="C247">
        <v>1.538607842001342</v>
      </c>
      <c r="D247">
        <v>1.5667534818634028</v>
      </c>
      <c r="E247">
        <f t="shared" si="6"/>
        <v>1.5526806619323725</v>
      </c>
      <c r="F247">
        <f t="shared" si="7"/>
        <v>1.9901972807297566E-2</v>
      </c>
      <c r="J247" t="s">
        <v>3137</v>
      </c>
      <c r="K247">
        <v>1.5526806619323725</v>
      </c>
      <c r="L247">
        <v>1.9901972807297566E-2</v>
      </c>
    </row>
    <row r="248" spans="2:12" x14ac:dyDescent="0.25">
      <c r="B248" t="s">
        <v>3138</v>
      </c>
      <c r="C248">
        <v>1.5463299043231298</v>
      </c>
      <c r="D248">
        <v>1.5630846306763899</v>
      </c>
      <c r="E248">
        <f t="shared" si="6"/>
        <v>1.5547072674997597</v>
      </c>
      <c r="F248">
        <f t="shared" si="7"/>
        <v>1.18473806213152E-2</v>
      </c>
      <c r="J248" t="s">
        <v>3138</v>
      </c>
      <c r="K248">
        <v>1.5547072674997597</v>
      </c>
      <c r="L248">
        <v>1.18473806213152E-2</v>
      </c>
    </row>
    <row r="249" spans="2:12" x14ac:dyDescent="0.25">
      <c r="B249" t="s">
        <v>3139</v>
      </c>
      <c r="C249">
        <v>1.5465530821051028</v>
      </c>
      <c r="D249">
        <v>1.5667727111032532</v>
      </c>
      <c r="E249">
        <f t="shared" si="6"/>
        <v>1.556662896604178</v>
      </c>
      <c r="F249">
        <f t="shared" si="7"/>
        <v>1.4297436777668334E-2</v>
      </c>
      <c r="J249" t="s">
        <v>3139</v>
      </c>
      <c r="K249">
        <v>1.556662896604178</v>
      </c>
      <c r="L249">
        <v>1.4297436777668334E-2</v>
      </c>
    </row>
    <row r="250" spans="2:12" x14ac:dyDescent="0.25">
      <c r="B250" t="s">
        <v>3140</v>
      </c>
      <c r="C250">
        <v>1.5411537210739099</v>
      </c>
      <c r="D250">
        <v>1.5623636193908643</v>
      </c>
      <c r="E250">
        <f t="shared" si="6"/>
        <v>1.5517586702323871</v>
      </c>
      <c r="F250">
        <f t="shared" si="7"/>
        <v>1.4997662928195606E-2</v>
      </c>
      <c r="J250" t="s">
        <v>3140</v>
      </c>
      <c r="K250">
        <v>1.5517586702323871</v>
      </c>
      <c r="L250">
        <v>1.4997662928195606E-2</v>
      </c>
    </row>
    <row r="251" spans="2:12" x14ac:dyDescent="0.25">
      <c r="B251" t="s">
        <v>3141</v>
      </c>
      <c r="C251">
        <v>1.5405538277946431</v>
      </c>
      <c r="D251">
        <v>1.5649096140112642</v>
      </c>
      <c r="E251">
        <f t="shared" si="6"/>
        <v>1.5527317209029536</v>
      </c>
      <c r="F251">
        <f t="shared" si="7"/>
        <v>1.7222141594902589E-2</v>
      </c>
      <c r="J251" t="s">
        <v>3141</v>
      </c>
      <c r="K251">
        <v>1.5527317209029536</v>
      </c>
      <c r="L251">
        <v>1.7222141594902589E-2</v>
      </c>
    </row>
    <row r="252" spans="2:12" x14ac:dyDescent="0.25">
      <c r="B252" t="s">
        <v>3142</v>
      </c>
      <c r="C252">
        <v>1.5427298128931299</v>
      </c>
      <c r="D252">
        <v>1.5622080544983885</v>
      </c>
      <c r="E252">
        <f t="shared" si="6"/>
        <v>1.5524689336957591</v>
      </c>
      <c r="F252">
        <f t="shared" si="7"/>
        <v>1.377319672466828E-2</v>
      </c>
      <c r="J252" t="s">
        <v>3142</v>
      </c>
      <c r="K252">
        <v>1.5524689336957591</v>
      </c>
      <c r="L252">
        <v>1.377319672466828E-2</v>
      </c>
    </row>
    <row r="253" spans="2:12" x14ac:dyDescent="0.25">
      <c r="B253" t="s">
        <v>3143</v>
      </c>
      <c r="C253">
        <v>1.5465825395617006</v>
      </c>
      <c r="D253">
        <v>1.5650893102937011</v>
      </c>
      <c r="E253">
        <f t="shared" si="6"/>
        <v>1.5558359249277007</v>
      </c>
      <c r="F253">
        <f t="shared" si="7"/>
        <v>1.3086263082462335E-2</v>
      </c>
      <c r="J253" t="s">
        <v>3143</v>
      </c>
      <c r="K253">
        <v>1.5558359249277007</v>
      </c>
      <c r="L253">
        <v>1.3086263082462335E-2</v>
      </c>
    </row>
    <row r="255" spans="2:12" x14ac:dyDescent="0.25">
      <c r="B255" t="s">
        <v>3144</v>
      </c>
      <c r="C255">
        <v>1.5625</v>
      </c>
      <c r="D255">
        <v>1.5625</v>
      </c>
      <c r="E255">
        <f t="shared" si="6"/>
        <v>1.5625</v>
      </c>
      <c r="F255">
        <f t="shared" si="7"/>
        <v>0</v>
      </c>
      <c r="J255" t="s">
        <v>3144</v>
      </c>
      <c r="K255">
        <v>1.5625</v>
      </c>
      <c r="L255">
        <v>0</v>
      </c>
    </row>
    <row r="256" spans="2:12" x14ac:dyDescent="0.25">
      <c r="B256" t="s">
        <v>3145</v>
      </c>
      <c r="C256">
        <v>1.5601862175099799</v>
      </c>
      <c r="D256">
        <v>1.5451118629090175</v>
      </c>
      <c r="E256">
        <f t="shared" si="6"/>
        <v>1.5526490402094986</v>
      </c>
      <c r="F256">
        <f t="shared" si="7"/>
        <v>1.0659178360351148E-2</v>
      </c>
      <c r="J256" t="s">
        <v>3145</v>
      </c>
      <c r="K256">
        <v>1.5526490402094986</v>
      </c>
      <c r="L256">
        <v>1.0659178360351148E-2</v>
      </c>
    </row>
    <row r="257" spans="2:12" x14ac:dyDescent="0.25">
      <c r="B257" t="s">
        <v>3146</v>
      </c>
      <c r="C257">
        <v>1.574909708368305</v>
      </c>
      <c r="D257">
        <v>1.5665070714139924</v>
      </c>
      <c r="E257">
        <f t="shared" si="6"/>
        <v>1.5707083898911487</v>
      </c>
      <c r="F257">
        <f t="shared" si="7"/>
        <v>5.9415615702431519E-3</v>
      </c>
      <c r="J257" t="s">
        <v>3146</v>
      </c>
      <c r="K257">
        <v>1.5707083898911487</v>
      </c>
      <c r="L257">
        <v>5.9415615702431519E-3</v>
      </c>
    </row>
    <row r="258" spans="2:12" x14ac:dyDescent="0.25">
      <c r="B258" t="s">
        <v>3147</v>
      </c>
      <c r="C258">
        <v>1.5721353188447049</v>
      </c>
      <c r="D258">
        <v>1.5626417553081595</v>
      </c>
      <c r="E258">
        <f t="shared" si="6"/>
        <v>1.5673885370764322</v>
      </c>
      <c r="F258">
        <f t="shared" si="7"/>
        <v>6.7129631543165957E-3</v>
      </c>
      <c r="J258" t="s">
        <v>3147</v>
      </c>
      <c r="K258">
        <v>1.5673885370764322</v>
      </c>
      <c r="L258">
        <v>6.7129631543165957E-3</v>
      </c>
    </row>
    <row r="259" spans="2:12" x14ac:dyDescent="0.25">
      <c r="B259" t="s">
        <v>3148</v>
      </c>
      <c r="C259">
        <v>1.5760144625889028</v>
      </c>
      <c r="D259">
        <v>1.5680319983925188</v>
      </c>
      <c r="E259">
        <f t="shared" si="6"/>
        <v>1.5720232304907107</v>
      </c>
      <c r="F259">
        <f t="shared" si="7"/>
        <v>5.6444545638419021E-3</v>
      </c>
      <c r="J259" t="s">
        <v>3148</v>
      </c>
      <c r="K259">
        <v>1.5720232304907107</v>
      </c>
      <c r="L259">
        <v>5.6444545638419021E-3</v>
      </c>
    </row>
    <row r="260" spans="2:12" x14ac:dyDescent="0.25">
      <c r="B260" t="s">
        <v>3149</v>
      </c>
      <c r="C260">
        <v>1.5750290517676087</v>
      </c>
      <c r="D260">
        <v>1.5638836099065689</v>
      </c>
      <c r="E260">
        <f t="shared" ref="E260:E323" si="8">AVERAGE(C260:D260)</f>
        <v>1.5694563308370888</v>
      </c>
      <c r="F260">
        <f t="shared" ref="F260:F323" si="9">_xlfn.STDEV.S(C260:D260)</f>
        <v>7.8810175192615978E-3</v>
      </c>
      <c r="J260" t="s">
        <v>3149</v>
      </c>
      <c r="K260">
        <v>1.5694563308370888</v>
      </c>
      <c r="L260">
        <v>7.8810175192615978E-3</v>
      </c>
    </row>
    <row r="261" spans="2:12" x14ac:dyDescent="0.25">
      <c r="B261" t="s">
        <v>3150</v>
      </c>
      <c r="C261">
        <v>1.580442543583864</v>
      </c>
      <c r="D261">
        <v>1.5700840739916442</v>
      </c>
      <c r="E261">
        <f t="shared" si="8"/>
        <v>1.5752633087877541</v>
      </c>
      <c r="F261">
        <f t="shared" si="9"/>
        <v>7.3245440913733192E-3</v>
      </c>
      <c r="J261" t="s">
        <v>3150</v>
      </c>
      <c r="K261">
        <v>1.5752633087877541</v>
      </c>
      <c r="L261">
        <v>7.3245440913733192E-3</v>
      </c>
    </row>
    <row r="262" spans="2:12" x14ac:dyDescent="0.25">
      <c r="B262" t="s">
        <v>3151</v>
      </c>
      <c r="C262">
        <v>1.571513510887848</v>
      </c>
      <c r="D262">
        <v>1.5613375888462913</v>
      </c>
      <c r="E262">
        <f t="shared" si="8"/>
        <v>1.5664255498670696</v>
      </c>
      <c r="F262">
        <f t="shared" si="9"/>
        <v>7.1954634804104042E-3</v>
      </c>
      <c r="J262" t="s">
        <v>3151</v>
      </c>
      <c r="K262">
        <v>1.5664255498670696</v>
      </c>
      <c r="L262">
        <v>7.1954634804104042E-3</v>
      </c>
    </row>
    <row r="264" spans="2:12" x14ac:dyDescent="0.25">
      <c r="B264" t="s">
        <v>3152</v>
      </c>
      <c r="C264">
        <v>1.5625</v>
      </c>
      <c r="D264">
        <v>1.5625</v>
      </c>
      <c r="E264">
        <f t="shared" si="8"/>
        <v>1.5625</v>
      </c>
      <c r="F264">
        <f t="shared" si="9"/>
        <v>0</v>
      </c>
      <c r="J264" t="s">
        <v>3152</v>
      </c>
      <c r="K264">
        <v>1.5625</v>
      </c>
      <c r="L264">
        <v>0</v>
      </c>
    </row>
    <row r="265" spans="2:12" x14ac:dyDescent="0.25">
      <c r="B265" t="s">
        <v>3153</v>
      </c>
      <c r="C265">
        <v>1.5351020692212192</v>
      </c>
      <c r="D265">
        <v>1.5208729638757374</v>
      </c>
      <c r="E265">
        <f t="shared" si="8"/>
        <v>1.5279875165484782</v>
      </c>
      <c r="F265">
        <f t="shared" si="9"/>
        <v>1.0061496880007875E-2</v>
      </c>
      <c r="J265" t="s">
        <v>3153</v>
      </c>
      <c r="K265">
        <v>1.5279875165484782</v>
      </c>
      <c r="L265">
        <v>1.0061496880007875E-2</v>
      </c>
    </row>
    <row r="266" spans="2:12" x14ac:dyDescent="0.25">
      <c r="B266" t="s">
        <v>3154</v>
      </c>
      <c r="C266">
        <v>1.5375371556833159</v>
      </c>
      <c r="D266">
        <v>1.5273469153242851</v>
      </c>
      <c r="E266">
        <f t="shared" si="8"/>
        <v>1.5324420355038004</v>
      </c>
      <c r="F266">
        <f t="shared" si="9"/>
        <v>7.2055880597915335E-3</v>
      </c>
      <c r="J266" t="s">
        <v>3154</v>
      </c>
      <c r="K266">
        <v>1.5324420355038004</v>
      </c>
      <c r="L266">
        <v>7.2055880597915335E-3</v>
      </c>
    </row>
    <row r="267" spans="2:12" x14ac:dyDescent="0.25">
      <c r="B267" t="s">
        <v>3155</v>
      </c>
      <c r="C267">
        <v>1.5249139546721424</v>
      </c>
      <c r="D267">
        <v>1.5181963317409941</v>
      </c>
      <c r="E267">
        <f t="shared" si="8"/>
        <v>1.5215551432065682</v>
      </c>
      <c r="F267">
        <f t="shared" si="9"/>
        <v>4.7500767280692175E-3</v>
      </c>
      <c r="J267" t="s">
        <v>3155</v>
      </c>
      <c r="K267">
        <v>1.5215551432065682</v>
      </c>
      <c r="L267">
        <v>4.7500767280692175E-3</v>
      </c>
    </row>
    <row r="268" spans="2:12" x14ac:dyDescent="0.25">
      <c r="B268" t="s">
        <v>3156</v>
      </c>
      <c r="C268">
        <v>1.5364991828490819</v>
      </c>
      <c r="D268">
        <v>1.5310713985345914</v>
      </c>
      <c r="E268">
        <f t="shared" si="8"/>
        <v>1.5337852906918368</v>
      </c>
      <c r="F268">
        <f t="shared" si="9"/>
        <v>3.8380230955942342E-3</v>
      </c>
      <c r="J268" t="s">
        <v>3156</v>
      </c>
      <c r="K268">
        <v>1.5337852906918368</v>
      </c>
      <c r="L268">
        <v>3.8380230955942342E-3</v>
      </c>
    </row>
    <row r="269" spans="2:12" x14ac:dyDescent="0.25">
      <c r="B269" t="s">
        <v>3157</v>
      </c>
      <c r="C269">
        <v>1.53091500210281</v>
      </c>
      <c r="D269">
        <v>1.530784007290394</v>
      </c>
      <c r="E269">
        <f t="shared" si="8"/>
        <v>1.530849504696602</v>
      </c>
      <c r="F269">
        <f t="shared" si="9"/>
        <v>9.2627320159587351E-5</v>
      </c>
      <c r="J269" t="s">
        <v>3157</v>
      </c>
      <c r="K269">
        <v>1.530849504696602</v>
      </c>
      <c r="L269">
        <v>9.2627320159587351E-5</v>
      </c>
    </row>
    <row r="270" spans="2:12" x14ac:dyDescent="0.25">
      <c r="B270" t="s">
        <v>3158</v>
      </c>
      <c r="C270">
        <v>1.5388168797227333</v>
      </c>
      <c r="D270">
        <v>1.5317726402017759</v>
      </c>
      <c r="E270">
        <f t="shared" si="8"/>
        <v>1.5352947599622546</v>
      </c>
      <c r="F270">
        <f t="shared" si="9"/>
        <v>4.9810295335712129E-3</v>
      </c>
      <c r="J270" t="s">
        <v>3158</v>
      </c>
      <c r="K270">
        <v>1.5352947599622546</v>
      </c>
      <c r="L270">
        <v>4.9810295335712129E-3</v>
      </c>
    </row>
    <row r="271" spans="2:12" x14ac:dyDescent="0.25">
      <c r="B271" t="s">
        <v>3159</v>
      </c>
      <c r="C271">
        <v>1.536576084365723</v>
      </c>
      <c r="D271">
        <v>1.530110375331726</v>
      </c>
      <c r="E271">
        <f t="shared" si="8"/>
        <v>1.5333432298487244</v>
      </c>
      <c r="F271">
        <f t="shared" si="9"/>
        <v>4.5719467031184102E-3</v>
      </c>
      <c r="J271" t="s">
        <v>3159</v>
      </c>
      <c r="K271">
        <v>1.5333432298487244</v>
      </c>
      <c r="L271">
        <v>4.5719467031184102E-3</v>
      </c>
    </row>
    <row r="273" spans="2:12" x14ac:dyDescent="0.25">
      <c r="B273" t="s">
        <v>3160</v>
      </c>
      <c r="C273">
        <v>1.5625</v>
      </c>
      <c r="D273">
        <v>1.5625</v>
      </c>
      <c r="E273">
        <f t="shared" si="8"/>
        <v>1.5625</v>
      </c>
      <c r="F273">
        <f t="shared" si="9"/>
        <v>0</v>
      </c>
      <c r="J273" t="s">
        <v>3160</v>
      </c>
      <c r="K273">
        <v>1.5625</v>
      </c>
      <c r="L273">
        <v>0</v>
      </c>
    </row>
    <row r="274" spans="2:12" x14ac:dyDescent="0.25">
      <c r="B274" t="s">
        <v>3161</v>
      </c>
      <c r="C274">
        <v>1.5845211635575598</v>
      </c>
      <c r="D274">
        <v>1.6208086958417391</v>
      </c>
      <c r="E274">
        <f t="shared" si="8"/>
        <v>1.6026649296996496</v>
      </c>
      <c r="F274">
        <f t="shared" si="9"/>
        <v>2.5659160150668991E-2</v>
      </c>
      <c r="J274" t="s">
        <v>3161</v>
      </c>
      <c r="K274">
        <v>1.6026649296996496</v>
      </c>
      <c r="L274">
        <v>2.5659160150668991E-2</v>
      </c>
    </row>
    <row r="275" spans="2:12" x14ac:dyDescent="0.25">
      <c r="B275" t="s">
        <v>3162</v>
      </c>
      <c r="C275">
        <v>1.7242077367641533</v>
      </c>
      <c r="D275">
        <v>1.7254449127175502</v>
      </c>
      <c r="E275">
        <f t="shared" si="8"/>
        <v>1.7248263247408517</v>
      </c>
      <c r="F275">
        <f t="shared" si="9"/>
        <v>8.7481550616787739E-4</v>
      </c>
      <c r="J275" t="s">
        <v>3162</v>
      </c>
      <c r="K275">
        <v>1.7248263247408517</v>
      </c>
      <c r="L275">
        <v>8.7481550616787739E-4</v>
      </c>
    </row>
    <row r="276" spans="2:12" x14ac:dyDescent="0.25">
      <c r="B276" t="s">
        <v>3163</v>
      </c>
      <c r="C276">
        <v>1.7327726407776807</v>
      </c>
      <c r="D276">
        <v>1.7387327387485478</v>
      </c>
      <c r="E276">
        <f t="shared" si="8"/>
        <v>1.7357526897631144</v>
      </c>
      <c r="F276">
        <f t="shared" si="9"/>
        <v>4.2144256917363522E-3</v>
      </c>
      <c r="J276" t="s">
        <v>3163</v>
      </c>
      <c r="K276">
        <v>1.7357526897631144</v>
      </c>
      <c r="L276">
        <v>4.2144256917363522E-3</v>
      </c>
    </row>
    <row r="277" spans="2:12" x14ac:dyDescent="0.25">
      <c r="B277" t="s">
        <v>3164</v>
      </c>
      <c r="C277">
        <v>1.7419993167400116</v>
      </c>
      <c r="D277">
        <v>1.7480189769039534</v>
      </c>
      <c r="E277">
        <f t="shared" si="8"/>
        <v>1.7450091468219826</v>
      </c>
      <c r="F277">
        <f t="shared" si="9"/>
        <v>4.2565425223617228E-3</v>
      </c>
      <c r="J277" t="s">
        <v>3164</v>
      </c>
      <c r="K277">
        <v>1.7450091468219826</v>
      </c>
      <c r="L277">
        <v>4.2565425223617228E-3</v>
      </c>
    </row>
    <row r="278" spans="2:12" x14ac:dyDescent="0.25">
      <c r="B278" t="s">
        <v>3165</v>
      </c>
      <c r="C278">
        <v>1.7294123334929794</v>
      </c>
      <c r="D278">
        <v>1.7399988194202551</v>
      </c>
      <c r="E278">
        <f t="shared" si="8"/>
        <v>1.7347055764566173</v>
      </c>
      <c r="F278">
        <f t="shared" si="9"/>
        <v>7.4857759881126282E-3</v>
      </c>
      <c r="J278" t="s">
        <v>3165</v>
      </c>
      <c r="K278">
        <v>1.7347055764566173</v>
      </c>
      <c r="L278">
        <v>7.4857759881126282E-3</v>
      </c>
    </row>
    <row r="279" spans="2:12" x14ac:dyDescent="0.25">
      <c r="B279" t="s">
        <v>3166</v>
      </c>
      <c r="C279">
        <v>1.7299402476876145</v>
      </c>
      <c r="D279">
        <v>1.7318440952354499</v>
      </c>
      <c r="E279">
        <f t="shared" si="8"/>
        <v>1.7308921714615322</v>
      </c>
      <c r="F279">
        <f t="shared" si="9"/>
        <v>1.346223511419832E-3</v>
      </c>
      <c r="J279" t="s">
        <v>3166</v>
      </c>
      <c r="K279">
        <v>1.7308921714615322</v>
      </c>
      <c r="L279">
        <v>1.346223511419832E-3</v>
      </c>
    </row>
    <row r="280" spans="2:12" x14ac:dyDescent="0.25">
      <c r="B280" t="s">
        <v>3167</v>
      </c>
      <c r="C280">
        <v>1.7185183164944464</v>
      </c>
      <c r="D280">
        <v>1.7205013582101494</v>
      </c>
      <c r="E280">
        <f t="shared" si="8"/>
        <v>1.7195098373522979</v>
      </c>
      <c r="F280">
        <f t="shared" si="9"/>
        <v>1.4022222445493687E-3</v>
      </c>
      <c r="J280" t="s">
        <v>3167</v>
      </c>
      <c r="K280">
        <v>1.7195098373522979</v>
      </c>
      <c r="L280">
        <v>1.4022222445493687E-3</v>
      </c>
    </row>
    <row r="282" spans="2:12" x14ac:dyDescent="0.25">
      <c r="B282" t="s">
        <v>3168</v>
      </c>
      <c r="C282">
        <v>1.5625</v>
      </c>
      <c r="D282">
        <v>1.5625</v>
      </c>
      <c r="E282">
        <f t="shared" si="8"/>
        <v>1.5625</v>
      </c>
      <c r="F282">
        <f t="shared" si="9"/>
        <v>0</v>
      </c>
      <c r="J282" t="s">
        <v>3168</v>
      </c>
      <c r="K282">
        <v>1.5625</v>
      </c>
      <c r="L282">
        <v>0</v>
      </c>
    </row>
    <row r="283" spans="2:12" x14ac:dyDescent="0.25">
      <c r="B283" t="s">
        <v>3169</v>
      </c>
      <c r="C283">
        <v>1.4900348546137916</v>
      </c>
      <c r="D283">
        <v>1.4691256521453733</v>
      </c>
      <c r="E283">
        <f t="shared" si="8"/>
        <v>1.4795802533795825</v>
      </c>
      <c r="F283">
        <f t="shared" si="9"/>
        <v>1.4785038854621093E-2</v>
      </c>
      <c r="J283" t="s">
        <v>3169</v>
      </c>
      <c r="K283">
        <v>1.4795802533795825</v>
      </c>
      <c r="L283">
        <v>1.4785038854621093E-2</v>
      </c>
    </row>
    <row r="284" spans="2:12" x14ac:dyDescent="0.25">
      <c r="B284" t="s">
        <v>3170</v>
      </c>
      <c r="C284">
        <v>1.3907457143045874</v>
      </c>
      <c r="D284">
        <v>1.3877974786340479</v>
      </c>
      <c r="E284">
        <f t="shared" si="8"/>
        <v>1.3892715964693176</v>
      </c>
      <c r="F284">
        <f t="shared" si="9"/>
        <v>2.0847174351745334E-3</v>
      </c>
      <c r="J284" t="s">
        <v>3170</v>
      </c>
      <c r="K284">
        <v>1.3892715964693176</v>
      </c>
      <c r="L284">
        <v>2.0847174351745334E-3</v>
      </c>
    </row>
    <row r="285" spans="2:12" x14ac:dyDescent="0.25">
      <c r="B285" t="s">
        <v>3171</v>
      </c>
      <c r="C285">
        <v>1.3617854863856782</v>
      </c>
      <c r="D285">
        <v>1.3661812253364654</v>
      </c>
      <c r="E285">
        <f t="shared" si="8"/>
        <v>1.3639833558610719</v>
      </c>
      <c r="F285">
        <f t="shared" si="9"/>
        <v>3.1082568204274358E-3</v>
      </c>
      <c r="J285" t="s">
        <v>3171</v>
      </c>
      <c r="K285">
        <v>1.3639833558610719</v>
      </c>
      <c r="L285">
        <v>3.1082568204274358E-3</v>
      </c>
    </row>
    <row r="286" spans="2:12" x14ac:dyDescent="0.25">
      <c r="B286" t="s">
        <v>3172</v>
      </c>
      <c r="C286">
        <v>1.3653352087077519</v>
      </c>
      <c r="D286">
        <v>1.3678116482684564</v>
      </c>
      <c r="E286">
        <f t="shared" si="8"/>
        <v>1.3665734284881041</v>
      </c>
      <c r="F286">
        <f t="shared" si="9"/>
        <v>1.7511072065727333E-3</v>
      </c>
      <c r="J286" t="s">
        <v>3172</v>
      </c>
      <c r="K286">
        <v>1.3665734284881041</v>
      </c>
      <c r="L286">
        <v>1.7511072065727333E-3</v>
      </c>
    </row>
    <row r="287" spans="2:12" x14ac:dyDescent="0.25">
      <c r="B287" t="s">
        <v>3173</v>
      </c>
      <c r="C287">
        <v>1.3834720640951146</v>
      </c>
      <c r="D287">
        <v>1.3865732757513873</v>
      </c>
      <c r="E287">
        <f t="shared" si="8"/>
        <v>1.3850226699232508</v>
      </c>
      <c r="F287">
        <f t="shared" si="9"/>
        <v>2.1928877920452268E-3</v>
      </c>
      <c r="J287" t="s">
        <v>3173</v>
      </c>
      <c r="K287">
        <v>1.3850226699232508</v>
      </c>
      <c r="L287">
        <v>2.1928877920452268E-3</v>
      </c>
    </row>
    <row r="288" spans="2:12" x14ac:dyDescent="0.25">
      <c r="B288" t="s">
        <v>3174</v>
      </c>
      <c r="C288">
        <v>1.3813733151810563</v>
      </c>
      <c r="D288">
        <v>1.3887213222739903</v>
      </c>
      <c r="E288">
        <f t="shared" si="8"/>
        <v>1.3850473187275232</v>
      </c>
      <c r="F288">
        <f t="shared" si="9"/>
        <v>5.1958256436204298E-3</v>
      </c>
      <c r="J288" t="s">
        <v>3174</v>
      </c>
      <c r="K288">
        <v>1.3850473187275232</v>
      </c>
      <c r="L288">
        <v>5.1958256436204298E-3</v>
      </c>
    </row>
    <row r="289" spans="2:12" x14ac:dyDescent="0.25">
      <c r="B289" t="s">
        <v>3175</v>
      </c>
      <c r="C289">
        <v>1.392294566133621</v>
      </c>
      <c r="D289">
        <v>1.3986395706486532</v>
      </c>
      <c r="E289">
        <f t="shared" si="8"/>
        <v>1.3954670683911372</v>
      </c>
      <c r="F289">
        <f t="shared" si="9"/>
        <v>4.4865957192385094E-3</v>
      </c>
      <c r="J289" t="s">
        <v>3175</v>
      </c>
      <c r="K289">
        <v>1.3954670683911372</v>
      </c>
      <c r="L289">
        <v>4.4865957192385094E-3</v>
      </c>
    </row>
    <row r="291" spans="2:12" x14ac:dyDescent="0.25">
      <c r="B291" t="s">
        <v>3176</v>
      </c>
      <c r="C291">
        <v>1.5625</v>
      </c>
      <c r="D291">
        <v>1.5625</v>
      </c>
      <c r="E291">
        <f t="shared" si="8"/>
        <v>1.5625</v>
      </c>
      <c r="F291">
        <f t="shared" si="9"/>
        <v>0</v>
      </c>
      <c r="J291" t="s">
        <v>3176</v>
      </c>
      <c r="K291">
        <v>1.5625</v>
      </c>
      <c r="L291">
        <v>0</v>
      </c>
    </row>
    <row r="292" spans="2:12" x14ac:dyDescent="0.25">
      <c r="B292" t="s">
        <v>3177</v>
      </c>
      <c r="C292">
        <v>1.5896148877468146</v>
      </c>
      <c r="D292">
        <v>1.5433927870804187</v>
      </c>
      <c r="E292">
        <f t="shared" si="8"/>
        <v>1.5665038374136167</v>
      </c>
      <c r="F292">
        <f t="shared" si="9"/>
        <v>3.2683960821895758E-2</v>
      </c>
      <c r="J292" t="s">
        <v>3177</v>
      </c>
      <c r="K292">
        <v>1.5665038374136167</v>
      </c>
      <c r="L292">
        <v>3.2683960821895758E-2</v>
      </c>
    </row>
    <row r="293" spans="2:12" x14ac:dyDescent="0.25">
      <c r="B293" t="s">
        <v>3178</v>
      </c>
      <c r="C293">
        <v>1.4755114217382923</v>
      </c>
      <c r="D293">
        <v>1.4727828044773623</v>
      </c>
      <c r="E293">
        <f t="shared" si="8"/>
        <v>1.4741471131078274</v>
      </c>
      <c r="F293">
        <f t="shared" si="9"/>
        <v>1.9294237684662581E-3</v>
      </c>
      <c r="J293" t="s">
        <v>3178</v>
      </c>
      <c r="K293">
        <v>1.4741471131078274</v>
      </c>
      <c r="L293">
        <v>1.9294237684662581E-3</v>
      </c>
    </row>
    <row r="294" spans="2:12" x14ac:dyDescent="0.25">
      <c r="B294" t="s">
        <v>3179</v>
      </c>
      <c r="C294">
        <v>1.4923046932860486</v>
      </c>
      <c r="D294">
        <v>1.4723409266551408</v>
      </c>
      <c r="E294">
        <f t="shared" si="8"/>
        <v>1.4823228099705947</v>
      </c>
      <c r="F294">
        <f t="shared" si="9"/>
        <v>1.4116514762740635E-2</v>
      </c>
      <c r="J294" t="s">
        <v>3179</v>
      </c>
      <c r="K294">
        <v>1.4823228099705947</v>
      </c>
      <c r="L294">
        <v>1.4116514762740635E-2</v>
      </c>
    </row>
    <row r="295" spans="2:12" x14ac:dyDescent="0.25">
      <c r="B295" t="s">
        <v>3180</v>
      </c>
      <c r="C295">
        <v>1.4816254278824734</v>
      </c>
      <c r="D295">
        <v>1.467205149131886</v>
      </c>
      <c r="E295">
        <f t="shared" si="8"/>
        <v>1.4744152885071797</v>
      </c>
      <c r="F295">
        <f t="shared" si="9"/>
        <v>1.0196676891140611E-2</v>
      </c>
      <c r="J295" t="s">
        <v>3180</v>
      </c>
      <c r="K295">
        <v>1.4744152885071797</v>
      </c>
      <c r="L295">
        <v>1.0196676891140611E-2</v>
      </c>
    </row>
    <row r="296" spans="2:12" x14ac:dyDescent="0.25">
      <c r="B296" t="s">
        <v>3181</v>
      </c>
      <c r="C296">
        <v>1.5029340158330475</v>
      </c>
      <c r="D296">
        <v>1.4760564648874974</v>
      </c>
      <c r="E296">
        <f t="shared" si="8"/>
        <v>1.4894952403602724</v>
      </c>
      <c r="F296">
        <f t="shared" si="9"/>
        <v>1.9005298535285386E-2</v>
      </c>
      <c r="J296" t="s">
        <v>3181</v>
      </c>
      <c r="K296">
        <v>1.4894952403602724</v>
      </c>
      <c r="L296">
        <v>1.9005298535285386E-2</v>
      </c>
    </row>
    <row r="297" spans="2:12" x14ac:dyDescent="0.25">
      <c r="B297" t="s">
        <v>3182</v>
      </c>
      <c r="C297">
        <v>1.4810367598942598</v>
      </c>
      <c r="D297">
        <v>1.4665652720338789</v>
      </c>
      <c r="E297">
        <f t="shared" si="8"/>
        <v>1.4738010159640693</v>
      </c>
      <c r="F297">
        <f t="shared" si="9"/>
        <v>1.0232887199934124E-2</v>
      </c>
      <c r="J297" t="s">
        <v>3182</v>
      </c>
      <c r="K297">
        <v>1.4738010159640693</v>
      </c>
      <c r="L297">
        <v>1.0232887199934124E-2</v>
      </c>
    </row>
    <row r="298" spans="2:12" x14ac:dyDescent="0.25">
      <c r="B298" t="s">
        <v>3183</v>
      </c>
      <c r="C298">
        <v>1.482373321368321</v>
      </c>
      <c r="D298">
        <v>1.4680200584101621</v>
      </c>
      <c r="E298">
        <f t="shared" si="8"/>
        <v>1.4751966898892417</v>
      </c>
      <c r="F298">
        <f t="shared" si="9"/>
        <v>1.0149289569867817E-2</v>
      </c>
      <c r="J298" t="s">
        <v>3183</v>
      </c>
      <c r="K298">
        <v>1.4751966898892417</v>
      </c>
      <c r="L298">
        <v>1.0149289569867817E-2</v>
      </c>
    </row>
    <row r="300" spans="2:12" x14ac:dyDescent="0.25">
      <c r="B300" t="s">
        <v>3184</v>
      </c>
      <c r="C300">
        <v>1.5625</v>
      </c>
      <c r="D300">
        <v>1.5625</v>
      </c>
      <c r="E300">
        <f t="shared" si="8"/>
        <v>1.5625</v>
      </c>
      <c r="F300">
        <f t="shared" si="9"/>
        <v>0</v>
      </c>
      <c r="J300" t="s">
        <v>3184</v>
      </c>
      <c r="K300">
        <v>1.5625</v>
      </c>
      <c r="L300">
        <v>0</v>
      </c>
    </row>
    <row r="301" spans="2:12" x14ac:dyDescent="0.25">
      <c r="B301" t="s">
        <v>3185</v>
      </c>
      <c r="C301">
        <v>1.5624533507965828</v>
      </c>
      <c r="D301">
        <v>1.568210659040534</v>
      </c>
      <c r="E301">
        <f t="shared" si="8"/>
        <v>1.5653320049185584</v>
      </c>
      <c r="F301">
        <f t="shared" si="9"/>
        <v>4.0710317006791528E-3</v>
      </c>
      <c r="J301" t="s">
        <v>3185</v>
      </c>
      <c r="K301">
        <v>1.5653320049185584</v>
      </c>
      <c r="L301">
        <v>4.0710317006791528E-3</v>
      </c>
    </row>
    <row r="302" spans="2:12" x14ac:dyDescent="0.25">
      <c r="B302" t="s">
        <v>3186</v>
      </c>
      <c r="C302">
        <v>1.5832774125819686</v>
      </c>
      <c r="D302">
        <v>1.5863649832596483</v>
      </c>
      <c r="E302">
        <f t="shared" si="8"/>
        <v>1.5848211979208084</v>
      </c>
      <c r="F302">
        <f t="shared" si="9"/>
        <v>2.1832421635800021E-3</v>
      </c>
      <c r="J302" t="s">
        <v>3186</v>
      </c>
      <c r="K302">
        <v>1.5848211979208084</v>
      </c>
      <c r="L302">
        <v>2.1832421635800021E-3</v>
      </c>
    </row>
    <row r="303" spans="2:12" x14ac:dyDescent="0.25">
      <c r="B303" t="s">
        <v>3187</v>
      </c>
      <c r="C303">
        <v>1.5878579260824859</v>
      </c>
      <c r="D303">
        <v>1.5909780967025804</v>
      </c>
      <c r="E303">
        <f t="shared" si="8"/>
        <v>1.5894180113925331</v>
      </c>
      <c r="F303">
        <f t="shared" si="9"/>
        <v>2.2062938039278624E-3</v>
      </c>
      <c r="J303" t="s">
        <v>3187</v>
      </c>
      <c r="K303">
        <v>1.5894180113925331</v>
      </c>
      <c r="L303">
        <v>2.2062938039278624E-3</v>
      </c>
    </row>
    <row r="304" spans="2:12" x14ac:dyDescent="0.25">
      <c r="B304" t="s">
        <v>3188</v>
      </c>
      <c r="C304">
        <v>1.5882865063936324</v>
      </c>
      <c r="D304">
        <v>1.5944405523685268</v>
      </c>
      <c r="E304">
        <f t="shared" si="8"/>
        <v>1.5913635293810797</v>
      </c>
      <c r="F304">
        <f t="shared" si="9"/>
        <v>4.351567640581558E-3</v>
      </c>
      <c r="J304" t="s">
        <v>3188</v>
      </c>
      <c r="K304">
        <v>1.5913635293810797</v>
      </c>
      <c r="L304">
        <v>4.351567640581558E-3</v>
      </c>
    </row>
    <row r="305" spans="2:12" x14ac:dyDescent="0.25">
      <c r="B305" t="s">
        <v>3189</v>
      </c>
      <c r="C305">
        <v>1.5704237615499839</v>
      </c>
      <c r="D305">
        <v>1.581505166447851</v>
      </c>
      <c r="E305">
        <f t="shared" si="8"/>
        <v>1.5759644639989174</v>
      </c>
      <c r="F305">
        <f t="shared" si="9"/>
        <v>7.8357365483556693E-3</v>
      </c>
      <c r="J305" t="s">
        <v>3189</v>
      </c>
      <c r="K305">
        <v>1.5759644639989174</v>
      </c>
      <c r="L305">
        <v>7.8357365483556693E-3</v>
      </c>
    </row>
    <row r="306" spans="2:12" x14ac:dyDescent="0.25">
      <c r="B306" t="s">
        <v>3190</v>
      </c>
      <c r="C306">
        <v>1.5839815704434577</v>
      </c>
      <c r="D306">
        <v>1.5876375272325831</v>
      </c>
      <c r="E306">
        <f t="shared" si="8"/>
        <v>1.5858095488380204</v>
      </c>
      <c r="F306">
        <f t="shared" si="9"/>
        <v>2.5851518373156005E-3</v>
      </c>
      <c r="J306" t="s">
        <v>3190</v>
      </c>
      <c r="K306">
        <v>1.5858095488380204</v>
      </c>
      <c r="L306">
        <v>2.5851518373156005E-3</v>
      </c>
    </row>
    <row r="307" spans="2:12" x14ac:dyDescent="0.25">
      <c r="B307" t="s">
        <v>3191</v>
      </c>
      <c r="C307">
        <v>1.5823516637704049</v>
      </c>
      <c r="D307">
        <v>1.5852655890517839</v>
      </c>
      <c r="E307">
        <f t="shared" si="8"/>
        <v>1.5838086264110944</v>
      </c>
      <c r="F307">
        <f t="shared" si="9"/>
        <v>2.0604563263340201E-3</v>
      </c>
      <c r="J307" t="s">
        <v>3191</v>
      </c>
      <c r="K307">
        <v>1.5838086264110944</v>
      </c>
      <c r="L307">
        <v>2.0604563263340201E-3</v>
      </c>
    </row>
    <row r="309" spans="2:12" x14ac:dyDescent="0.25">
      <c r="B309" t="s">
        <v>3192</v>
      </c>
      <c r="C309">
        <v>1.5625</v>
      </c>
      <c r="D309">
        <v>1.5625</v>
      </c>
      <c r="E309">
        <f t="shared" si="8"/>
        <v>1.5625</v>
      </c>
      <c r="F309">
        <f t="shared" si="9"/>
        <v>0</v>
      </c>
      <c r="J309" t="s">
        <v>3192</v>
      </c>
      <c r="K309">
        <v>1.5625</v>
      </c>
      <c r="L309">
        <v>0</v>
      </c>
    </row>
    <row r="310" spans="2:12" x14ac:dyDescent="0.25">
      <c r="B310" t="s">
        <v>3193</v>
      </c>
      <c r="C310">
        <v>1.6107277364546324</v>
      </c>
      <c r="D310">
        <v>1.6431555274562664</v>
      </c>
      <c r="E310">
        <f t="shared" si="8"/>
        <v>1.6269416319554493</v>
      </c>
      <c r="F310">
        <f t="shared" si="9"/>
        <v>2.2929910916155476E-2</v>
      </c>
      <c r="J310" t="s">
        <v>3193</v>
      </c>
      <c r="K310">
        <v>1.6269416319554493</v>
      </c>
      <c r="L310">
        <v>2.2929910916155476E-2</v>
      </c>
    </row>
    <row r="311" spans="2:12" x14ac:dyDescent="0.25">
      <c r="B311" t="s">
        <v>3194</v>
      </c>
      <c r="C311">
        <v>1.6955193556010373</v>
      </c>
      <c r="D311">
        <v>1.7028425626367472</v>
      </c>
      <c r="E311">
        <f t="shared" si="8"/>
        <v>1.6991809591188922</v>
      </c>
      <c r="F311">
        <f t="shared" si="9"/>
        <v>5.1782893549834896E-3</v>
      </c>
      <c r="J311" t="s">
        <v>3194</v>
      </c>
      <c r="K311">
        <v>1.6991809591188922</v>
      </c>
      <c r="L311">
        <v>5.1782893549834896E-3</v>
      </c>
    </row>
    <row r="312" spans="2:12" x14ac:dyDescent="0.25">
      <c r="B312" t="s">
        <v>3195</v>
      </c>
      <c r="C312">
        <v>1.7194064702951877</v>
      </c>
      <c r="D312">
        <v>1.7263744640228857</v>
      </c>
      <c r="E312">
        <f t="shared" si="8"/>
        <v>1.7228904671590368</v>
      </c>
      <c r="F312">
        <f t="shared" si="9"/>
        <v>4.9271156161206373E-3</v>
      </c>
      <c r="J312" t="s">
        <v>3195</v>
      </c>
      <c r="K312">
        <v>1.7228904671590368</v>
      </c>
      <c r="L312">
        <v>4.9271156161206373E-3</v>
      </c>
    </row>
    <row r="313" spans="2:12" x14ac:dyDescent="0.25">
      <c r="B313" t="s">
        <v>3196</v>
      </c>
      <c r="C313">
        <v>1.7145080353033064</v>
      </c>
      <c r="D313">
        <v>1.7216592913668338</v>
      </c>
      <c r="E313">
        <f t="shared" si="8"/>
        <v>1.71808366333507</v>
      </c>
      <c r="F313">
        <f t="shared" si="9"/>
        <v>5.0567016565216411E-3</v>
      </c>
      <c r="J313" t="s">
        <v>3196</v>
      </c>
      <c r="K313">
        <v>1.71808366333507</v>
      </c>
      <c r="L313">
        <v>5.0567016565216411E-3</v>
      </c>
    </row>
    <row r="314" spans="2:12" x14ac:dyDescent="0.25">
      <c r="B314" t="s">
        <v>3197</v>
      </c>
      <c r="C314">
        <v>1.7041746560826707</v>
      </c>
      <c r="D314">
        <v>1.712873301074971</v>
      </c>
      <c r="E314">
        <f t="shared" si="8"/>
        <v>1.7085239785788209</v>
      </c>
      <c r="F314">
        <f t="shared" si="9"/>
        <v>6.1508708611899676E-3</v>
      </c>
      <c r="J314" t="s">
        <v>3197</v>
      </c>
      <c r="K314">
        <v>1.7085239785788209</v>
      </c>
      <c r="L314">
        <v>6.1508708611899676E-3</v>
      </c>
    </row>
    <row r="315" spans="2:12" x14ac:dyDescent="0.25">
      <c r="B315" t="s">
        <v>3198</v>
      </c>
      <c r="C315">
        <v>1.6986328649019722</v>
      </c>
      <c r="D315">
        <v>1.7030476834018184</v>
      </c>
      <c r="E315">
        <f t="shared" si="8"/>
        <v>1.7008402741518953</v>
      </c>
      <c r="F315">
        <f t="shared" si="9"/>
        <v>3.1217480989491129E-3</v>
      </c>
      <c r="J315" t="s">
        <v>3198</v>
      </c>
      <c r="K315">
        <v>1.7008402741518953</v>
      </c>
      <c r="L315">
        <v>3.1217480989491129E-3</v>
      </c>
    </row>
    <row r="316" spans="2:12" x14ac:dyDescent="0.25">
      <c r="B316" t="s">
        <v>3199</v>
      </c>
      <c r="C316">
        <v>1.6932807314760854</v>
      </c>
      <c r="D316">
        <v>1.6981303435746959</v>
      </c>
      <c r="E316">
        <f t="shared" si="8"/>
        <v>1.6957055375253907</v>
      </c>
      <c r="F316">
        <f t="shared" si="9"/>
        <v>3.4291936010518559E-3</v>
      </c>
      <c r="J316" t="s">
        <v>3199</v>
      </c>
      <c r="K316">
        <v>1.6957055375253907</v>
      </c>
      <c r="L316">
        <v>3.4291936010518559E-3</v>
      </c>
    </row>
    <row r="318" spans="2:12" x14ac:dyDescent="0.25">
      <c r="B318" t="s">
        <v>3200</v>
      </c>
      <c r="C318">
        <v>1.5625</v>
      </c>
      <c r="D318">
        <v>1.5625</v>
      </c>
      <c r="E318">
        <f t="shared" si="8"/>
        <v>1.5625</v>
      </c>
      <c r="F318">
        <f t="shared" si="9"/>
        <v>0</v>
      </c>
      <c r="J318" t="s">
        <v>3200</v>
      </c>
      <c r="K318">
        <v>1.5625</v>
      </c>
      <c r="L318">
        <v>0</v>
      </c>
    </row>
    <row r="319" spans="2:12" x14ac:dyDescent="0.25">
      <c r="B319" t="s">
        <v>3201</v>
      </c>
      <c r="C319">
        <v>1.5393350510450827</v>
      </c>
      <c r="D319">
        <v>1.5406492296228806</v>
      </c>
      <c r="E319">
        <f t="shared" si="8"/>
        <v>1.5399921403339816</v>
      </c>
      <c r="F319">
        <f t="shared" si="9"/>
        <v>9.2926458405100196E-4</v>
      </c>
      <c r="J319" t="s">
        <v>3201</v>
      </c>
      <c r="K319">
        <v>1.5399921403339816</v>
      </c>
      <c r="L319">
        <v>9.2926458405100196E-4</v>
      </c>
    </row>
    <row r="320" spans="2:12" x14ac:dyDescent="0.25">
      <c r="B320" t="s">
        <v>3202</v>
      </c>
      <c r="C320">
        <v>1.4688521425849796</v>
      </c>
      <c r="D320">
        <v>1.4770992804536909</v>
      </c>
      <c r="E320">
        <f t="shared" si="8"/>
        <v>1.4729757115193354</v>
      </c>
      <c r="F320">
        <f t="shared" si="9"/>
        <v>5.8316071123460812E-3</v>
      </c>
      <c r="J320" t="s">
        <v>3202</v>
      </c>
      <c r="K320">
        <v>1.4729757115193354</v>
      </c>
      <c r="L320">
        <v>5.8316071123460812E-3</v>
      </c>
    </row>
    <row r="321" spans="2:12" x14ac:dyDescent="0.25">
      <c r="B321" t="s">
        <v>3203</v>
      </c>
      <c r="C321">
        <v>1.4628854784707437</v>
      </c>
      <c r="D321">
        <v>1.4709652040920258</v>
      </c>
      <c r="E321">
        <f t="shared" si="8"/>
        <v>1.4669253412813847</v>
      </c>
      <c r="F321">
        <f t="shared" si="9"/>
        <v>5.7132287769352764E-3</v>
      </c>
      <c r="J321" t="s">
        <v>3203</v>
      </c>
      <c r="K321">
        <v>1.4669253412813847</v>
      </c>
      <c r="L321">
        <v>5.7132287769352764E-3</v>
      </c>
    </row>
    <row r="322" spans="2:12" x14ac:dyDescent="0.25">
      <c r="B322" t="s">
        <v>3204</v>
      </c>
      <c r="C322">
        <v>1.4536441445406429</v>
      </c>
      <c r="D322">
        <v>1.4619873138074799</v>
      </c>
      <c r="E322">
        <f t="shared" si="8"/>
        <v>1.4578157291740614</v>
      </c>
      <c r="F322">
        <f t="shared" si="9"/>
        <v>5.899511565167625E-3</v>
      </c>
      <c r="J322" t="s">
        <v>3204</v>
      </c>
      <c r="K322">
        <v>1.4578157291740614</v>
      </c>
      <c r="L322">
        <v>5.899511565167625E-3</v>
      </c>
    </row>
    <row r="323" spans="2:12" x14ac:dyDescent="0.25">
      <c r="B323" t="s">
        <v>3205</v>
      </c>
      <c r="C323">
        <v>1.455748564412956</v>
      </c>
      <c r="D323">
        <v>1.4653217257750821</v>
      </c>
      <c r="E323">
        <f t="shared" si="8"/>
        <v>1.4605351450940192</v>
      </c>
      <c r="F323">
        <f t="shared" si="9"/>
        <v>6.7692473165524526E-3</v>
      </c>
      <c r="J323" t="s">
        <v>3205</v>
      </c>
      <c r="K323">
        <v>1.4605351450940192</v>
      </c>
      <c r="L323">
        <v>6.7692473165524526E-3</v>
      </c>
    </row>
    <row r="324" spans="2:12" x14ac:dyDescent="0.25">
      <c r="B324" t="s">
        <v>3206</v>
      </c>
      <c r="C324">
        <v>1.4612898953000462</v>
      </c>
      <c r="D324">
        <v>1.4717000185709455</v>
      </c>
      <c r="E324">
        <f t="shared" ref="E324:E387" si="10">AVERAGE(C324:D324)</f>
        <v>1.4664949569354957</v>
      </c>
      <c r="F324">
        <f t="shared" ref="F324:F387" si="11">_xlfn.STDEV.S(C324:D324)</f>
        <v>7.3610687578407746E-3</v>
      </c>
      <c r="J324" t="s">
        <v>3206</v>
      </c>
      <c r="K324">
        <v>1.4664949569354957</v>
      </c>
      <c r="L324">
        <v>7.3610687578407746E-3</v>
      </c>
    </row>
    <row r="325" spans="2:12" x14ac:dyDescent="0.25">
      <c r="B325" t="s">
        <v>3207</v>
      </c>
      <c r="C325">
        <v>1.4725230168526426</v>
      </c>
      <c r="D325">
        <v>1.4817787966179339</v>
      </c>
      <c r="E325">
        <f t="shared" si="10"/>
        <v>1.4771509067352881</v>
      </c>
      <c r="F325">
        <f t="shared" si="11"/>
        <v>6.5448246372066662E-3</v>
      </c>
      <c r="J325" t="s">
        <v>3207</v>
      </c>
      <c r="K325">
        <v>1.4771509067352881</v>
      </c>
      <c r="L325">
        <v>6.5448246372066662E-3</v>
      </c>
    </row>
    <row r="327" spans="2:12" x14ac:dyDescent="0.25">
      <c r="B327" t="s">
        <v>3208</v>
      </c>
      <c r="C327">
        <v>1.5625</v>
      </c>
      <c r="D327">
        <v>1.5625</v>
      </c>
      <c r="E327">
        <f t="shared" si="10"/>
        <v>1.5625</v>
      </c>
      <c r="F327">
        <f t="shared" si="11"/>
        <v>0</v>
      </c>
      <c r="J327" t="s">
        <v>3208</v>
      </c>
      <c r="K327">
        <v>1.5625</v>
      </c>
      <c r="L327">
        <v>0</v>
      </c>
    </row>
    <row r="328" spans="2:12" x14ac:dyDescent="0.25">
      <c r="B328" t="s">
        <v>3209</v>
      </c>
      <c r="C328">
        <v>1.594618960105505</v>
      </c>
      <c r="D328">
        <v>1.6054796862432594</v>
      </c>
      <c r="E328">
        <f t="shared" si="10"/>
        <v>1.6000493231743822</v>
      </c>
      <c r="F328">
        <f t="shared" si="11"/>
        <v>7.6796931006161617E-3</v>
      </c>
      <c r="J328" t="s">
        <v>3209</v>
      </c>
      <c r="K328">
        <v>1.6000493231743822</v>
      </c>
      <c r="L328">
        <v>7.6796931006161617E-3</v>
      </c>
    </row>
    <row r="329" spans="2:12" x14ac:dyDescent="0.25">
      <c r="B329" t="s">
        <v>3210</v>
      </c>
      <c r="C329">
        <v>1.6798744859851384</v>
      </c>
      <c r="D329">
        <v>1.6741396563316333</v>
      </c>
      <c r="E329">
        <f t="shared" si="10"/>
        <v>1.677007071158386</v>
      </c>
      <c r="F329">
        <f t="shared" si="11"/>
        <v>4.0551369369431801E-3</v>
      </c>
      <c r="J329" t="s">
        <v>3210</v>
      </c>
      <c r="K329">
        <v>1.677007071158386</v>
      </c>
      <c r="L329">
        <v>4.0551369369431801E-3</v>
      </c>
    </row>
    <row r="330" spans="2:12" x14ac:dyDescent="0.25">
      <c r="B330" t="s">
        <v>3211</v>
      </c>
      <c r="C330">
        <v>1.6894562389348142</v>
      </c>
      <c r="D330">
        <v>1.6833565004661564</v>
      </c>
      <c r="E330">
        <f t="shared" si="10"/>
        <v>1.6864063697004852</v>
      </c>
      <c r="F330">
        <f t="shared" si="11"/>
        <v>4.3131664346524167E-3</v>
      </c>
      <c r="J330" t="s">
        <v>3211</v>
      </c>
      <c r="K330">
        <v>1.6864063697004852</v>
      </c>
      <c r="L330">
        <v>4.3131664346524167E-3</v>
      </c>
    </row>
    <row r="331" spans="2:12" x14ac:dyDescent="0.25">
      <c r="B331" t="s">
        <v>3212</v>
      </c>
      <c r="C331">
        <v>1.6891496738257759</v>
      </c>
      <c r="D331">
        <v>1.6846920127765981</v>
      </c>
      <c r="E331">
        <f t="shared" si="10"/>
        <v>1.6869208433011869</v>
      </c>
      <c r="F331">
        <f t="shared" si="11"/>
        <v>3.1520423561047445E-3</v>
      </c>
      <c r="J331" t="s">
        <v>3212</v>
      </c>
      <c r="K331">
        <v>1.6869208433011869</v>
      </c>
      <c r="L331">
        <v>3.1520423561047445E-3</v>
      </c>
    </row>
    <row r="332" spans="2:12" x14ac:dyDescent="0.25">
      <c r="B332" t="s">
        <v>3213</v>
      </c>
      <c r="C332">
        <v>1.6714101224460904</v>
      </c>
      <c r="D332">
        <v>1.6673290066072446</v>
      </c>
      <c r="E332">
        <f t="shared" si="10"/>
        <v>1.6693695645266675</v>
      </c>
      <c r="F332">
        <f t="shared" si="11"/>
        <v>2.8857846844557258E-3</v>
      </c>
      <c r="J332" t="s">
        <v>3213</v>
      </c>
      <c r="K332">
        <v>1.6693695645266675</v>
      </c>
      <c r="L332">
        <v>2.8857846844557258E-3</v>
      </c>
    </row>
    <row r="333" spans="2:12" x14ac:dyDescent="0.25">
      <c r="B333" t="s">
        <v>3214</v>
      </c>
      <c r="C333">
        <v>1.6872811046898635</v>
      </c>
      <c r="D333">
        <v>1.6774141908488007</v>
      </c>
      <c r="E333">
        <f t="shared" si="10"/>
        <v>1.682347647769332</v>
      </c>
      <c r="F333">
        <f t="shared" si="11"/>
        <v>6.9769616863988764E-3</v>
      </c>
      <c r="J333" t="s">
        <v>3214</v>
      </c>
      <c r="K333">
        <v>1.682347647769332</v>
      </c>
      <c r="L333">
        <v>6.9769616863988764E-3</v>
      </c>
    </row>
    <row r="334" spans="2:12" x14ac:dyDescent="0.25">
      <c r="B334" t="s">
        <v>3215</v>
      </c>
      <c r="C334">
        <v>1.6741715560651225</v>
      </c>
      <c r="D334">
        <v>1.6648612891099444</v>
      </c>
      <c r="E334">
        <f t="shared" si="10"/>
        <v>1.6695164225875334</v>
      </c>
      <c r="F334">
        <f t="shared" si="11"/>
        <v>6.583352898663475E-3</v>
      </c>
      <c r="J334" t="s">
        <v>3215</v>
      </c>
      <c r="K334">
        <v>1.6695164225875334</v>
      </c>
      <c r="L334">
        <v>6.583352898663475E-3</v>
      </c>
    </row>
    <row r="336" spans="2:12" x14ac:dyDescent="0.25">
      <c r="B336" t="s">
        <v>3216</v>
      </c>
      <c r="C336">
        <v>1.5625</v>
      </c>
      <c r="D336">
        <v>1.5625</v>
      </c>
      <c r="E336">
        <f t="shared" si="10"/>
        <v>1.5625</v>
      </c>
      <c r="F336">
        <f t="shared" si="11"/>
        <v>0</v>
      </c>
      <c r="J336" t="s">
        <v>3216</v>
      </c>
      <c r="K336">
        <v>1.5625</v>
      </c>
      <c r="L336">
        <v>0</v>
      </c>
    </row>
    <row r="337" spans="2:12" x14ac:dyDescent="0.25">
      <c r="B337" t="s">
        <v>3217</v>
      </c>
      <c r="C337">
        <v>1.5815034853068992</v>
      </c>
      <c r="D337">
        <v>1.5764103799615341</v>
      </c>
      <c r="E337">
        <f t="shared" si="10"/>
        <v>1.5789569326342168</v>
      </c>
      <c r="F337">
        <f t="shared" si="11"/>
        <v>3.6013693270051236E-3</v>
      </c>
      <c r="J337" t="s">
        <v>3217</v>
      </c>
      <c r="K337">
        <v>1.5789569326342168</v>
      </c>
      <c r="L337">
        <v>3.6013693270051236E-3</v>
      </c>
    </row>
    <row r="338" spans="2:12" x14ac:dyDescent="0.25">
      <c r="B338" t="s">
        <v>3218</v>
      </c>
      <c r="C338">
        <v>1.6071864544727161</v>
      </c>
      <c r="D338">
        <v>1.5963738336653421</v>
      </c>
      <c r="E338">
        <f t="shared" si="10"/>
        <v>1.6017801440690291</v>
      </c>
      <c r="F338">
        <f t="shared" si="11"/>
        <v>7.6456774952929152E-3</v>
      </c>
      <c r="J338" t="s">
        <v>3218</v>
      </c>
      <c r="K338">
        <v>1.6017801440690291</v>
      </c>
      <c r="L338">
        <v>7.6456774952929152E-3</v>
      </c>
    </row>
    <row r="339" spans="2:12" x14ac:dyDescent="0.25">
      <c r="B339" t="s">
        <v>3219</v>
      </c>
      <c r="C339">
        <v>1.6081010853544304</v>
      </c>
      <c r="D339">
        <v>1.5984967643773995</v>
      </c>
      <c r="E339">
        <f t="shared" si="10"/>
        <v>1.6032989248659151</v>
      </c>
      <c r="F339">
        <f t="shared" si="11"/>
        <v>6.7912804915507569E-3</v>
      </c>
      <c r="J339" t="s">
        <v>3219</v>
      </c>
      <c r="K339">
        <v>1.6032989248659151</v>
      </c>
      <c r="L339">
        <v>6.7912804915507569E-3</v>
      </c>
    </row>
    <row r="340" spans="2:12" x14ac:dyDescent="0.25">
      <c r="B340" t="s">
        <v>3220</v>
      </c>
      <c r="C340">
        <v>1.6143555738547093</v>
      </c>
      <c r="D340">
        <v>1.6026082528690602</v>
      </c>
      <c r="E340">
        <f t="shared" si="10"/>
        <v>1.6084819133618846</v>
      </c>
      <c r="F340">
        <f t="shared" si="11"/>
        <v>8.3066103297275325E-3</v>
      </c>
      <c r="J340" t="s">
        <v>3220</v>
      </c>
      <c r="K340">
        <v>1.6084819133618846</v>
      </c>
      <c r="L340">
        <v>8.3066103297275325E-3</v>
      </c>
    </row>
    <row r="341" spans="2:12" x14ac:dyDescent="0.25">
      <c r="B341" t="s">
        <v>3221</v>
      </c>
      <c r="C341">
        <v>1.6119058272609315</v>
      </c>
      <c r="D341">
        <v>1.6024342610615878</v>
      </c>
      <c r="E341">
        <f t="shared" si="10"/>
        <v>1.6071700441612595</v>
      </c>
      <c r="F341">
        <f t="shared" si="11"/>
        <v>6.6974086880131822E-3</v>
      </c>
      <c r="J341" t="s">
        <v>3221</v>
      </c>
      <c r="K341">
        <v>1.6071700441612595</v>
      </c>
      <c r="L341">
        <v>6.6974086880131822E-3</v>
      </c>
    </row>
    <row r="342" spans="2:12" x14ac:dyDescent="0.25">
      <c r="B342" t="s">
        <v>3222</v>
      </c>
      <c r="C342">
        <v>1.6135784882022806</v>
      </c>
      <c r="D342">
        <v>1.5994586374659059</v>
      </c>
      <c r="E342">
        <f t="shared" si="10"/>
        <v>1.6065185628340932</v>
      </c>
      <c r="F342">
        <f t="shared" si="11"/>
        <v>9.9842422050323981E-3</v>
      </c>
      <c r="J342" t="s">
        <v>3222</v>
      </c>
      <c r="K342">
        <v>1.6065185628340932</v>
      </c>
      <c r="L342">
        <v>9.9842422050323981E-3</v>
      </c>
    </row>
    <row r="343" spans="2:12" x14ac:dyDescent="0.25">
      <c r="B343" t="s">
        <v>3223</v>
      </c>
      <c r="C343">
        <v>1.6059975532131572</v>
      </c>
      <c r="D343">
        <v>1.5941379510199527</v>
      </c>
      <c r="E343">
        <f t="shared" si="10"/>
        <v>1.6000677521165549</v>
      </c>
      <c r="F343">
        <f t="shared" si="11"/>
        <v>8.3860051329897375E-3</v>
      </c>
      <c r="J343" t="s">
        <v>3223</v>
      </c>
      <c r="K343">
        <v>1.6000677521165549</v>
      </c>
      <c r="L343">
        <v>8.3860051329897375E-3</v>
      </c>
    </row>
    <row r="345" spans="2:12" x14ac:dyDescent="0.25">
      <c r="B345" t="s">
        <v>3224</v>
      </c>
      <c r="C345">
        <v>1.5625</v>
      </c>
      <c r="D345">
        <v>1.5625</v>
      </c>
      <c r="E345">
        <f t="shared" si="10"/>
        <v>1.5625</v>
      </c>
      <c r="F345">
        <f t="shared" si="11"/>
        <v>0</v>
      </c>
      <c r="J345" t="s">
        <v>3224</v>
      </c>
      <c r="K345">
        <v>1.5625</v>
      </c>
      <c r="L345">
        <v>0</v>
      </c>
    </row>
    <row r="346" spans="2:12" x14ac:dyDescent="0.25">
      <c r="B346" t="s">
        <v>3225</v>
      </c>
      <c r="C346">
        <v>1.6278236283133491</v>
      </c>
      <c r="D346">
        <v>1.7075289071931252</v>
      </c>
      <c r="E346">
        <f t="shared" si="10"/>
        <v>1.6676762677532371</v>
      </c>
      <c r="F346">
        <f t="shared" si="11"/>
        <v>5.6360143192254575E-2</v>
      </c>
      <c r="J346" t="s">
        <v>3225</v>
      </c>
      <c r="K346">
        <v>1.6676762677532371</v>
      </c>
      <c r="L346">
        <v>5.6360143192254575E-2</v>
      </c>
    </row>
    <row r="347" spans="2:12" x14ac:dyDescent="0.25">
      <c r="B347" t="s">
        <v>3226</v>
      </c>
      <c r="C347">
        <v>1.8402226168415425</v>
      </c>
      <c r="D347">
        <v>1.853686950897705</v>
      </c>
      <c r="E347">
        <f t="shared" si="10"/>
        <v>1.8469547838696236</v>
      </c>
      <c r="F347">
        <f t="shared" si="11"/>
        <v>9.5207219152734276E-3</v>
      </c>
      <c r="J347" t="s">
        <v>3226</v>
      </c>
      <c r="K347">
        <v>1.8469547838696236</v>
      </c>
      <c r="L347">
        <v>9.5207219152734276E-3</v>
      </c>
    </row>
    <row r="348" spans="2:12" x14ac:dyDescent="0.25">
      <c r="B348" t="s">
        <v>3227</v>
      </c>
      <c r="C348">
        <v>1.8667491801565845</v>
      </c>
      <c r="D348">
        <v>1.8886504822707442</v>
      </c>
      <c r="E348">
        <f t="shared" si="10"/>
        <v>1.8776998312136643</v>
      </c>
      <c r="F348">
        <f t="shared" si="11"/>
        <v>1.5486559241737551E-2</v>
      </c>
      <c r="J348" t="s">
        <v>3227</v>
      </c>
      <c r="K348">
        <v>1.8776998312136643</v>
      </c>
      <c r="L348">
        <v>1.5486559241737551E-2</v>
      </c>
    </row>
    <row r="349" spans="2:12" x14ac:dyDescent="0.25">
      <c r="B349" t="s">
        <v>3228</v>
      </c>
      <c r="C349">
        <v>1.8619581866449642</v>
      </c>
      <c r="D349">
        <v>1.8797139844182724</v>
      </c>
      <c r="E349">
        <f t="shared" si="10"/>
        <v>1.8708360855316184</v>
      </c>
      <c r="F349">
        <f t="shared" si="11"/>
        <v>1.2555245010883277E-2</v>
      </c>
      <c r="J349" t="s">
        <v>3228</v>
      </c>
      <c r="K349">
        <v>1.8708360855316184</v>
      </c>
      <c r="L349">
        <v>1.2555245010883277E-2</v>
      </c>
    </row>
    <row r="350" spans="2:12" x14ac:dyDescent="0.25">
      <c r="B350" t="s">
        <v>3229</v>
      </c>
      <c r="C350">
        <v>1.857321287967769</v>
      </c>
      <c r="D350">
        <v>1.8771236213423457</v>
      </c>
      <c r="E350">
        <f t="shared" si="10"/>
        <v>1.8672224546550573</v>
      </c>
      <c r="F350">
        <f t="shared" si="11"/>
        <v>1.4002364212479879E-2</v>
      </c>
      <c r="J350" t="s">
        <v>3229</v>
      </c>
      <c r="K350">
        <v>1.8672224546550573</v>
      </c>
      <c r="L350">
        <v>1.4002364212479879E-2</v>
      </c>
    </row>
    <row r="351" spans="2:12" x14ac:dyDescent="0.25">
      <c r="B351" t="s">
        <v>3230</v>
      </c>
      <c r="C351">
        <v>1.8527210196598003</v>
      </c>
      <c r="D351">
        <v>1.8634031721807265</v>
      </c>
      <c r="E351">
        <f t="shared" si="10"/>
        <v>1.8580620959202634</v>
      </c>
      <c r="F351">
        <f t="shared" si="11"/>
        <v>7.5534224852158837E-3</v>
      </c>
      <c r="J351" t="s">
        <v>3230</v>
      </c>
      <c r="K351">
        <v>1.8580620959202634</v>
      </c>
      <c r="L351">
        <v>7.5534224852158837E-3</v>
      </c>
    </row>
    <row r="352" spans="2:12" x14ac:dyDescent="0.25">
      <c r="B352" t="s">
        <v>3231</v>
      </c>
      <c r="C352">
        <v>1.8301003130500089</v>
      </c>
      <c r="D352">
        <v>1.8411013001565864</v>
      </c>
      <c r="E352">
        <f t="shared" si="10"/>
        <v>1.8356008066032976</v>
      </c>
      <c r="F352">
        <f t="shared" si="11"/>
        <v>7.778872582806717E-3</v>
      </c>
      <c r="J352" t="s">
        <v>3231</v>
      </c>
      <c r="K352">
        <v>1.8356008066032976</v>
      </c>
      <c r="L352">
        <v>7.778872582806717E-3</v>
      </c>
    </row>
    <row r="354" spans="2:12" x14ac:dyDescent="0.25">
      <c r="B354" t="s">
        <v>3232</v>
      </c>
      <c r="C354">
        <v>1.5625</v>
      </c>
      <c r="D354">
        <v>1.5625</v>
      </c>
      <c r="E354">
        <f t="shared" si="10"/>
        <v>1.5625</v>
      </c>
      <c r="F354">
        <f t="shared" si="11"/>
        <v>0</v>
      </c>
      <c r="J354" t="s">
        <v>3232</v>
      </c>
      <c r="K354">
        <v>1.5625</v>
      </c>
      <c r="L354">
        <v>0</v>
      </c>
    </row>
    <row r="355" spans="2:12" x14ac:dyDescent="0.25">
      <c r="B355" t="s">
        <v>3233</v>
      </c>
      <c r="C355">
        <v>1.531849039272462</v>
      </c>
      <c r="D355">
        <v>1.5331741125528895</v>
      </c>
      <c r="E355">
        <f t="shared" si="10"/>
        <v>1.5325115759126757</v>
      </c>
      <c r="F355">
        <f t="shared" si="11"/>
        <v>9.3696830215940627E-4</v>
      </c>
      <c r="J355" t="s">
        <v>3233</v>
      </c>
      <c r="K355">
        <v>1.5325115759126757</v>
      </c>
      <c r="L355">
        <v>9.3696830215940627E-4</v>
      </c>
    </row>
    <row r="356" spans="2:12" x14ac:dyDescent="0.25">
      <c r="B356" t="s">
        <v>3234</v>
      </c>
      <c r="C356">
        <v>1.4969230760454191</v>
      </c>
      <c r="D356">
        <v>1.4989781636304407</v>
      </c>
      <c r="E356">
        <f t="shared" si="10"/>
        <v>1.4979506198379298</v>
      </c>
      <c r="F356">
        <f t="shared" si="11"/>
        <v>1.4531663673010575E-3</v>
      </c>
      <c r="J356" t="s">
        <v>3234</v>
      </c>
      <c r="K356">
        <v>1.4979506198379298</v>
      </c>
      <c r="L356">
        <v>1.4531663673010575E-3</v>
      </c>
    </row>
    <row r="357" spans="2:12" x14ac:dyDescent="0.25">
      <c r="B357" t="s">
        <v>3235</v>
      </c>
      <c r="C357">
        <v>1.4846892099745173</v>
      </c>
      <c r="D357">
        <v>1.4920555510860054</v>
      </c>
      <c r="E357">
        <f t="shared" si="10"/>
        <v>1.4883723805302613</v>
      </c>
      <c r="F357">
        <f t="shared" si="11"/>
        <v>5.2087897524665206E-3</v>
      </c>
      <c r="J357" t="s">
        <v>3235</v>
      </c>
      <c r="K357">
        <v>1.4883723805302613</v>
      </c>
      <c r="L357">
        <v>5.2087897524665206E-3</v>
      </c>
    </row>
    <row r="358" spans="2:12" x14ac:dyDescent="0.25">
      <c r="B358" t="s">
        <v>3236</v>
      </c>
      <c r="C358">
        <v>1.4820511761997988</v>
      </c>
      <c r="D358">
        <v>1.488172066565181</v>
      </c>
      <c r="E358">
        <f t="shared" si="10"/>
        <v>1.4851116213824898</v>
      </c>
      <c r="F358">
        <f t="shared" si="11"/>
        <v>4.328123084261168E-3</v>
      </c>
      <c r="J358" t="s">
        <v>3236</v>
      </c>
      <c r="K358">
        <v>1.4851116213824898</v>
      </c>
      <c r="L358">
        <v>4.328123084261168E-3</v>
      </c>
    </row>
    <row r="359" spans="2:12" x14ac:dyDescent="0.25">
      <c r="B359" t="s">
        <v>3237</v>
      </c>
      <c r="C359">
        <v>1.4843930018480418</v>
      </c>
      <c r="D359">
        <v>1.4917089087417419</v>
      </c>
      <c r="E359">
        <f t="shared" si="10"/>
        <v>1.488050955294892</v>
      </c>
      <c r="F359">
        <f t="shared" si="11"/>
        <v>5.1731273750647488E-3</v>
      </c>
      <c r="J359" t="s">
        <v>3237</v>
      </c>
      <c r="K359">
        <v>1.488050955294892</v>
      </c>
      <c r="L359">
        <v>5.1731273750647488E-3</v>
      </c>
    </row>
    <row r="360" spans="2:12" x14ac:dyDescent="0.25">
      <c r="B360" t="s">
        <v>3238</v>
      </c>
      <c r="C360">
        <v>1.4925073356492866</v>
      </c>
      <c r="D360">
        <v>1.4989174874600417</v>
      </c>
      <c r="E360">
        <f t="shared" si="10"/>
        <v>1.4957124115546643</v>
      </c>
      <c r="F360">
        <f t="shared" si="11"/>
        <v>4.5326618138201609E-3</v>
      </c>
      <c r="J360" t="s">
        <v>3238</v>
      </c>
      <c r="K360">
        <v>1.4957124115546643</v>
      </c>
      <c r="L360">
        <v>4.5326618138201609E-3</v>
      </c>
    </row>
    <row r="361" spans="2:12" x14ac:dyDescent="0.25">
      <c r="B361" t="s">
        <v>3239</v>
      </c>
      <c r="C361">
        <v>1.4968481379547212</v>
      </c>
      <c r="D361">
        <v>1.50306077158378</v>
      </c>
      <c r="E361">
        <f t="shared" si="10"/>
        <v>1.4999544547692505</v>
      </c>
      <c r="F361">
        <f t="shared" si="11"/>
        <v>4.3929953681351268E-3</v>
      </c>
      <c r="J361" t="s">
        <v>3239</v>
      </c>
      <c r="K361">
        <v>1.4999544547692505</v>
      </c>
      <c r="L361">
        <v>4.3929953681351268E-3</v>
      </c>
    </row>
    <row r="363" spans="2:12" x14ac:dyDescent="0.25">
      <c r="B363" t="s">
        <v>3240</v>
      </c>
      <c r="C363">
        <v>1.5625</v>
      </c>
      <c r="D363">
        <v>1.5625</v>
      </c>
      <c r="E363">
        <f t="shared" si="10"/>
        <v>1.5625</v>
      </c>
      <c r="F363">
        <f t="shared" si="11"/>
        <v>0</v>
      </c>
      <c r="J363" t="s">
        <v>3240</v>
      </c>
      <c r="K363">
        <v>1.5625</v>
      </c>
      <c r="L363">
        <v>0</v>
      </c>
    </row>
    <row r="364" spans="2:12" x14ac:dyDescent="0.25">
      <c r="B364" t="s">
        <v>3241</v>
      </c>
      <c r="C364">
        <v>1.6040747715690422</v>
      </c>
      <c r="D364">
        <v>1.6297217370150729</v>
      </c>
      <c r="E364">
        <f t="shared" si="10"/>
        <v>1.6168982542920576</v>
      </c>
      <c r="F364">
        <f t="shared" si="11"/>
        <v>1.81351431837454E-2</v>
      </c>
      <c r="J364" t="s">
        <v>3241</v>
      </c>
      <c r="K364">
        <v>1.6168982542920576</v>
      </c>
      <c r="L364">
        <v>1.81351431837454E-2</v>
      </c>
    </row>
    <row r="365" spans="2:12" x14ac:dyDescent="0.25">
      <c r="B365" t="s">
        <v>3242</v>
      </c>
      <c r="C365">
        <v>1.6526210213197958</v>
      </c>
      <c r="D365">
        <v>1.6532734979233732</v>
      </c>
      <c r="E365">
        <f t="shared" si="10"/>
        <v>1.6529472596215844</v>
      </c>
      <c r="F365">
        <f t="shared" si="11"/>
        <v>4.6137063095512344E-4</v>
      </c>
      <c r="J365" t="s">
        <v>3242</v>
      </c>
      <c r="K365">
        <v>1.6529472596215844</v>
      </c>
      <c r="L365">
        <v>4.6137063095512344E-4</v>
      </c>
    </row>
    <row r="366" spans="2:12" x14ac:dyDescent="0.25">
      <c r="B366" t="s">
        <v>3243</v>
      </c>
      <c r="C366">
        <v>1.6626767439128078</v>
      </c>
      <c r="D366">
        <v>1.6658984102317462</v>
      </c>
      <c r="E366">
        <f t="shared" si="10"/>
        <v>1.6642875770722769</v>
      </c>
      <c r="F366">
        <f t="shared" si="11"/>
        <v>2.2780621008416367E-3</v>
      </c>
      <c r="J366" t="s">
        <v>3243</v>
      </c>
      <c r="K366">
        <v>1.6642875770722769</v>
      </c>
      <c r="L366">
        <v>2.2780621008416367E-3</v>
      </c>
    </row>
    <row r="367" spans="2:12" x14ac:dyDescent="0.25">
      <c r="B367" t="s">
        <v>3244</v>
      </c>
      <c r="C367">
        <v>1.659534464213043</v>
      </c>
      <c r="D367">
        <v>1.6575518112801935</v>
      </c>
      <c r="E367">
        <f t="shared" si="10"/>
        <v>1.6585431377466182</v>
      </c>
      <c r="F367">
        <f t="shared" si="11"/>
        <v>1.4019473335572736E-3</v>
      </c>
      <c r="J367" t="s">
        <v>3244</v>
      </c>
      <c r="K367">
        <v>1.6585431377466182</v>
      </c>
      <c r="L367">
        <v>1.4019473335572736E-3</v>
      </c>
    </row>
    <row r="368" spans="2:12" x14ac:dyDescent="0.25">
      <c r="B368" t="s">
        <v>3245</v>
      </c>
      <c r="C368">
        <v>1.647562755492769</v>
      </c>
      <c r="D368">
        <v>1.6437660639023961</v>
      </c>
      <c r="E368">
        <f t="shared" si="10"/>
        <v>1.6456644096975825</v>
      </c>
      <c r="F368">
        <f t="shared" si="11"/>
        <v>2.6846663696266015E-3</v>
      </c>
      <c r="J368" t="s">
        <v>3245</v>
      </c>
      <c r="K368">
        <v>1.6456644096975825</v>
      </c>
      <c r="L368">
        <v>2.6846663696266015E-3</v>
      </c>
    </row>
    <row r="369" spans="2:12" x14ac:dyDescent="0.25">
      <c r="B369" t="s">
        <v>3246</v>
      </c>
      <c r="C369">
        <v>1.6517044275735984</v>
      </c>
      <c r="D369">
        <v>1.6508600397458666</v>
      </c>
      <c r="E369">
        <f t="shared" si="10"/>
        <v>1.6512822336597326</v>
      </c>
      <c r="F369">
        <f t="shared" si="11"/>
        <v>5.9707235894051569E-4</v>
      </c>
      <c r="J369" t="s">
        <v>3246</v>
      </c>
      <c r="K369">
        <v>1.6512822336597326</v>
      </c>
      <c r="L369">
        <v>5.9707235894051569E-4</v>
      </c>
    </row>
    <row r="370" spans="2:12" x14ac:dyDescent="0.25">
      <c r="B370" t="s">
        <v>3247</v>
      </c>
      <c r="C370">
        <v>1.6518245915391139</v>
      </c>
      <c r="D370">
        <v>1.6497342435492521</v>
      </c>
      <c r="E370">
        <f t="shared" si="10"/>
        <v>1.650779417544183</v>
      </c>
      <c r="F370">
        <f t="shared" si="11"/>
        <v>1.4780992386709052E-3</v>
      </c>
      <c r="J370" t="s">
        <v>3247</v>
      </c>
      <c r="K370">
        <v>1.650779417544183</v>
      </c>
      <c r="L370">
        <v>1.4780992386709052E-3</v>
      </c>
    </row>
    <row r="372" spans="2:12" x14ac:dyDescent="0.25">
      <c r="B372" t="s">
        <v>3248</v>
      </c>
      <c r="C372">
        <v>1.5625</v>
      </c>
      <c r="D372">
        <v>1.5625</v>
      </c>
      <c r="E372">
        <f t="shared" si="10"/>
        <v>1.5625</v>
      </c>
      <c r="F372">
        <f t="shared" si="11"/>
        <v>0</v>
      </c>
      <c r="J372" t="s">
        <v>3248</v>
      </c>
      <c r="K372">
        <v>1.5625</v>
      </c>
      <c r="L372">
        <v>0</v>
      </c>
    </row>
    <row r="373" spans="2:12" x14ac:dyDescent="0.25">
      <c r="B373" t="s">
        <v>3249</v>
      </c>
      <c r="C373">
        <v>1.5890620189591094</v>
      </c>
      <c r="D373">
        <v>1.623868702365558</v>
      </c>
      <c r="E373">
        <f t="shared" si="10"/>
        <v>1.6064653606623338</v>
      </c>
      <c r="F373">
        <f t="shared" si="11"/>
        <v>2.4612041867313125E-2</v>
      </c>
      <c r="J373" t="s">
        <v>3249</v>
      </c>
      <c r="K373">
        <v>1.6064653606623338</v>
      </c>
      <c r="L373">
        <v>2.4612041867313125E-2</v>
      </c>
    </row>
    <row r="374" spans="2:12" x14ac:dyDescent="0.25">
      <c r="B374" t="s">
        <v>3250</v>
      </c>
      <c r="C374">
        <v>1.6546596666725824</v>
      </c>
      <c r="D374">
        <v>1.6574502055221416</v>
      </c>
      <c r="E374">
        <f t="shared" si="10"/>
        <v>1.656054936097362</v>
      </c>
      <c r="F374">
        <f t="shared" si="11"/>
        <v>1.9732089436878637E-3</v>
      </c>
      <c r="J374" t="s">
        <v>3250</v>
      </c>
      <c r="K374">
        <v>1.656054936097362</v>
      </c>
      <c r="L374">
        <v>1.9732089436878637E-3</v>
      </c>
    </row>
    <row r="375" spans="2:12" x14ac:dyDescent="0.25">
      <c r="B375" t="s">
        <v>3251</v>
      </c>
      <c r="C375">
        <v>1.6591128811998979</v>
      </c>
      <c r="D375">
        <v>1.6696687390411298</v>
      </c>
      <c r="E375">
        <f t="shared" si="10"/>
        <v>1.6643908101205138</v>
      </c>
      <c r="F375">
        <f t="shared" si="11"/>
        <v>7.4641186607762805E-3</v>
      </c>
      <c r="J375" t="s">
        <v>3251</v>
      </c>
      <c r="K375">
        <v>1.6643908101205138</v>
      </c>
      <c r="L375">
        <v>7.4641186607762805E-3</v>
      </c>
    </row>
    <row r="376" spans="2:12" x14ac:dyDescent="0.25">
      <c r="B376" t="s">
        <v>3252</v>
      </c>
      <c r="C376">
        <v>1.6591704694821119</v>
      </c>
      <c r="D376">
        <v>1.6635802909989321</v>
      </c>
      <c r="E376">
        <f t="shared" si="10"/>
        <v>1.661375380240522</v>
      </c>
      <c r="F376">
        <f t="shared" si="11"/>
        <v>3.1182146983659339E-3</v>
      </c>
      <c r="J376" t="s">
        <v>3252</v>
      </c>
      <c r="K376">
        <v>1.661375380240522</v>
      </c>
      <c r="L376">
        <v>3.1182146983659339E-3</v>
      </c>
    </row>
    <row r="377" spans="2:12" x14ac:dyDescent="0.25">
      <c r="B377" t="s">
        <v>3253</v>
      </c>
      <c r="C377">
        <v>1.6419427806046785</v>
      </c>
      <c r="D377">
        <v>1.6498607309850695</v>
      </c>
      <c r="E377">
        <f t="shared" si="10"/>
        <v>1.6459017557948741</v>
      </c>
      <c r="F377">
        <f t="shared" si="11"/>
        <v>5.5988364070730821E-3</v>
      </c>
      <c r="J377" t="s">
        <v>3253</v>
      </c>
      <c r="K377">
        <v>1.6459017557948741</v>
      </c>
      <c r="L377">
        <v>5.5988364070730821E-3</v>
      </c>
    </row>
    <row r="378" spans="2:12" x14ac:dyDescent="0.25">
      <c r="B378" t="s">
        <v>3254</v>
      </c>
      <c r="C378">
        <v>1.65288918429778</v>
      </c>
      <c r="D378">
        <v>1.6576728724676459</v>
      </c>
      <c r="E378">
        <f t="shared" si="10"/>
        <v>1.6552810283827131</v>
      </c>
      <c r="F378">
        <f t="shared" si="11"/>
        <v>3.3825783439940874E-3</v>
      </c>
      <c r="J378" t="s">
        <v>3254</v>
      </c>
      <c r="K378">
        <v>1.6552810283827131</v>
      </c>
      <c r="L378">
        <v>3.3825783439940874E-3</v>
      </c>
    </row>
    <row r="379" spans="2:12" x14ac:dyDescent="0.25">
      <c r="B379" t="s">
        <v>3255</v>
      </c>
      <c r="C379">
        <v>1.6527748080770031</v>
      </c>
      <c r="D379">
        <v>1.657326657770785</v>
      </c>
      <c r="E379">
        <f t="shared" si="10"/>
        <v>1.6550507329238942</v>
      </c>
      <c r="F379">
        <f t="shared" si="11"/>
        <v>3.2186437854151433E-3</v>
      </c>
      <c r="J379" t="s">
        <v>3255</v>
      </c>
      <c r="K379">
        <v>1.6550507329238942</v>
      </c>
      <c r="L379">
        <v>3.2186437854151433E-3</v>
      </c>
    </row>
    <row r="381" spans="2:12" x14ac:dyDescent="0.25">
      <c r="B381" t="s">
        <v>3256</v>
      </c>
      <c r="C381">
        <v>1.5625</v>
      </c>
      <c r="D381">
        <v>1.5625</v>
      </c>
      <c r="E381">
        <f t="shared" si="10"/>
        <v>1.5625</v>
      </c>
      <c r="F381">
        <f t="shared" si="11"/>
        <v>0</v>
      </c>
      <c r="J381" t="s">
        <v>3256</v>
      </c>
      <c r="K381">
        <v>1.5625</v>
      </c>
      <c r="L381">
        <v>0</v>
      </c>
    </row>
    <row r="382" spans="2:12" x14ac:dyDescent="0.25">
      <c r="B382" t="s">
        <v>3257</v>
      </c>
      <c r="C382">
        <v>1.618320354777987</v>
      </c>
      <c r="D382">
        <v>1.7018661410302314</v>
      </c>
      <c r="E382">
        <f t="shared" si="10"/>
        <v>1.6600932479041091</v>
      </c>
      <c r="F382">
        <f t="shared" si="11"/>
        <v>5.9075791998523856E-2</v>
      </c>
      <c r="J382" t="s">
        <v>3257</v>
      </c>
      <c r="K382">
        <v>1.6600932479041091</v>
      </c>
      <c r="L382">
        <v>5.9075791998523856E-2</v>
      </c>
    </row>
    <row r="383" spans="2:12" x14ac:dyDescent="0.25">
      <c r="B383" t="s">
        <v>3258</v>
      </c>
      <c r="C383">
        <v>1.8030045826110508</v>
      </c>
      <c r="D383">
        <v>1.8178805730175649</v>
      </c>
      <c r="E383">
        <f t="shared" si="10"/>
        <v>1.8104425778143078</v>
      </c>
      <c r="F383">
        <f t="shared" si="11"/>
        <v>1.051891369331215E-2</v>
      </c>
      <c r="J383" t="s">
        <v>3258</v>
      </c>
      <c r="K383">
        <v>1.8104425778143078</v>
      </c>
      <c r="L383">
        <v>1.051891369331215E-2</v>
      </c>
    </row>
    <row r="384" spans="2:12" x14ac:dyDescent="0.25">
      <c r="B384" t="s">
        <v>3259</v>
      </c>
      <c r="C384">
        <v>1.8209309044633932</v>
      </c>
      <c r="D384">
        <v>1.8490072110822504</v>
      </c>
      <c r="E384">
        <f t="shared" si="10"/>
        <v>1.8349690577728217</v>
      </c>
      <c r="F384">
        <f t="shared" si="11"/>
        <v>1.9852946800866661E-2</v>
      </c>
      <c r="J384" t="s">
        <v>3259</v>
      </c>
      <c r="K384">
        <v>1.8349690577728217</v>
      </c>
      <c r="L384">
        <v>1.9852946800866661E-2</v>
      </c>
    </row>
    <row r="385" spans="2:12" x14ac:dyDescent="0.25">
      <c r="B385" t="s">
        <v>3260</v>
      </c>
      <c r="C385">
        <v>1.8217285069778981</v>
      </c>
      <c r="D385">
        <v>1.8385976416998215</v>
      </c>
      <c r="E385">
        <f t="shared" si="10"/>
        <v>1.8301630743388597</v>
      </c>
      <c r="F385">
        <f t="shared" si="11"/>
        <v>1.1928279554621493E-2</v>
      </c>
      <c r="J385" t="s">
        <v>3260</v>
      </c>
      <c r="K385">
        <v>1.8301630743388597</v>
      </c>
      <c r="L385">
        <v>1.1928279554621493E-2</v>
      </c>
    </row>
    <row r="386" spans="2:12" x14ac:dyDescent="0.25">
      <c r="B386" t="s">
        <v>3261</v>
      </c>
      <c r="C386">
        <v>1.8064890217884484</v>
      </c>
      <c r="D386">
        <v>1.8249371260564466</v>
      </c>
      <c r="E386">
        <f t="shared" si="10"/>
        <v>1.8157130739224474</v>
      </c>
      <c r="F386">
        <f t="shared" si="11"/>
        <v>1.3044779627938057E-2</v>
      </c>
      <c r="J386" t="s">
        <v>3261</v>
      </c>
      <c r="K386">
        <v>1.8157130739224474</v>
      </c>
      <c r="L386">
        <v>1.3044779627938057E-2</v>
      </c>
    </row>
    <row r="387" spans="2:12" x14ac:dyDescent="0.25">
      <c r="B387" t="s">
        <v>3262</v>
      </c>
      <c r="C387">
        <v>1.804102755048016</v>
      </c>
      <c r="D387">
        <v>1.8204935417646086</v>
      </c>
      <c r="E387">
        <f t="shared" si="10"/>
        <v>1.8122981484063123</v>
      </c>
      <c r="F387">
        <f t="shared" si="11"/>
        <v>1.1590036436285058E-2</v>
      </c>
      <c r="J387" t="s">
        <v>3262</v>
      </c>
      <c r="K387">
        <v>1.8122981484063123</v>
      </c>
      <c r="L387">
        <v>1.1590036436285058E-2</v>
      </c>
    </row>
    <row r="388" spans="2:12" x14ac:dyDescent="0.25">
      <c r="B388" t="s">
        <v>3263</v>
      </c>
      <c r="C388">
        <v>1.7966254786087166</v>
      </c>
      <c r="D388">
        <v>1.8132104797599247</v>
      </c>
      <c r="E388">
        <f t="shared" ref="E388:E451" si="12">AVERAGE(C388:D388)</f>
        <v>1.8049179791843206</v>
      </c>
      <c r="F388">
        <f t="shared" ref="F388:F451" si="13">_xlfn.STDEV.S(C388:D388)</f>
        <v>1.1727366780005938E-2</v>
      </c>
      <c r="J388" t="s">
        <v>3263</v>
      </c>
      <c r="K388">
        <v>1.8049179791843206</v>
      </c>
      <c r="L388">
        <v>1.1727366780005938E-2</v>
      </c>
    </row>
    <row r="390" spans="2:12" x14ac:dyDescent="0.25">
      <c r="B390" t="s">
        <v>3264</v>
      </c>
      <c r="C390">
        <v>1.5625</v>
      </c>
      <c r="D390">
        <v>1.5625</v>
      </c>
      <c r="E390">
        <f t="shared" si="12"/>
        <v>1.5625</v>
      </c>
      <c r="F390">
        <f t="shared" si="13"/>
        <v>0</v>
      </c>
      <c r="J390" t="s">
        <v>3264</v>
      </c>
      <c r="K390">
        <v>1.5625</v>
      </c>
      <c r="L390">
        <v>0</v>
      </c>
    </row>
    <row r="391" spans="2:12" x14ac:dyDescent="0.25">
      <c r="B391" t="s">
        <v>3265</v>
      </c>
      <c r="C391">
        <v>1.5604139917648019</v>
      </c>
      <c r="D391">
        <v>1.5958365079819883</v>
      </c>
      <c r="E391">
        <f t="shared" si="12"/>
        <v>1.5781252498733951</v>
      </c>
      <c r="F391">
        <f t="shared" si="13"/>
        <v>2.5047501423862951E-2</v>
      </c>
      <c r="J391" t="s">
        <v>3265</v>
      </c>
      <c r="K391">
        <v>1.5781252498733951</v>
      </c>
      <c r="L391">
        <v>2.5047501423862951E-2</v>
      </c>
    </row>
    <row r="392" spans="2:12" x14ac:dyDescent="0.25">
      <c r="B392" t="s">
        <v>3266</v>
      </c>
      <c r="C392">
        <v>1.5667331936254094</v>
      </c>
      <c r="D392">
        <v>1.5784064378323026</v>
      </c>
      <c r="E392">
        <f t="shared" si="12"/>
        <v>1.5725698157288561</v>
      </c>
      <c r="F392">
        <f t="shared" si="13"/>
        <v>8.2542301371407618E-3</v>
      </c>
      <c r="J392" t="s">
        <v>3266</v>
      </c>
      <c r="K392">
        <v>1.5725698157288561</v>
      </c>
      <c r="L392">
        <v>8.2542301371407618E-3</v>
      </c>
    </row>
    <row r="393" spans="2:12" x14ac:dyDescent="0.25">
      <c r="B393" t="s">
        <v>3267</v>
      </c>
      <c r="C393">
        <v>1.5589534073175042</v>
      </c>
      <c r="D393">
        <v>1.5773228608719894</v>
      </c>
      <c r="E393">
        <f t="shared" si="12"/>
        <v>1.5681381340947467</v>
      </c>
      <c r="F393">
        <f t="shared" si="13"/>
        <v>1.2989165175067785E-2</v>
      </c>
      <c r="J393" t="s">
        <v>3267</v>
      </c>
      <c r="K393">
        <v>1.5681381340947467</v>
      </c>
      <c r="L393">
        <v>1.2989165175067785E-2</v>
      </c>
    </row>
    <row r="394" spans="2:12" x14ac:dyDescent="0.25">
      <c r="B394" t="s">
        <v>3268</v>
      </c>
      <c r="C394">
        <v>1.5596327285809002</v>
      </c>
      <c r="D394">
        <v>1.5726172747623863</v>
      </c>
      <c r="E394">
        <f t="shared" si="12"/>
        <v>1.5661250016716433</v>
      </c>
      <c r="F394">
        <f t="shared" si="13"/>
        <v>9.1814606555587451E-3</v>
      </c>
      <c r="J394" t="s">
        <v>3268</v>
      </c>
      <c r="K394">
        <v>1.5661250016716433</v>
      </c>
      <c r="L394">
        <v>9.1814606555587451E-3</v>
      </c>
    </row>
    <row r="395" spans="2:12" x14ac:dyDescent="0.25">
      <c r="B395" t="s">
        <v>3269</v>
      </c>
      <c r="C395">
        <v>1.5444253561662933</v>
      </c>
      <c r="D395">
        <v>1.5613797842925081</v>
      </c>
      <c r="E395">
        <f t="shared" si="12"/>
        <v>1.5529025702294006</v>
      </c>
      <c r="F395">
        <f t="shared" si="13"/>
        <v>1.1988591099186442E-2</v>
      </c>
      <c r="J395" t="s">
        <v>3269</v>
      </c>
      <c r="K395">
        <v>1.5529025702294006</v>
      </c>
      <c r="L395">
        <v>1.1988591099186442E-2</v>
      </c>
    </row>
    <row r="396" spans="2:12" x14ac:dyDescent="0.25">
      <c r="B396" t="s">
        <v>3270</v>
      </c>
      <c r="C396">
        <v>1.5554646289355689</v>
      </c>
      <c r="D396">
        <v>1.5725422771824777</v>
      </c>
      <c r="E396">
        <f t="shared" si="12"/>
        <v>1.5640034530590232</v>
      </c>
      <c r="F396">
        <f t="shared" si="13"/>
        <v>1.2075720882107788E-2</v>
      </c>
      <c r="J396" t="s">
        <v>3270</v>
      </c>
      <c r="K396">
        <v>1.5640034530590232</v>
      </c>
      <c r="L396">
        <v>1.2075720882107788E-2</v>
      </c>
    </row>
    <row r="397" spans="2:12" x14ac:dyDescent="0.25">
      <c r="B397" t="s">
        <v>3271</v>
      </c>
      <c r="C397">
        <v>1.5695842627034495</v>
      </c>
      <c r="D397">
        <v>1.5857757544878424</v>
      </c>
      <c r="E397">
        <f t="shared" si="12"/>
        <v>1.5776800085956459</v>
      </c>
      <c r="F397">
        <f t="shared" si="13"/>
        <v>1.1449113638270444E-2</v>
      </c>
      <c r="J397" t="s">
        <v>3271</v>
      </c>
      <c r="K397">
        <v>1.5776800085956459</v>
      </c>
      <c r="L397">
        <v>1.1449113638270444E-2</v>
      </c>
    </row>
    <row r="399" spans="2:12" x14ac:dyDescent="0.25">
      <c r="B399" t="s">
        <v>3272</v>
      </c>
      <c r="C399">
        <v>1.5625</v>
      </c>
      <c r="D399">
        <v>1.5625</v>
      </c>
      <c r="E399">
        <f t="shared" si="12"/>
        <v>1.5625</v>
      </c>
      <c r="F399">
        <f t="shared" si="13"/>
        <v>0</v>
      </c>
      <c r="J399" t="s">
        <v>3272</v>
      </c>
      <c r="K399">
        <v>1.5625</v>
      </c>
      <c r="L399">
        <v>0</v>
      </c>
    </row>
    <row r="400" spans="2:12" x14ac:dyDescent="0.25">
      <c r="B400" t="s">
        <v>3273</v>
      </c>
      <c r="C400">
        <v>1.592500668413422</v>
      </c>
      <c r="D400">
        <v>1.6026907468867719</v>
      </c>
      <c r="E400">
        <f t="shared" si="12"/>
        <v>1.5975957076500968</v>
      </c>
      <c r="F400">
        <f t="shared" si="13"/>
        <v>7.2054735893288197E-3</v>
      </c>
      <c r="J400" t="s">
        <v>3273</v>
      </c>
      <c r="K400">
        <v>1.5975957076500968</v>
      </c>
      <c r="L400">
        <v>7.2054735893288197E-3</v>
      </c>
    </row>
    <row r="401" spans="2:12" x14ac:dyDescent="0.25">
      <c r="B401" t="s">
        <v>3274</v>
      </c>
      <c r="C401">
        <v>1.6442416589528521</v>
      </c>
      <c r="D401">
        <v>1.6421311083374572</v>
      </c>
      <c r="E401">
        <f t="shared" si="12"/>
        <v>1.6431863836451548</v>
      </c>
      <c r="F401">
        <f t="shared" si="13"/>
        <v>1.4923846521831682E-3</v>
      </c>
      <c r="J401" t="s">
        <v>3274</v>
      </c>
      <c r="K401">
        <v>1.6431863836451548</v>
      </c>
      <c r="L401">
        <v>1.4923846521831682E-3</v>
      </c>
    </row>
    <row r="402" spans="2:12" x14ac:dyDescent="0.25">
      <c r="B402" t="s">
        <v>3275</v>
      </c>
      <c r="C402">
        <v>1.651465711129406</v>
      </c>
      <c r="D402">
        <v>1.6483105850130162</v>
      </c>
      <c r="E402">
        <f t="shared" si="12"/>
        <v>1.6498881480712111</v>
      </c>
      <c r="F402">
        <f t="shared" si="13"/>
        <v>2.2310110723980001E-3</v>
      </c>
      <c r="J402" t="s">
        <v>3275</v>
      </c>
      <c r="K402">
        <v>1.6498881480712111</v>
      </c>
      <c r="L402">
        <v>2.2310110723980001E-3</v>
      </c>
    </row>
    <row r="403" spans="2:12" x14ac:dyDescent="0.25">
      <c r="B403" t="s">
        <v>3276</v>
      </c>
      <c r="C403">
        <v>1.6524094731367642</v>
      </c>
      <c r="D403">
        <v>1.6489737869584347</v>
      </c>
      <c r="E403">
        <f t="shared" si="12"/>
        <v>1.6506916300475996</v>
      </c>
      <c r="F403">
        <f t="shared" si="13"/>
        <v>2.4293969947257305E-3</v>
      </c>
      <c r="J403" t="s">
        <v>3276</v>
      </c>
      <c r="K403">
        <v>1.6506916300475996</v>
      </c>
      <c r="L403">
        <v>2.4293969947257305E-3</v>
      </c>
    </row>
    <row r="404" spans="2:12" x14ac:dyDescent="0.25">
      <c r="B404" t="s">
        <v>3277</v>
      </c>
      <c r="C404">
        <v>1.639989236057078</v>
      </c>
      <c r="D404">
        <v>1.6354741545897107</v>
      </c>
      <c r="E404">
        <f t="shared" si="12"/>
        <v>1.6377316953233945</v>
      </c>
      <c r="F404">
        <f t="shared" si="13"/>
        <v>3.192644723185156E-3</v>
      </c>
      <c r="J404" t="s">
        <v>3277</v>
      </c>
      <c r="K404">
        <v>1.6377316953233945</v>
      </c>
      <c r="L404">
        <v>3.192644723185156E-3</v>
      </c>
    </row>
    <row r="405" spans="2:12" x14ac:dyDescent="0.25">
      <c r="B405" t="s">
        <v>3278</v>
      </c>
      <c r="C405">
        <v>1.6490691018929224</v>
      </c>
      <c r="D405">
        <v>1.6434275767267179</v>
      </c>
      <c r="E405">
        <f t="shared" si="12"/>
        <v>1.6462483393098202</v>
      </c>
      <c r="F405">
        <f t="shared" si="13"/>
        <v>3.9891607012577882E-3</v>
      </c>
      <c r="J405" t="s">
        <v>3278</v>
      </c>
      <c r="K405">
        <v>1.6462483393098202</v>
      </c>
      <c r="L405">
        <v>3.9891607012577882E-3</v>
      </c>
    </row>
    <row r="406" spans="2:12" x14ac:dyDescent="0.25">
      <c r="B406" t="s">
        <v>3279</v>
      </c>
      <c r="C406">
        <v>1.6420903039597428</v>
      </c>
      <c r="D406">
        <v>1.6372339207087594</v>
      </c>
      <c r="E406">
        <f t="shared" si="12"/>
        <v>1.6396621123342512</v>
      </c>
      <c r="F406">
        <f t="shared" si="13"/>
        <v>3.4339815288111082E-3</v>
      </c>
      <c r="J406" t="s">
        <v>3279</v>
      </c>
      <c r="K406">
        <v>1.6396621123342512</v>
      </c>
      <c r="L406">
        <v>3.4339815288111082E-3</v>
      </c>
    </row>
    <row r="408" spans="2:12" x14ac:dyDescent="0.25">
      <c r="B408" t="s">
        <v>3280</v>
      </c>
      <c r="C408">
        <v>1.5625</v>
      </c>
      <c r="D408">
        <v>1.5625</v>
      </c>
      <c r="E408">
        <f t="shared" si="12"/>
        <v>1.5625</v>
      </c>
      <c r="F408">
        <f t="shared" si="13"/>
        <v>0</v>
      </c>
      <c r="J408" t="s">
        <v>3280</v>
      </c>
      <c r="K408">
        <v>1.5625</v>
      </c>
      <c r="L408">
        <v>0</v>
      </c>
    </row>
    <row r="409" spans="2:12" x14ac:dyDescent="0.25">
      <c r="B409" t="s">
        <v>3281</v>
      </c>
      <c r="C409">
        <v>1.5522970890811123</v>
      </c>
      <c r="D409">
        <v>1.578161872503228</v>
      </c>
      <c r="E409">
        <f t="shared" si="12"/>
        <v>1.5652294807921701</v>
      </c>
      <c r="F409">
        <f t="shared" si="13"/>
        <v>1.8289163751699433E-2</v>
      </c>
      <c r="J409" t="s">
        <v>3281</v>
      </c>
      <c r="K409">
        <v>1.5652294807921701</v>
      </c>
      <c r="L409">
        <v>1.8289163751699433E-2</v>
      </c>
    </row>
    <row r="410" spans="2:12" x14ac:dyDescent="0.25">
      <c r="B410" t="s">
        <v>3282</v>
      </c>
      <c r="C410">
        <v>1.6018297661185996</v>
      </c>
      <c r="D410">
        <v>1.6092547165456579</v>
      </c>
      <c r="E410">
        <f t="shared" si="12"/>
        <v>1.6055422413321288</v>
      </c>
      <c r="F410">
        <f t="shared" si="13"/>
        <v>5.2502327969468502E-3</v>
      </c>
      <c r="J410" t="s">
        <v>3282</v>
      </c>
      <c r="K410">
        <v>1.6055422413321288</v>
      </c>
      <c r="L410">
        <v>5.2502327969468502E-3</v>
      </c>
    </row>
    <row r="411" spans="2:12" x14ac:dyDescent="0.25">
      <c r="B411" t="s">
        <v>3283</v>
      </c>
      <c r="C411">
        <v>1.5996381094552037</v>
      </c>
      <c r="D411">
        <v>1.611387789670518</v>
      </c>
      <c r="E411">
        <f t="shared" si="12"/>
        <v>1.6055129495628608</v>
      </c>
      <c r="F411">
        <f t="shared" si="13"/>
        <v>8.3082785570221598E-3</v>
      </c>
      <c r="J411" t="s">
        <v>3283</v>
      </c>
      <c r="K411">
        <v>1.6055129495628608</v>
      </c>
      <c r="L411">
        <v>8.3082785570221598E-3</v>
      </c>
    </row>
    <row r="412" spans="2:12" x14ac:dyDescent="0.25">
      <c r="B412" t="s">
        <v>3284</v>
      </c>
      <c r="C412">
        <v>1.6035825321858983</v>
      </c>
      <c r="D412">
        <v>1.6148592430531012</v>
      </c>
      <c r="E412">
        <f t="shared" si="12"/>
        <v>1.6092208876194998</v>
      </c>
      <c r="F412">
        <f t="shared" si="13"/>
        <v>7.973838723679235E-3</v>
      </c>
      <c r="J412" t="s">
        <v>3284</v>
      </c>
      <c r="K412">
        <v>1.6092208876194998</v>
      </c>
      <c r="L412">
        <v>7.973838723679235E-3</v>
      </c>
    </row>
    <row r="413" spans="2:12" x14ac:dyDescent="0.25">
      <c r="B413" t="s">
        <v>3285</v>
      </c>
      <c r="C413">
        <v>1.5906569952193375</v>
      </c>
      <c r="D413">
        <v>1.606070395353133</v>
      </c>
      <c r="E413">
        <f t="shared" si="12"/>
        <v>1.5983636952862352</v>
      </c>
      <c r="F413">
        <f t="shared" si="13"/>
        <v>1.0898919755748474E-2</v>
      </c>
      <c r="J413" t="s">
        <v>3285</v>
      </c>
      <c r="K413">
        <v>1.5983636952862352</v>
      </c>
      <c r="L413">
        <v>1.0898919755748474E-2</v>
      </c>
    </row>
    <row r="414" spans="2:12" x14ac:dyDescent="0.25">
      <c r="B414" t="s">
        <v>3286</v>
      </c>
      <c r="C414">
        <v>1.6016271554663557</v>
      </c>
      <c r="D414">
        <v>1.610856384800011</v>
      </c>
      <c r="E414">
        <f t="shared" si="12"/>
        <v>1.6062417701331833</v>
      </c>
      <c r="F414">
        <f t="shared" si="13"/>
        <v>6.5260506469534858E-3</v>
      </c>
      <c r="J414" t="s">
        <v>3286</v>
      </c>
      <c r="K414">
        <v>1.6062417701331833</v>
      </c>
      <c r="L414">
        <v>6.5260506469534858E-3</v>
      </c>
    </row>
    <row r="415" spans="2:12" x14ac:dyDescent="0.25">
      <c r="B415" t="s">
        <v>3287</v>
      </c>
      <c r="C415">
        <v>1.6000102691413756</v>
      </c>
      <c r="D415">
        <v>1.6096324494414596</v>
      </c>
      <c r="E415">
        <f t="shared" si="12"/>
        <v>1.6048213592914176</v>
      </c>
      <c r="F415">
        <f t="shared" si="13"/>
        <v>6.8039089399890007E-3</v>
      </c>
      <c r="J415" t="s">
        <v>3287</v>
      </c>
      <c r="K415">
        <v>1.6048213592914176</v>
      </c>
      <c r="L415">
        <v>6.8039089399890007E-3</v>
      </c>
    </row>
    <row r="417" spans="2:12" x14ac:dyDescent="0.25">
      <c r="B417" t="s">
        <v>3288</v>
      </c>
      <c r="C417">
        <v>1.5625</v>
      </c>
      <c r="D417">
        <v>1.5625</v>
      </c>
      <c r="E417">
        <f t="shared" si="12"/>
        <v>1.5625</v>
      </c>
      <c r="F417">
        <f t="shared" si="13"/>
        <v>0</v>
      </c>
      <c r="J417" t="s">
        <v>3288</v>
      </c>
      <c r="K417">
        <v>1.5625</v>
      </c>
      <c r="L417">
        <v>0</v>
      </c>
    </row>
    <row r="418" spans="2:12" x14ac:dyDescent="0.25">
      <c r="B418" t="s">
        <v>3289</v>
      </c>
      <c r="C418">
        <v>1.6012404499034738</v>
      </c>
      <c r="D418">
        <v>1.6882272488352779</v>
      </c>
      <c r="E418">
        <f t="shared" si="12"/>
        <v>1.6447338493693757</v>
      </c>
      <c r="F418">
        <f t="shared" si="13"/>
        <v>6.1508955398389374E-2</v>
      </c>
      <c r="J418" t="s">
        <v>3289</v>
      </c>
      <c r="K418">
        <v>1.6447338493693757</v>
      </c>
      <c r="L418">
        <v>6.1508955398389374E-2</v>
      </c>
    </row>
    <row r="419" spans="2:12" x14ac:dyDescent="0.25">
      <c r="B419" t="s">
        <v>3290</v>
      </c>
      <c r="C419">
        <v>1.8347622529193413</v>
      </c>
      <c r="D419">
        <v>1.8562835966785156</v>
      </c>
      <c r="E419">
        <f t="shared" si="12"/>
        <v>1.8455229247989284</v>
      </c>
      <c r="F419">
        <f t="shared" si="13"/>
        <v>1.5217888112358975E-2</v>
      </c>
      <c r="J419" t="s">
        <v>3290</v>
      </c>
      <c r="K419">
        <v>1.8455229247989284</v>
      </c>
      <c r="L419">
        <v>1.5217888112358975E-2</v>
      </c>
    </row>
    <row r="420" spans="2:12" x14ac:dyDescent="0.25">
      <c r="B420" t="s">
        <v>3291</v>
      </c>
      <c r="C420">
        <v>1.85487760506662</v>
      </c>
      <c r="D420">
        <v>1.887677058316652</v>
      </c>
      <c r="E420">
        <f t="shared" si="12"/>
        <v>1.871277331691636</v>
      </c>
      <c r="F420">
        <f t="shared" si="13"/>
        <v>2.3192715812308754E-2</v>
      </c>
      <c r="J420" t="s">
        <v>3291</v>
      </c>
      <c r="K420">
        <v>1.871277331691636</v>
      </c>
      <c r="L420">
        <v>2.3192715812308754E-2</v>
      </c>
    </row>
    <row r="421" spans="2:12" x14ac:dyDescent="0.25">
      <c r="B421" t="s">
        <v>3292</v>
      </c>
      <c r="C421">
        <v>1.8631265986606687</v>
      </c>
      <c r="D421">
        <v>1.8919211375357883</v>
      </c>
      <c r="E421">
        <f t="shared" si="12"/>
        <v>1.8775238680982285</v>
      </c>
      <c r="F421">
        <f t="shared" si="13"/>
        <v>2.0360813699736746E-2</v>
      </c>
      <c r="J421" t="s">
        <v>3292</v>
      </c>
      <c r="K421">
        <v>1.8775238680982285</v>
      </c>
      <c r="L421">
        <v>2.0360813699736746E-2</v>
      </c>
    </row>
    <row r="422" spans="2:12" x14ac:dyDescent="0.25">
      <c r="B422" t="s">
        <v>3293</v>
      </c>
      <c r="C422">
        <v>1.8399438544555724</v>
      </c>
      <c r="D422">
        <v>1.8790312769868263</v>
      </c>
      <c r="E422">
        <f t="shared" si="12"/>
        <v>1.8594875657211993</v>
      </c>
      <c r="F422">
        <f t="shared" si="13"/>
        <v>2.7638981530953448E-2</v>
      </c>
      <c r="J422" t="s">
        <v>3293</v>
      </c>
      <c r="K422">
        <v>1.8594875657211993</v>
      </c>
      <c r="L422">
        <v>2.7638981530953448E-2</v>
      </c>
    </row>
    <row r="423" spans="2:12" x14ac:dyDescent="0.25">
      <c r="B423" t="s">
        <v>3294</v>
      </c>
      <c r="C423">
        <v>1.837850838957827</v>
      </c>
      <c r="D423">
        <v>1.8640691625995294</v>
      </c>
      <c r="E423">
        <f t="shared" si="12"/>
        <v>1.8509600007786782</v>
      </c>
      <c r="F423">
        <f t="shared" si="13"/>
        <v>1.8539154438391346E-2</v>
      </c>
      <c r="J423" t="s">
        <v>3294</v>
      </c>
      <c r="K423">
        <v>1.8509600007786782</v>
      </c>
      <c r="L423">
        <v>1.8539154438391346E-2</v>
      </c>
    </row>
    <row r="424" spans="2:12" x14ac:dyDescent="0.25">
      <c r="B424" t="s">
        <v>3295</v>
      </c>
      <c r="C424">
        <v>1.8267525224985579</v>
      </c>
      <c r="D424">
        <v>1.8546543963442568</v>
      </c>
      <c r="E424">
        <f t="shared" si="12"/>
        <v>1.8407034594214073</v>
      </c>
      <c r="F424">
        <f t="shared" si="13"/>
        <v>1.9729604204105241E-2</v>
      </c>
      <c r="J424" t="s">
        <v>3295</v>
      </c>
      <c r="K424">
        <v>1.8407034594214073</v>
      </c>
      <c r="L424">
        <v>1.9729604204105241E-2</v>
      </c>
    </row>
    <row r="426" spans="2:12" x14ac:dyDescent="0.25">
      <c r="B426" t="s">
        <v>3296</v>
      </c>
      <c r="C426">
        <v>1.5625</v>
      </c>
      <c r="D426">
        <v>1.5625</v>
      </c>
      <c r="E426">
        <f t="shared" si="12"/>
        <v>1.5625</v>
      </c>
      <c r="F426">
        <f t="shared" si="13"/>
        <v>0</v>
      </c>
      <c r="J426" t="s">
        <v>3296</v>
      </c>
      <c r="K426">
        <v>1.5625</v>
      </c>
      <c r="L426">
        <v>0</v>
      </c>
    </row>
    <row r="427" spans="2:12" x14ac:dyDescent="0.25">
      <c r="B427" t="s">
        <v>3297</v>
      </c>
      <c r="C427">
        <v>1.5185583493735804</v>
      </c>
      <c r="D427">
        <v>1.5225565470698987</v>
      </c>
      <c r="E427">
        <f t="shared" si="12"/>
        <v>1.5205574482217394</v>
      </c>
      <c r="F427">
        <f t="shared" si="13"/>
        <v>2.8271527035911544E-3</v>
      </c>
      <c r="J427" t="s">
        <v>3297</v>
      </c>
      <c r="K427">
        <v>1.5205574482217394</v>
      </c>
      <c r="L427">
        <v>2.8271527035911544E-3</v>
      </c>
    </row>
    <row r="428" spans="2:12" x14ac:dyDescent="0.25">
      <c r="B428" t="s">
        <v>3298</v>
      </c>
      <c r="C428">
        <v>1.4591252563303196</v>
      </c>
      <c r="D428">
        <v>1.4643599190266077</v>
      </c>
      <c r="E428">
        <f t="shared" si="12"/>
        <v>1.4617425876784638</v>
      </c>
      <c r="F428">
        <f t="shared" si="13"/>
        <v>3.7014654897695215E-3</v>
      </c>
      <c r="J428" t="s">
        <v>3298</v>
      </c>
      <c r="K428">
        <v>1.4617425876784638</v>
      </c>
      <c r="L428">
        <v>3.7014654897695215E-3</v>
      </c>
    </row>
    <row r="429" spans="2:12" x14ac:dyDescent="0.25">
      <c r="B429" t="s">
        <v>3299</v>
      </c>
      <c r="C429">
        <v>1.4401618144238075</v>
      </c>
      <c r="D429">
        <v>1.4510785654670866</v>
      </c>
      <c r="E429">
        <f t="shared" si="12"/>
        <v>1.4456201899454471</v>
      </c>
      <c r="F429">
        <f t="shared" si="13"/>
        <v>7.7193086912279328E-3</v>
      </c>
      <c r="J429" t="s">
        <v>3299</v>
      </c>
      <c r="K429">
        <v>1.4456201899454471</v>
      </c>
      <c r="L429">
        <v>7.7193086912279328E-3</v>
      </c>
    </row>
    <row r="430" spans="2:12" x14ac:dyDescent="0.25">
      <c r="B430" t="s">
        <v>3300</v>
      </c>
      <c r="C430">
        <v>1.440648631737556</v>
      </c>
      <c r="D430">
        <v>1.4500875049543258</v>
      </c>
      <c r="E430">
        <f t="shared" si="12"/>
        <v>1.4453680683459409</v>
      </c>
      <c r="F430">
        <f t="shared" si="13"/>
        <v>6.6742912583380339E-3</v>
      </c>
      <c r="J430" t="s">
        <v>3300</v>
      </c>
      <c r="K430">
        <v>1.4453680683459409</v>
      </c>
      <c r="L430">
        <v>6.6742912583380339E-3</v>
      </c>
    </row>
    <row r="431" spans="2:12" x14ac:dyDescent="0.25">
      <c r="B431" t="s">
        <v>3301</v>
      </c>
      <c r="C431">
        <v>1.4392892099101919</v>
      </c>
      <c r="D431">
        <v>1.4540058822126687</v>
      </c>
      <c r="E431">
        <f t="shared" si="12"/>
        <v>1.4466475460614303</v>
      </c>
      <c r="F431">
        <f t="shared" si="13"/>
        <v>1.0406258781581553E-2</v>
      </c>
      <c r="J431" t="s">
        <v>3301</v>
      </c>
      <c r="K431">
        <v>1.4466475460614303</v>
      </c>
      <c r="L431">
        <v>1.0406258781581553E-2</v>
      </c>
    </row>
    <row r="432" spans="2:12" x14ac:dyDescent="0.25">
      <c r="B432" t="s">
        <v>3302</v>
      </c>
      <c r="C432">
        <v>1.4454641195300157</v>
      </c>
      <c r="D432">
        <v>1.4598920689518797</v>
      </c>
      <c r="E432">
        <f t="shared" si="12"/>
        <v>1.4526780942409476</v>
      </c>
      <c r="F432">
        <f t="shared" si="13"/>
        <v>1.0202100874816551E-2</v>
      </c>
      <c r="J432" t="s">
        <v>3302</v>
      </c>
      <c r="K432">
        <v>1.4526780942409476</v>
      </c>
      <c r="L432">
        <v>1.0202100874816551E-2</v>
      </c>
    </row>
    <row r="433" spans="2:12" x14ac:dyDescent="0.25">
      <c r="B433" t="s">
        <v>3303</v>
      </c>
      <c r="C433">
        <v>1.4630671941684097</v>
      </c>
      <c r="D433">
        <v>1.4764662979673009</v>
      </c>
      <c r="E433">
        <f t="shared" si="12"/>
        <v>1.4697667460678554</v>
      </c>
      <c r="F433">
        <f t="shared" si="13"/>
        <v>9.4745971580183965E-3</v>
      </c>
      <c r="J433" t="s">
        <v>3303</v>
      </c>
      <c r="K433">
        <v>1.4697667460678554</v>
      </c>
      <c r="L433">
        <v>9.4745971580183965E-3</v>
      </c>
    </row>
    <row r="435" spans="2:12" x14ac:dyDescent="0.25">
      <c r="B435" t="s">
        <v>3304</v>
      </c>
      <c r="C435">
        <v>1.5625</v>
      </c>
      <c r="D435">
        <v>1.5625</v>
      </c>
      <c r="E435">
        <f t="shared" si="12"/>
        <v>1.5625</v>
      </c>
      <c r="F435">
        <f t="shared" si="13"/>
        <v>0</v>
      </c>
      <c r="J435" t="s">
        <v>3304</v>
      </c>
      <c r="K435">
        <v>1.5625</v>
      </c>
      <c r="L435">
        <v>0</v>
      </c>
    </row>
    <row r="436" spans="2:12" x14ac:dyDescent="0.25">
      <c r="B436" t="s">
        <v>3305</v>
      </c>
      <c r="C436">
        <v>1.5700084880506042</v>
      </c>
      <c r="D436">
        <v>1.4942216866164542</v>
      </c>
      <c r="E436">
        <f t="shared" si="12"/>
        <v>1.5321150873335292</v>
      </c>
      <c r="F436">
        <f t="shared" si="13"/>
        <v>5.358936121852588E-2</v>
      </c>
      <c r="J436" t="s">
        <v>3305</v>
      </c>
      <c r="K436">
        <v>1.5321150873335292</v>
      </c>
      <c r="L436">
        <v>5.358936121852588E-2</v>
      </c>
    </row>
    <row r="437" spans="2:12" x14ac:dyDescent="0.25">
      <c r="B437" t="s">
        <v>3306</v>
      </c>
      <c r="C437">
        <v>1.3967545266275609</v>
      </c>
      <c r="D437">
        <v>1.3874986181307307</v>
      </c>
      <c r="E437">
        <f t="shared" si="12"/>
        <v>1.3921265723791458</v>
      </c>
      <c r="F437">
        <f t="shared" si="13"/>
        <v>6.5449156641508343E-3</v>
      </c>
      <c r="J437" t="s">
        <v>3306</v>
      </c>
      <c r="K437">
        <v>1.3921265723791458</v>
      </c>
      <c r="L437">
        <v>6.5449156641508343E-3</v>
      </c>
    </row>
    <row r="438" spans="2:12" x14ac:dyDescent="0.25">
      <c r="B438" t="s">
        <v>3307</v>
      </c>
      <c r="C438">
        <v>1.4047243628515864</v>
      </c>
      <c r="D438">
        <v>1.3763093433030231</v>
      </c>
      <c r="E438">
        <f t="shared" si="12"/>
        <v>1.3905168530773047</v>
      </c>
      <c r="F438">
        <f t="shared" si="13"/>
        <v>2.0092453010337415E-2</v>
      </c>
      <c r="J438" t="s">
        <v>3307</v>
      </c>
      <c r="K438">
        <v>1.3905168530773047</v>
      </c>
      <c r="L438">
        <v>2.0092453010337415E-2</v>
      </c>
    </row>
    <row r="439" spans="2:12" x14ac:dyDescent="0.25">
      <c r="B439" t="s">
        <v>3308</v>
      </c>
      <c r="C439">
        <v>1.396112619214428</v>
      </c>
      <c r="D439">
        <v>1.3742783836967187</v>
      </c>
      <c r="E439">
        <f t="shared" si="12"/>
        <v>1.3851955014555735</v>
      </c>
      <c r="F439">
        <f t="shared" si="13"/>
        <v>1.5439135996596375E-2</v>
      </c>
      <c r="J439" t="s">
        <v>3308</v>
      </c>
      <c r="K439">
        <v>1.3851955014555735</v>
      </c>
      <c r="L439">
        <v>1.5439135996596375E-2</v>
      </c>
    </row>
    <row r="440" spans="2:12" x14ac:dyDescent="0.25">
      <c r="B440" t="s">
        <v>3309</v>
      </c>
      <c r="C440">
        <v>1.4240865864451426</v>
      </c>
      <c r="D440">
        <v>1.3888682326747444</v>
      </c>
      <c r="E440">
        <f t="shared" si="12"/>
        <v>1.4064774095599435</v>
      </c>
      <c r="F440">
        <f t="shared" si="13"/>
        <v>2.4903136773275436E-2</v>
      </c>
      <c r="J440" t="s">
        <v>3309</v>
      </c>
      <c r="K440">
        <v>1.4064774095599435</v>
      </c>
      <c r="L440">
        <v>2.4903136773275436E-2</v>
      </c>
    </row>
    <row r="441" spans="2:12" x14ac:dyDescent="0.25">
      <c r="B441" t="s">
        <v>3310</v>
      </c>
      <c r="C441">
        <v>1.402776459011897</v>
      </c>
      <c r="D441">
        <v>1.3827996188404468</v>
      </c>
      <c r="E441">
        <f t="shared" si="12"/>
        <v>1.392788038926172</v>
      </c>
      <c r="F441">
        <f t="shared" si="13"/>
        <v>1.4125759151912257E-2</v>
      </c>
      <c r="J441" t="s">
        <v>3310</v>
      </c>
      <c r="K441">
        <v>1.392788038926172</v>
      </c>
      <c r="L441">
        <v>1.4125759151912257E-2</v>
      </c>
    </row>
    <row r="442" spans="2:12" x14ac:dyDescent="0.25">
      <c r="B442" t="s">
        <v>3311</v>
      </c>
      <c r="C442">
        <v>1.4039991046708733</v>
      </c>
      <c r="D442">
        <v>1.384753528473935</v>
      </c>
      <c r="E442">
        <f t="shared" si="12"/>
        <v>1.3943763165724041</v>
      </c>
      <c r="F442">
        <f t="shared" si="13"/>
        <v>1.3608677436697506E-2</v>
      </c>
      <c r="J442" t="s">
        <v>3311</v>
      </c>
      <c r="K442">
        <v>1.3943763165724041</v>
      </c>
      <c r="L442">
        <v>1.3608677436697506E-2</v>
      </c>
    </row>
    <row r="444" spans="2:12" x14ac:dyDescent="0.25">
      <c r="B444" t="s">
        <v>3312</v>
      </c>
      <c r="C444">
        <v>1.5625</v>
      </c>
      <c r="D444">
        <v>1.5625</v>
      </c>
      <c r="E444">
        <f t="shared" si="12"/>
        <v>1.5625</v>
      </c>
      <c r="F444">
        <f t="shared" si="13"/>
        <v>0</v>
      </c>
      <c r="J444" t="s">
        <v>3312</v>
      </c>
      <c r="K444">
        <v>1.5625</v>
      </c>
      <c r="L444">
        <v>0</v>
      </c>
    </row>
    <row r="445" spans="2:12" x14ac:dyDescent="0.25">
      <c r="B445" t="s">
        <v>3313</v>
      </c>
      <c r="C445">
        <v>1.5463052288707047</v>
      </c>
      <c r="D445">
        <v>1.5299647949620996</v>
      </c>
      <c r="E445">
        <f t="shared" si="12"/>
        <v>1.5381350119164021</v>
      </c>
      <c r="F445">
        <f t="shared" si="13"/>
        <v>1.1554431624305245E-2</v>
      </c>
      <c r="J445" t="s">
        <v>3313</v>
      </c>
      <c r="K445">
        <v>1.5381350119164021</v>
      </c>
      <c r="L445">
        <v>1.1554431624305245E-2</v>
      </c>
    </row>
    <row r="446" spans="2:12" x14ac:dyDescent="0.25">
      <c r="B446" t="s">
        <v>3314</v>
      </c>
      <c r="C446">
        <v>1.5493448296220997</v>
      </c>
      <c r="D446">
        <v>1.5428954219675188</v>
      </c>
      <c r="E446">
        <f t="shared" si="12"/>
        <v>1.5461201257948094</v>
      </c>
      <c r="F446">
        <f t="shared" si="13"/>
        <v>4.5604198871905862E-3</v>
      </c>
      <c r="J446" t="s">
        <v>3314</v>
      </c>
      <c r="K446">
        <v>1.5461201257948094</v>
      </c>
      <c r="L446">
        <v>4.5604198871905862E-3</v>
      </c>
    </row>
    <row r="447" spans="2:12" x14ac:dyDescent="0.25">
      <c r="B447" t="s">
        <v>3315</v>
      </c>
      <c r="C447">
        <v>1.5463229510473515</v>
      </c>
      <c r="D447">
        <v>1.5405416418610007</v>
      </c>
      <c r="E447">
        <f t="shared" si="12"/>
        <v>1.543432296454176</v>
      </c>
      <c r="F447">
        <f t="shared" si="13"/>
        <v>4.0880029298047179E-3</v>
      </c>
      <c r="J447" t="s">
        <v>3315</v>
      </c>
      <c r="K447">
        <v>1.543432296454176</v>
      </c>
      <c r="L447">
        <v>4.0880029298047179E-3</v>
      </c>
    </row>
    <row r="448" spans="2:12" x14ac:dyDescent="0.25">
      <c r="B448" t="s">
        <v>3316</v>
      </c>
      <c r="C448">
        <v>1.5494051207211645</v>
      </c>
      <c r="D448">
        <v>1.5474984083861758</v>
      </c>
      <c r="E448">
        <f t="shared" si="12"/>
        <v>1.5484517645536702</v>
      </c>
      <c r="F448">
        <f t="shared" si="13"/>
        <v>1.3482492218425714E-3</v>
      </c>
      <c r="J448" t="s">
        <v>3316</v>
      </c>
      <c r="K448">
        <v>1.5484517645536702</v>
      </c>
      <c r="L448">
        <v>1.3482492218425714E-3</v>
      </c>
    </row>
    <row r="449" spans="2:12" x14ac:dyDescent="0.25">
      <c r="B449" t="s">
        <v>3317</v>
      </c>
      <c r="C449">
        <v>1.5422600975591596</v>
      </c>
      <c r="D449">
        <v>1.5435425694641314</v>
      </c>
      <c r="E449">
        <f t="shared" si="12"/>
        <v>1.5429013335116455</v>
      </c>
      <c r="F449">
        <f t="shared" si="13"/>
        <v>9.0684458068676914E-4</v>
      </c>
      <c r="J449" t="s">
        <v>3317</v>
      </c>
      <c r="K449">
        <v>1.5429013335116455</v>
      </c>
      <c r="L449">
        <v>9.0684458068676914E-4</v>
      </c>
    </row>
    <row r="450" spans="2:12" x14ac:dyDescent="0.25">
      <c r="B450" t="s">
        <v>3318</v>
      </c>
      <c r="C450">
        <v>1.5521419938008147</v>
      </c>
      <c r="D450">
        <v>1.5471855542664714</v>
      </c>
      <c r="E450">
        <f t="shared" si="12"/>
        <v>1.5496637740336432</v>
      </c>
      <c r="F450">
        <f t="shared" si="13"/>
        <v>3.5047320052752602E-3</v>
      </c>
      <c r="J450" t="s">
        <v>3318</v>
      </c>
      <c r="K450">
        <v>1.5496637740336432</v>
      </c>
      <c r="L450">
        <v>3.5047320052752602E-3</v>
      </c>
    </row>
    <row r="451" spans="2:12" x14ac:dyDescent="0.25">
      <c r="B451" t="s">
        <v>3319</v>
      </c>
      <c r="C451">
        <v>1.5463487290868436</v>
      </c>
      <c r="D451">
        <v>1.5413896046970659</v>
      </c>
      <c r="E451">
        <f t="shared" si="12"/>
        <v>1.5438691668919549</v>
      </c>
      <c r="F451">
        <f t="shared" si="13"/>
        <v>3.5066304847594446E-3</v>
      </c>
      <c r="J451" t="s">
        <v>3319</v>
      </c>
      <c r="K451">
        <v>1.5438691668919549</v>
      </c>
      <c r="L451">
        <v>3.5066304847594446E-3</v>
      </c>
    </row>
    <row r="453" spans="2:12" x14ac:dyDescent="0.25">
      <c r="B453" t="s">
        <v>3320</v>
      </c>
      <c r="C453">
        <v>1.5625</v>
      </c>
      <c r="D453">
        <v>1.5625</v>
      </c>
      <c r="E453">
        <f t="shared" ref="E453:E514" si="14">AVERAGE(C453:D453)</f>
        <v>1.5625</v>
      </c>
      <c r="F453">
        <f t="shared" ref="F453:F514" si="15">_xlfn.STDEV.S(C453:D453)</f>
        <v>0</v>
      </c>
      <c r="J453" t="s">
        <v>3320</v>
      </c>
      <c r="K453">
        <v>1.5625</v>
      </c>
      <c r="L453">
        <v>0</v>
      </c>
    </row>
    <row r="454" spans="2:12" x14ac:dyDescent="0.25">
      <c r="B454" t="s">
        <v>3321</v>
      </c>
      <c r="C454">
        <v>1.5830261927436788</v>
      </c>
      <c r="D454">
        <v>1.5977930719034548</v>
      </c>
      <c r="E454">
        <f t="shared" si="14"/>
        <v>1.5904096323235668</v>
      </c>
      <c r="F454">
        <f t="shared" si="15"/>
        <v>1.0441760390839864E-2</v>
      </c>
      <c r="J454" t="s">
        <v>3321</v>
      </c>
      <c r="K454">
        <v>1.5904096323235668</v>
      </c>
      <c r="L454">
        <v>1.0441760390839864E-2</v>
      </c>
    </row>
    <row r="455" spans="2:12" x14ac:dyDescent="0.25">
      <c r="B455" t="s">
        <v>3322</v>
      </c>
      <c r="C455">
        <v>1.6432450638887965</v>
      </c>
      <c r="D455">
        <v>1.6513087992304214</v>
      </c>
      <c r="E455">
        <f t="shared" si="14"/>
        <v>1.647276931559609</v>
      </c>
      <c r="F455">
        <f t="shared" si="15"/>
        <v>5.7019219417565568E-3</v>
      </c>
      <c r="J455" t="s">
        <v>3322</v>
      </c>
      <c r="K455">
        <v>1.647276931559609</v>
      </c>
      <c r="L455">
        <v>5.7019219417565568E-3</v>
      </c>
    </row>
    <row r="456" spans="2:12" x14ac:dyDescent="0.25">
      <c r="B456" t="s">
        <v>3323</v>
      </c>
      <c r="C456">
        <v>1.6594280120107525</v>
      </c>
      <c r="D456">
        <v>1.6631513560677911</v>
      </c>
      <c r="E456">
        <f t="shared" si="14"/>
        <v>1.6612896840392719</v>
      </c>
      <c r="F456">
        <f t="shared" si="15"/>
        <v>2.6328018314225959E-3</v>
      </c>
      <c r="J456" t="s">
        <v>3323</v>
      </c>
      <c r="K456">
        <v>1.6612896840392719</v>
      </c>
      <c r="L456">
        <v>2.6328018314225959E-3</v>
      </c>
    </row>
    <row r="457" spans="2:12" x14ac:dyDescent="0.25">
      <c r="B457" t="s">
        <v>3324</v>
      </c>
      <c r="C457">
        <v>1.6585493548632491</v>
      </c>
      <c r="D457">
        <v>1.6664004020134835</v>
      </c>
      <c r="E457">
        <f t="shared" si="14"/>
        <v>1.6624748784383663</v>
      </c>
      <c r="F457">
        <f t="shared" si="15"/>
        <v>5.551528679346089E-3</v>
      </c>
      <c r="J457" t="s">
        <v>3324</v>
      </c>
      <c r="K457">
        <v>1.6624748784383663</v>
      </c>
      <c r="L457">
        <v>5.551528679346089E-3</v>
      </c>
    </row>
    <row r="458" spans="2:12" x14ac:dyDescent="0.25">
      <c r="B458" t="s">
        <v>3325</v>
      </c>
      <c r="C458">
        <v>1.65209757926425</v>
      </c>
      <c r="D458">
        <v>1.6602041876558689</v>
      </c>
      <c r="E458">
        <f t="shared" si="14"/>
        <v>1.6561508834600596</v>
      </c>
      <c r="F458">
        <f t="shared" si="15"/>
        <v>5.7322377661374307E-3</v>
      </c>
      <c r="J458" t="s">
        <v>3325</v>
      </c>
      <c r="K458">
        <v>1.6561508834600596</v>
      </c>
      <c r="L458">
        <v>5.7322377661374307E-3</v>
      </c>
    </row>
    <row r="459" spans="2:12" x14ac:dyDescent="0.25">
      <c r="B459" t="s">
        <v>3326</v>
      </c>
      <c r="C459">
        <v>1.6467484192692512</v>
      </c>
      <c r="D459">
        <v>1.6524039165948048</v>
      </c>
      <c r="E459">
        <f t="shared" si="14"/>
        <v>1.649576167932028</v>
      </c>
      <c r="F459">
        <f t="shared" si="15"/>
        <v>3.9990405098813296E-3</v>
      </c>
      <c r="J459" t="s">
        <v>3326</v>
      </c>
      <c r="K459">
        <v>1.649576167932028</v>
      </c>
      <c r="L459">
        <v>3.9990405098813296E-3</v>
      </c>
    </row>
    <row r="460" spans="2:12" x14ac:dyDescent="0.25">
      <c r="B460" t="s">
        <v>3327</v>
      </c>
      <c r="C460">
        <v>1.6402991505418782</v>
      </c>
      <c r="D460">
        <v>1.6455670550618782</v>
      </c>
      <c r="E460">
        <f t="shared" si="14"/>
        <v>1.6429331028018783</v>
      </c>
      <c r="F460">
        <f t="shared" si="15"/>
        <v>3.7249710087352093E-3</v>
      </c>
      <c r="J460" t="s">
        <v>3327</v>
      </c>
      <c r="K460">
        <v>1.6429331028018783</v>
      </c>
      <c r="L460">
        <v>3.7249710087352093E-3</v>
      </c>
    </row>
    <row r="462" spans="2:12" x14ac:dyDescent="0.25">
      <c r="B462" t="s">
        <v>3328</v>
      </c>
      <c r="C462">
        <v>1.5625</v>
      </c>
      <c r="D462">
        <v>1.5625</v>
      </c>
      <c r="E462">
        <f t="shared" si="14"/>
        <v>1.5625</v>
      </c>
      <c r="F462">
        <f t="shared" si="15"/>
        <v>0</v>
      </c>
      <c r="J462" t="s">
        <v>3328</v>
      </c>
      <c r="K462">
        <v>1.5625</v>
      </c>
      <c r="L462">
        <v>0</v>
      </c>
    </row>
    <row r="463" spans="2:12" x14ac:dyDescent="0.25">
      <c r="B463" t="s">
        <v>3329</v>
      </c>
      <c r="C463">
        <v>1.5247937677884886</v>
      </c>
      <c r="D463">
        <v>1.5014766679507381</v>
      </c>
      <c r="E463">
        <f t="shared" si="14"/>
        <v>1.5131352178696134</v>
      </c>
      <c r="F463">
        <f t="shared" si="15"/>
        <v>1.6487679412877158E-2</v>
      </c>
      <c r="J463" t="s">
        <v>3329</v>
      </c>
      <c r="K463">
        <v>1.5131352178696134</v>
      </c>
      <c r="L463">
        <v>1.6487679412877158E-2</v>
      </c>
    </row>
    <row r="464" spans="2:12" x14ac:dyDescent="0.25">
      <c r="B464" t="s">
        <v>3330</v>
      </c>
      <c r="C464">
        <v>1.4606718005675685</v>
      </c>
      <c r="D464">
        <v>1.4569598566827733</v>
      </c>
      <c r="E464">
        <f t="shared" si="14"/>
        <v>1.4588158286251709</v>
      </c>
      <c r="F464">
        <f t="shared" si="15"/>
        <v>2.6247406923226458E-3</v>
      </c>
      <c r="J464" t="s">
        <v>3330</v>
      </c>
      <c r="K464">
        <v>1.4588158286251709</v>
      </c>
      <c r="L464">
        <v>2.6247406923226458E-3</v>
      </c>
    </row>
    <row r="465" spans="2:12" x14ac:dyDescent="0.25">
      <c r="B465" t="s">
        <v>3331</v>
      </c>
      <c r="C465">
        <v>1.4428827547881393</v>
      </c>
      <c r="D465">
        <v>1.4401617036149821</v>
      </c>
      <c r="E465">
        <f t="shared" si="14"/>
        <v>1.4415222292015608</v>
      </c>
      <c r="F465">
        <f t="shared" si="15"/>
        <v>1.9240737364950955E-3</v>
      </c>
      <c r="J465" t="s">
        <v>3331</v>
      </c>
      <c r="K465">
        <v>1.4415222292015608</v>
      </c>
      <c r="L465">
        <v>1.9240737364950955E-3</v>
      </c>
    </row>
    <row r="466" spans="2:12" x14ac:dyDescent="0.25">
      <c r="B466" t="s">
        <v>3332</v>
      </c>
      <c r="C466">
        <v>1.4420009104782412</v>
      </c>
      <c r="D466">
        <v>1.4396290434017756</v>
      </c>
      <c r="E466">
        <f t="shared" si="14"/>
        <v>1.4408149769400085</v>
      </c>
      <c r="F466">
        <f t="shared" si="15"/>
        <v>1.6771632938419648E-3</v>
      </c>
      <c r="J466" t="s">
        <v>3332</v>
      </c>
      <c r="K466">
        <v>1.4408149769400085</v>
      </c>
      <c r="L466">
        <v>1.6771632938419648E-3</v>
      </c>
    </row>
    <row r="467" spans="2:12" x14ac:dyDescent="0.25">
      <c r="B467" t="s">
        <v>3333</v>
      </c>
      <c r="C467">
        <v>1.4489768063518611</v>
      </c>
      <c r="D467">
        <v>1.4457515876208118</v>
      </c>
      <c r="E467">
        <f t="shared" si="14"/>
        <v>1.4473641969863364</v>
      </c>
      <c r="F467">
        <f t="shared" si="15"/>
        <v>2.2805740355348364E-3</v>
      </c>
      <c r="J467" t="s">
        <v>3333</v>
      </c>
      <c r="K467">
        <v>1.4473641969863364</v>
      </c>
      <c r="L467">
        <v>2.2805740355348364E-3</v>
      </c>
    </row>
    <row r="468" spans="2:12" x14ac:dyDescent="0.25">
      <c r="B468" t="s">
        <v>3334</v>
      </c>
      <c r="C468">
        <v>1.4566967892390374</v>
      </c>
      <c r="D468">
        <v>1.4570298768533572</v>
      </c>
      <c r="E468">
        <f t="shared" si="14"/>
        <v>1.4568633330461973</v>
      </c>
      <c r="F468">
        <f t="shared" si="15"/>
        <v>2.3552851081472048E-4</v>
      </c>
      <c r="J468" t="s">
        <v>3334</v>
      </c>
      <c r="K468">
        <v>1.4568633330461973</v>
      </c>
      <c r="L468">
        <v>2.3552851081472048E-4</v>
      </c>
    </row>
    <row r="469" spans="2:12" x14ac:dyDescent="0.25">
      <c r="B469" t="s">
        <v>3335</v>
      </c>
      <c r="C469">
        <v>1.4614555496021013</v>
      </c>
      <c r="D469">
        <v>1.460729782123948</v>
      </c>
      <c r="E469">
        <f t="shared" si="14"/>
        <v>1.4610926658630246</v>
      </c>
      <c r="F469">
        <f t="shared" si="15"/>
        <v>5.1319510536688517E-4</v>
      </c>
      <c r="J469" t="s">
        <v>3335</v>
      </c>
      <c r="K469">
        <v>1.4610926658630246</v>
      </c>
      <c r="L469">
        <v>5.1319510536688517E-4</v>
      </c>
    </row>
    <row r="471" spans="2:12" x14ac:dyDescent="0.25">
      <c r="B471" t="s">
        <v>3336</v>
      </c>
      <c r="C471">
        <v>1.5625</v>
      </c>
      <c r="D471">
        <v>1.5625</v>
      </c>
      <c r="E471">
        <f t="shared" si="14"/>
        <v>1.5625</v>
      </c>
      <c r="F471">
        <f t="shared" si="15"/>
        <v>0</v>
      </c>
      <c r="J471" t="s">
        <v>3336</v>
      </c>
      <c r="K471">
        <v>1.5625</v>
      </c>
      <c r="L471">
        <v>0</v>
      </c>
    </row>
    <row r="472" spans="2:12" x14ac:dyDescent="0.25">
      <c r="B472" t="s">
        <v>3337</v>
      </c>
      <c r="C472">
        <v>1.5638295184070969</v>
      </c>
      <c r="D472">
        <v>1.5461738306765127</v>
      </c>
      <c r="E472">
        <f t="shared" si="14"/>
        <v>1.5550016745418049</v>
      </c>
      <c r="F472">
        <f t="shared" si="15"/>
        <v>1.2484456520808238E-2</v>
      </c>
      <c r="J472" t="s">
        <v>3337</v>
      </c>
      <c r="K472">
        <v>1.5550016745418049</v>
      </c>
      <c r="L472">
        <v>1.2484456520808238E-2</v>
      </c>
    </row>
    <row r="473" spans="2:12" x14ac:dyDescent="0.25">
      <c r="B473" t="s">
        <v>3338</v>
      </c>
      <c r="C473">
        <v>1.5614039253823777</v>
      </c>
      <c r="D473">
        <v>1.5475621440702858</v>
      </c>
      <c r="E473">
        <f t="shared" si="14"/>
        <v>1.5544830347263319</v>
      </c>
      <c r="F473">
        <f t="shared" si="15"/>
        <v>9.7876174294814142E-3</v>
      </c>
      <c r="J473" t="s">
        <v>3338</v>
      </c>
      <c r="K473">
        <v>1.5544830347263319</v>
      </c>
      <c r="L473">
        <v>9.7876174294814142E-3</v>
      </c>
    </row>
    <row r="474" spans="2:12" x14ac:dyDescent="0.25">
      <c r="B474" t="s">
        <v>3339</v>
      </c>
      <c r="C474">
        <v>1.5540455307470047</v>
      </c>
      <c r="D474">
        <v>1.5410183843343119</v>
      </c>
      <c r="E474">
        <f t="shared" si="14"/>
        <v>1.5475319575406583</v>
      </c>
      <c r="F474">
        <f t="shared" si="15"/>
        <v>9.2115835679250566E-3</v>
      </c>
      <c r="J474" t="s">
        <v>3339</v>
      </c>
      <c r="K474">
        <v>1.5475319575406583</v>
      </c>
      <c r="L474">
        <v>9.2115835679250566E-3</v>
      </c>
    </row>
    <row r="475" spans="2:12" x14ac:dyDescent="0.25">
      <c r="B475" t="s">
        <v>3340</v>
      </c>
      <c r="C475">
        <v>1.558525060201758</v>
      </c>
      <c r="D475">
        <v>1.5462099042728601</v>
      </c>
      <c r="E475">
        <f t="shared" si="14"/>
        <v>1.552367482237309</v>
      </c>
      <c r="F475">
        <f t="shared" si="15"/>
        <v>8.7081302686933988E-3</v>
      </c>
      <c r="J475" t="s">
        <v>3340</v>
      </c>
      <c r="K475">
        <v>1.552367482237309</v>
      </c>
      <c r="L475">
        <v>8.7081302686933988E-3</v>
      </c>
    </row>
    <row r="476" spans="2:12" x14ac:dyDescent="0.25">
      <c r="B476" t="s">
        <v>3341</v>
      </c>
      <c r="C476">
        <v>1.5542258857619813</v>
      </c>
      <c r="D476">
        <v>1.5394410425328722</v>
      </c>
      <c r="E476">
        <f t="shared" si="14"/>
        <v>1.5468334641474266</v>
      </c>
      <c r="F476">
        <f t="shared" si="15"/>
        <v>1.0454462906083066E-2</v>
      </c>
      <c r="J476" t="s">
        <v>3341</v>
      </c>
      <c r="K476">
        <v>1.5468334641474266</v>
      </c>
      <c r="L476">
        <v>1.0454462906083066E-2</v>
      </c>
    </row>
    <row r="477" spans="2:12" x14ac:dyDescent="0.25">
      <c r="B477" t="s">
        <v>3342</v>
      </c>
      <c r="C477">
        <v>1.5646953532599606</v>
      </c>
      <c r="D477">
        <v>1.5494528557810379</v>
      </c>
      <c r="E477">
        <f t="shared" si="14"/>
        <v>1.5570741045204992</v>
      </c>
      <c r="F477">
        <f t="shared" si="15"/>
        <v>1.0778073329565097E-2</v>
      </c>
      <c r="J477" t="s">
        <v>3342</v>
      </c>
      <c r="K477">
        <v>1.5570741045204992</v>
      </c>
      <c r="L477">
        <v>1.0778073329565097E-2</v>
      </c>
    </row>
    <row r="478" spans="2:12" x14ac:dyDescent="0.25">
      <c r="B478" t="s">
        <v>3343</v>
      </c>
      <c r="C478">
        <v>1.5595136463520458</v>
      </c>
      <c r="D478">
        <v>1.5443983461586459</v>
      </c>
      <c r="E478">
        <f t="shared" si="14"/>
        <v>1.5519559962553457</v>
      </c>
      <c r="F478">
        <f t="shared" si="15"/>
        <v>1.0688131266423406E-2</v>
      </c>
      <c r="J478" t="s">
        <v>3343</v>
      </c>
      <c r="K478">
        <v>1.5519559962553457</v>
      </c>
      <c r="L478">
        <v>1.0688131266423406E-2</v>
      </c>
    </row>
    <row r="480" spans="2:12" x14ac:dyDescent="0.25">
      <c r="B480" t="s">
        <v>3344</v>
      </c>
      <c r="C480">
        <v>1.5625</v>
      </c>
      <c r="D480">
        <v>1.5625</v>
      </c>
      <c r="E480">
        <f t="shared" si="14"/>
        <v>1.5625</v>
      </c>
      <c r="F480">
        <f t="shared" si="15"/>
        <v>0</v>
      </c>
      <c r="J480" t="s">
        <v>3344</v>
      </c>
      <c r="K480">
        <v>1.5625</v>
      </c>
      <c r="L480">
        <v>0</v>
      </c>
    </row>
    <row r="481" spans="2:12" x14ac:dyDescent="0.25">
      <c r="B481" t="s">
        <v>3345</v>
      </c>
      <c r="C481">
        <v>1.5425337121497729</v>
      </c>
      <c r="D481">
        <v>1.5188627164810065</v>
      </c>
      <c r="E481">
        <f t="shared" si="14"/>
        <v>1.5306982143153895</v>
      </c>
      <c r="F481">
        <f t="shared" si="15"/>
        <v>1.6737921554822118E-2</v>
      </c>
      <c r="J481" t="s">
        <v>3345</v>
      </c>
      <c r="K481">
        <v>1.5306982143153895</v>
      </c>
      <c r="L481">
        <v>1.6737921554822118E-2</v>
      </c>
    </row>
    <row r="482" spans="2:12" x14ac:dyDescent="0.25">
      <c r="B482" t="s">
        <v>3346</v>
      </c>
      <c r="C482">
        <v>1.5169006352427965</v>
      </c>
      <c r="D482">
        <v>1.5001788630904875</v>
      </c>
      <c r="E482">
        <f t="shared" si="14"/>
        <v>1.5085397491666419</v>
      </c>
      <c r="F482">
        <f t="shared" si="15"/>
        <v>1.182407848235404E-2</v>
      </c>
      <c r="J482" t="s">
        <v>3346</v>
      </c>
      <c r="K482">
        <v>1.5085397491666419</v>
      </c>
      <c r="L482">
        <v>1.182407848235404E-2</v>
      </c>
    </row>
    <row r="483" spans="2:12" x14ac:dyDescent="0.25">
      <c r="B483" t="s">
        <v>3347</v>
      </c>
      <c r="C483">
        <v>1.5033249637282726</v>
      </c>
      <c r="D483">
        <v>1.4900426882103615</v>
      </c>
      <c r="E483">
        <f t="shared" si="14"/>
        <v>1.4966838259693169</v>
      </c>
      <c r="F483">
        <f t="shared" si="15"/>
        <v>9.3919870883030498E-3</v>
      </c>
      <c r="J483" t="s">
        <v>3347</v>
      </c>
      <c r="K483">
        <v>1.4966838259693169</v>
      </c>
      <c r="L483">
        <v>9.3919870883030498E-3</v>
      </c>
    </row>
    <row r="484" spans="2:12" x14ac:dyDescent="0.25">
      <c r="B484" t="s">
        <v>3348</v>
      </c>
      <c r="C484">
        <v>1.5132856825159453</v>
      </c>
      <c r="D484">
        <v>1.4974281980370503</v>
      </c>
      <c r="E484">
        <f t="shared" si="14"/>
        <v>1.5053569402764979</v>
      </c>
      <c r="F484">
        <f t="shared" si="15"/>
        <v>1.121293480758709E-2</v>
      </c>
      <c r="J484" t="s">
        <v>3348</v>
      </c>
      <c r="K484">
        <v>1.5053569402764979</v>
      </c>
      <c r="L484">
        <v>1.121293480758709E-2</v>
      </c>
    </row>
    <row r="485" spans="2:12" x14ac:dyDescent="0.25">
      <c r="B485" t="s">
        <v>3349</v>
      </c>
      <c r="C485">
        <v>1.5189722169792716</v>
      </c>
      <c r="D485">
        <v>1.5045717354719221</v>
      </c>
      <c r="E485">
        <f t="shared" si="14"/>
        <v>1.5117719762255968</v>
      </c>
      <c r="F485">
        <f t="shared" si="15"/>
        <v>1.0182678126198318E-2</v>
      </c>
      <c r="J485" t="s">
        <v>3349</v>
      </c>
      <c r="K485">
        <v>1.5117719762255968</v>
      </c>
      <c r="L485">
        <v>1.0182678126198318E-2</v>
      </c>
    </row>
    <row r="486" spans="2:12" x14ac:dyDescent="0.25">
      <c r="B486" t="s">
        <v>3350</v>
      </c>
      <c r="C486">
        <v>1.5191905658977978</v>
      </c>
      <c r="D486">
        <v>1.5040612903078798</v>
      </c>
      <c r="E486">
        <f t="shared" si="14"/>
        <v>1.5116259281028388</v>
      </c>
      <c r="F486">
        <f t="shared" si="15"/>
        <v>1.0698013364071083E-2</v>
      </c>
      <c r="J486" t="s">
        <v>3350</v>
      </c>
      <c r="K486">
        <v>1.5116259281028388</v>
      </c>
      <c r="L486">
        <v>1.0698013364071083E-2</v>
      </c>
    </row>
    <row r="487" spans="2:12" x14ac:dyDescent="0.25">
      <c r="B487" t="s">
        <v>3351</v>
      </c>
      <c r="C487">
        <v>1.5172445471906997</v>
      </c>
      <c r="D487">
        <v>1.5029331120597815</v>
      </c>
      <c r="E487">
        <f t="shared" si="14"/>
        <v>1.5100888296252406</v>
      </c>
      <c r="F487">
        <f t="shared" si="15"/>
        <v>1.011971282958361E-2</v>
      </c>
      <c r="J487" t="s">
        <v>3351</v>
      </c>
      <c r="K487">
        <v>1.5100888296252406</v>
      </c>
      <c r="L487">
        <v>1.011971282958361E-2</v>
      </c>
    </row>
    <row r="489" spans="2:12" x14ac:dyDescent="0.25">
      <c r="B489" t="s">
        <v>3352</v>
      </c>
      <c r="C489">
        <v>1.5625</v>
      </c>
      <c r="D489">
        <v>1.5625</v>
      </c>
      <c r="E489">
        <f t="shared" si="14"/>
        <v>1.5625</v>
      </c>
      <c r="F489">
        <f t="shared" si="15"/>
        <v>0</v>
      </c>
      <c r="J489" t="s">
        <v>3352</v>
      </c>
      <c r="K489">
        <v>1.5625</v>
      </c>
      <c r="L489">
        <v>0</v>
      </c>
    </row>
    <row r="490" spans="2:12" x14ac:dyDescent="0.25">
      <c r="B490" t="s">
        <v>3353</v>
      </c>
      <c r="C490">
        <v>1.5642504347076882</v>
      </c>
      <c r="D490">
        <v>1.6041111518159981</v>
      </c>
      <c r="E490">
        <f t="shared" si="14"/>
        <v>1.5841807932618432</v>
      </c>
      <c r="F490">
        <f t="shared" si="15"/>
        <v>2.8185783370244525E-2</v>
      </c>
      <c r="J490" t="s">
        <v>3353</v>
      </c>
      <c r="K490">
        <v>1.5841807932618432</v>
      </c>
      <c r="L490">
        <v>2.8185783370244525E-2</v>
      </c>
    </row>
    <row r="491" spans="2:12" x14ac:dyDescent="0.25">
      <c r="B491" t="s">
        <v>3354</v>
      </c>
      <c r="C491">
        <v>1.6512169224051014</v>
      </c>
      <c r="D491">
        <v>1.6647630515102299</v>
      </c>
      <c r="E491">
        <f t="shared" si="14"/>
        <v>1.6579899869576655</v>
      </c>
      <c r="F491">
        <f t="shared" si="15"/>
        <v>9.5785597490647672E-3</v>
      </c>
      <c r="J491" t="s">
        <v>3354</v>
      </c>
      <c r="K491">
        <v>1.6579899869576655</v>
      </c>
      <c r="L491">
        <v>9.5785597490647672E-3</v>
      </c>
    </row>
    <row r="492" spans="2:12" x14ac:dyDescent="0.25">
      <c r="B492" t="s">
        <v>3355</v>
      </c>
      <c r="C492">
        <v>1.6598432104117151</v>
      </c>
      <c r="D492">
        <v>1.6774063917826605</v>
      </c>
      <c r="E492">
        <f t="shared" si="14"/>
        <v>1.6686248010971878</v>
      </c>
      <c r="F492">
        <f t="shared" si="15"/>
        <v>1.2419044646604715E-2</v>
      </c>
      <c r="J492" t="s">
        <v>3355</v>
      </c>
      <c r="K492">
        <v>1.6686248010971878</v>
      </c>
      <c r="L492">
        <v>1.2419044646604715E-2</v>
      </c>
    </row>
    <row r="493" spans="2:12" x14ac:dyDescent="0.25">
      <c r="B493" t="s">
        <v>3356</v>
      </c>
      <c r="C493">
        <v>1.6639369384337281</v>
      </c>
      <c r="D493">
        <v>1.6820688722111499</v>
      </c>
      <c r="E493">
        <f t="shared" si="14"/>
        <v>1.6730029053224391</v>
      </c>
      <c r="F493">
        <f t="shared" si="15"/>
        <v>1.2821213330040316E-2</v>
      </c>
      <c r="J493" t="s">
        <v>3356</v>
      </c>
      <c r="K493">
        <v>1.6730029053224391</v>
      </c>
      <c r="L493">
        <v>1.2821213330040316E-2</v>
      </c>
    </row>
    <row r="494" spans="2:12" x14ac:dyDescent="0.25">
      <c r="B494" t="s">
        <v>3357</v>
      </c>
      <c r="C494">
        <v>1.648171464567898</v>
      </c>
      <c r="D494">
        <v>1.6725581156016092</v>
      </c>
      <c r="E494">
        <f t="shared" si="14"/>
        <v>1.6603647900847536</v>
      </c>
      <c r="F494">
        <f t="shared" si="15"/>
        <v>1.7243966316367106E-2</v>
      </c>
      <c r="J494" t="s">
        <v>3357</v>
      </c>
      <c r="K494">
        <v>1.6603647900847536</v>
      </c>
      <c r="L494">
        <v>1.7243966316367106E-2</v>
      </c>
    </row>
    <row r="495" spans="2:12" x14ac:dyDescent="0.25">
      <c r="B495" t="s">
        <v>3358</v>
      </c>
      <c r="C495">
        <v>1.6524799744466121</v>
      </c>
      <c r="D495">
        <v>1.6665842958545476</v>
      </c>
      <c r="E495">
        <f t="shared" si="14"/>
        <v>1.6595321351505798</v>
      </c>
      <c r="F495">
        <f t="shared" si="15"/>
        <v>9.9732613115857821E-3</v>
      </c>
      <c r="J495" t="s">
        <v>3358</v>
      </c>
      <c r="K495">
        <v>1.6595321351505798</v>
      </c>
      <c r="L495">
        <v>9.9732613115857821E-3</v>
      </c>
    </row>
    <row r="496" spans="2:12" x14ac:dyDescent="0.25">
      <c r="B496" t="s">
        <v>3359</v>
      </c>
      <c r="C496">
        <v>1.6487286060105868</v>
      </c>
      <c r="D496">
        <v>1.6642182290952885</v>
      </c>
      <c r="E496">
        <f t="shared" si="14"/>
        <v>1.6564734175529376</v>
      </c>
      <c r="F496">
        <f t="shared" si="15"/>
        <v>1.0952817521216259E-2</v>
      </c>
      <c r="J496" t="s">
        <v>3359</v>
      </c>
      <c r="K496">
        <v>1.6564734175529376</v>
      </c>
      <c r="L496">
        <v>1.0952817521216259E-2</v>
      </c>
    </row>
    <row r="498" spans="2:12" x14ac:dyDescent="0.25">
      <c r="B498" t="s">
        <v>3360</v>
      </c>
      <c r="C498">
        <v>1.5625</v>
      </c>
      <c r="D498">
        <v>1.5625</v>
      </c>
      <c r="E498">
        <f t="shared" si="14"/>
        <v>1.5625</v>
      </c>
      <c r="F498">
        <f t="shared" si="15"/>
        <v>0</v>
      </c>
      <c r="J498" t="s">
        <v>3360</v>
      </c>
      <c r="K498">
        <v>1.5625</v>
      </c>
      <c r="L498">
        <v>0</v>
      </c>
    </row>
    <row r="499" spans="2:12" x14ac:dyDescent="0.25">
      <c r="B499" t="s">
        <v>3361</v>
      </c>
      <c r="C499">
        <v>1.5076957068049563</v>
      </c>
      <c r="D499">
        <v>1.4852372892534356</v>
      </c>
      <c r="E499">
        <f t="shared" si="14"/>
        <v>1.496466498029196</v>
      </c>
      <c r="F499">
        <f t="shared" si="15"/>
        <v>1.5880499345399323E-2</v>
      </c>
      <c r="J499" t="s">
        <v>3361</v>
      </c>
      <c r="K499">
        <v>1.496466498029196</v>
      </c>
      <c r="L499">
        <v>1.5880499345399323E-2</v>
      </c>
    </row>
    <row r="500" spans="2:12" x14ac:dyDescent="0.25">
      <c r="B500" t="s">
        <v>3362</v>
      </c>
      <c r="C500">
        <v>1.4378356465824931</v>
      </c>
      <c r="D500">
        <v>1.429012644745975</v>
      </c>
      <c r="E500">
        <f t="shared" si="14"/>
        <v>1.433424145664234</v>
      </c>
      <c r="F500">
        <f t="shared" si="15"/>
        <v>6.2388044290232932E-3</v>
      </c>
      <c r="J500" t="s">
        <v>3362</v>
      </c>
      <c r="K500">
        <v>1.433424145664234</v>
      </c>
      <c r="L500">
        <v>6.2388044290232932E-3</v>
      </c>
    </row>
    <row r="501" spans="2:12" x14ac:dyDescent="0.25">
      <c r="B501" t="s">
        <v>3363</v>
      </c>
      <c r="C501">
        <v>1.4133241953454763</v>
      </c>
      <c r="D501">
        <v>1.4110321459398347</v>
      </c>
      <c r="E501">
        <f t="shared" si="14"/>
        <v>1.4121781706426555</v>
      </c>
      <c r="F501">
        <f t="shared" si="15"/>
        <v>1.6207236775437276E-3</v>
      </c>
      <c r="J501" t="s">
        <v>3363</v>
      </c>
      <c r="K501">
        <v>1.4121781706426555</v>
      </c>
      <c r="L501">
        <v>1.6207236775437276E-3</v>
      </c>
    </row>
    <row r="502" spans="2:12" x14ac:dyDescent="0.25">
      <c r="B502" t="s">
        <v>3364</v>
      </c>
      <c r="C502">
        <v>1.4186690518176337</v>
      </c>
      <c r="D502">
        <v>1.4146742042657576</v>
      </c>
      <c r="E502">
        <f t="shared" si="14"/>
        <v>1.4166716280416956</v>
      </c>
      <c r="F502">
        <f t="shared" si="15"/>
        <v>2.8247837937380462E-3</v>
      </c>
      <c r="J502" t="s">
        <v>3364</v>
      </c>
      <c r="K502">
        <v>1.4166716280416956</v>
      </c>
      <c r="L502">
        <v>2.8247837937380462E-3</v>
      </c>
    </row>
    <row r="503" spans="2:12" x14ac:dyDescent="0.25">
      <c r="B503" t="s">
        <v>3365</v>
      </c>
      <c r="C503">
        <v>1.4299417816824584</v>
      </c>
      <c r="D503">
        <v>1.4266816139249201</v>
      </c>
      <c r="E503">
        <f t="shared" si="14"/>
        <v>1.4283116978036894</v>
      </c>
      <c r="F503">
        <f t="shared" si="15"/>
        <v>2.3052867291611045E-3</v>
      </c>
      <c r="J503" t="s">
        <v>3365</v>
      </c>
      <c r="K503">
        <v>1.4283116978036894</v>
      </c>
      <c r="L503">
        <v>2.3052867291611045E-3</v>
      </c>
    </row>
    <row r="504" spans="2:12" x14ac:dyDescent="0.25">
      <c r="B504" t="s">
        <v>3366</v>
      </c>
      <c r="C504">
        <v>1.4308821652520949</v>
      </c>
      <c r="D504">
        <v>1.4300625932747104</v>
      </c>
      <c r="E504">
        <f t="shared" si="14"/>
        <v>1.4304723792634026</v>
      </c>
      <c r="F504">
        <f t="shared" si="15"/>
        <v>5.7952490287902652E-4</v>
      </c>
      <c r="J504" t="s">
        <v>3366</v>
      </c>
      <c r="K504">
        <v>1.4304723792634026</v>
      </c>
      <c r="L504">
        <v>5.7952490287902652E-4</v>
      </c>
    </row>
    <row r="505" spans="2:12" x14ac:dyDescent="0.25">
      <c r="B505" t="s">
        <v>3367</v>
      </c>
      <c r="C505">
        <v>1.4392562881981483</v>
      </c>
      <c r="D505">
        <v>1.4383451924214243</v>
      </c>
      <c r="E505">
        <f t="shared" si="14"/>
        <v>1.4388007403097864</v>
      </c>
      <c r="F505">
        <f t="shared" si="15"/>
        <v>6.4424200203195897E-4</v>
      </c>
      <c r="J505" t="s">
        <v>3367</v>
      </c>
      <c r="K505">
        <v>1.4388007403097864</v>
      </c>
      <c r="L505">
        <v>6.4424200203195897E-4</v>
      </c>
    </row>
    <row r="507" spans="2:12" x14ac:dyDescent="0.25">
      <c r="B507" t="s">
        <v>3368</v>
      </c>
      <c r="C507">
        <v>1.5625</v>
      </c>
      <c r="D507">
        <v>1.5625</v>
      </c>
      <c r="E507">
        <f t="shared" si="14"/>
        <v>1.5625</v>
      </c>
      <c r="F507">
        <f t="shared" si="15"/>
        <v>0</v>
      </c>
      <c r="J507" t="s">
        <v>3368</v>
      </c>
      <c r="K507">
        <v>1.5625</v>
      </c>
      <c r="L507">
        <v>0</v>
      </c>
    </row>
    <row r="508" spans="2:12" x14ac:dyDescent="0.25">
      <c r="B508" t="s">
        <v>3369</v>
      </c>
      <c r="C508">
        <v>1.5842103276989792</v>
      </c>
      <c r="D508">
        <v>1.5941049097326303</v>
      </c>
      <c r="E508">
        <f t="shared" si="14"/>
        <v>1.5891576187158047</v>
      </c>
      <c r="F508">
        <f t="shared" si="15"/>
        <v>6.9965260530012886E-3</v>
      </c>
      <c r="J508" t="s">
        <v>3369</v>
      </c>
      <c r="K508">
        <v>1.5891576187158047</v>
      </c>
      <c r="L508">
        <v>6.9965260530012886E-3</v>
      </c>
    </row>
    <row r="509" spans="2:12" x14ac:dyDescent="0.25">
      <c r="B509" t="s">
        <v>3370</v>
      </c>
      <c r="C509">
        <v>1.6070335815817298</v>
      </c>
      <c r="D509">
        <v>1.6059266933210061</v>
      </c>
      <c r="E509">
        <f t="shared" si="14"/>
        <v>1.606480137451368</v>
      </c>
      <c r="F509">
        <f t="shared" si="15"/>
        <v>7.826881951735065E-4</v>
      </c>
      <c r="J509" t="s">
        <v>3370</v>
      </c>
      <c r="K509">
        <v>1.606480137451368</v>
      </c>
      <c r="L509">
        <v>7.826881951735065E-4</v>
      </c>
    </row>
    <row r="510" spans="2:12" x14ac:dyDescent="0.25">
      <c r="B510" t="s">
        <v>3371</v>
      </c>
      <c r="C510">
        <v>1.6099415148180944</v>
      </c>
      <c r="D510">
        <v>1.6100105645018763</v>
      </c>
      <c r="E510">
        <f t="shared" si="14"/>
        <v>1.6099760396599854</v>
      </c>
      <c r="F510">
        <f t="shared" si="15"/>
        <v>4.8825499640934442E-5</v>
      </c>
      <c r="J510" t="s">
        <v>3371</v>
      </c>
      <c r="K510">
        <v>1.6099760396599854</v>
      </c>
      <c r="L510">
        <v>4.8825499640934442E-5</v>
      </c>
    </row>
    <row r="511" spans="2:12" x14ac:dyDescent="0.25">
      <c r="B511" t="s">
        <v>3372</v>
      </c>
      <c r="C511">
        <v>1.6095569231617413</v>
      </c>
      <c r="D511">
        <v>1.6083817178799407</v>
      </c>
      <c r="E511">
        <f t="shared" si="14"/>
        <v>1.6089693205208411</v>
      </c>
      <c r="F511">
        <f t="shared" si="15"/>
        <v>8.3099562404744854E-4</v>
      </c>
      <c r="J511" t="s">
        <v>3372</v>
      </c>
      <c r="K511">
        <v>1.6089693205208411</v>
      </c>
      <c r="L511">
        <v>8.3099562404744854E-4</v>
      </c>
    </row>
    <row r="512" spans="2:12" x14ac:dyDescent="0.25">
      <c r="B512" t="s">
        <v>3373</v>
      </c>
      <c r="C512">
        <v>1.5953407788746421</v>
      </c>
      <c r="D512">
        <v>1.5946835032900446</v>
      </c>
      <c r="E512">
        <f t="shared" si="14"/>
        <v>1.5950121410823432</v>
      </c>
      <c r="F512">
        <f t="shared" si="15"/>
        <v>4.647640229772405E-4</v>
      </c>
      <c r="J512" t="s">
        <v>3373</v>
      </c>
      <c r="K512">
        <v>1.5950121410823432</v>
      </c>
      <c r="L512">
        <v>4.647640229772405E-4</v>
      </c>
    </row>
    <row r="513" spans="2:12" x14ac:dyDescent="0.25">
      <c r="B513" t="s">
        <v>3374</v>
      </c>
      <c r="C513">
        <v>1.6063150555217971</v>
      </c>
      <c r="D513">
        <v>1.6047318759091216</v>
      </c>
      <c r="E513">
        <f t="shared" si="14"/>
        <v>1.6055234657154593</v>
      </c>
      <c r="F513">
        <f t="shared" si="15"/>
        <v>1.119477039959146E-3</v>
      </c>
      <c r="J513" t="s">
        <v>3374</v>
      </c>
      <c r="K513">
        <v>1.6055234657154593</v>
      </c>
      <c r="L513">
        <v>1.119477039959146E-3</v>
      </c>
    </row>
    <row r="514" spans="2:12" x14ac:dyDescent="0.25">
      <c r="B514" t="s">
        <v>3375</v>
      </c>
      <c r="C514">
        <v>1.6063059515262774</v>
      </c>
      <c r="D514">
        <v>1.6038862061426431</v>
      </c>
      <c r="E514">
        <f t="shared" si="14"/>
        <v>1.6050960788344604</v>
      </c>
      <c r="F514">
        <f t="shared" si="15"/>
        <v>1.7110183695126715E-3</v>
      </c>
      <c r="J514" t="s">
        <v>3375</v>
      </c>
      <c r="K514">
        <v>1.6050960788344604</v>
      </c>
      <c r="L514">
        <v>1.7110183695126715E-3</v>
      </c>
    </row>
    <row r="516" spans="2:12" x14ac:dyDescent="0.25">
      <c r="B516" t="s">
        <v>3376</v>
      </c>
      <c r="C516">
        <v>1.5625</v>
      </c>
      <c r="D516">
        <v>1.5625</v>
      </c>
      <c r="E516">
        <f t="shared" ref="E516:E577" si="16">AVERAGE(C516:D516)</f>
        <v>1.5625</v>
      </c>
      <c r="F516">
        <f t="shared" ref="F516:F577" si="17">_xlfn.STDEV.S(C516:D516)</f>
        <v>0</v>
      </c>
      <c r="J516" t="s">
        <v>3376</v>
      </c>
      <c r="K516">
        <v>1.5625</v>
      </c>
      <c r="L516">
        <v>0</v>
      </c>
    </row>
    <row r="517" spans="2:12" x14ac:dyDescent="0.25">
      <c r="B517" t="s">
        <v>3377</v>
      </c>
      <c r="C517">
        <v>1.5709947277408975</v>
      </c>
      <c r="D517">
        <v>1.5771975829221647</v>
      </c>
      <c r="E517">
        <f t="shared" si="16"/>
        <v>1.5740961553315311</v>
      </c>
      <c r="F517">
        <f t="shared" si="17"/>
        <v>4.3860809613921305E-3</v>
      </c>
      <c r="J517" t="s">
        <v>3377</v>
      </c>
      <c r="K517">
        <v>1.5740961553315311</v>
      </c>
      <c r="L517">
        <v>4.3860809613921305E-3</v>
      </c>
    </row>
    <row r="518" spans="2:12" x14ac:dyDescent="0.25">
      <c r="B518" t="s">
        <v>3378</v>
      </c>
      <c r="C518">
        <v>1.6258976417958364</v>
      </c>
      <c r="D518">
        <v>1.6199630686493791</v>
      </c>
      <c r="E518">
        <f t="shared" si="16"/>
        <v>1.6229303552226078</v>
      </c>
      <c r="F518">
        <f t="shared" si="17"/>
        <v>4.1963769153075354E-3</v>
      </c>
      <c r="J518" t="s">
        <v>3378</v>
      </c>
      <c r="K518">
        <v>1.6229303552226078</v>
      </c>
      <c r="L518">
        <v>4.1963769153075354E-3</v>
      </c>
    </row>
    <row r="519" spans="2:12" x14ac:dyDescent="0.25">
      <c r="B519" t="s">
        <v>3379</v>
      </c>
      <c r="C519">
        <v>1.6279268524447597</v>
      </c>
      <c r="D519">
        <v>1.6255561478311233</v>
      </c>
      <c r="E519">
        <f t="shared" si="16"/>
        <v>1.6267415001379415</v>
      </c>
      <c r="F519">
        <f t="shared" si="17"/>
        <v>1.6763413084924688E-3</v>
      </c>
      <c r="J519" t="s">
        <v>3379</v>
      </c>
      <c r="K519">
        <v>1.6267415001379415</v>
      </c>
      <c r="L519">
        <v>1.6763413084924688E-3</v>
      </c>
    </row>
    <row r="520" spans="2:12" x14ac:dyDescent="0.25">
      <c r="B520" t="s">
        <v>3380</v>
      </c>
      <c r="C520">
        <v>1.6304832659288722</v>
      </c>
      <c r="D520">
        <v>1.6300160610545535</v>
      </c>
      <c r="E520">
        <f t="shared" si="16"/>
        <v>1.6302496634917127</v>
      </c>
      <c r="F520">
        <f t="shared" si="17"/>
        <v>3.3036373483410228E-4</v>
      </c>
      <c r="J520" t="s">
        <v>3380</v>
      </c>
      <c r="K520">
        <v>1.6302496634917127</v>
      </c>
      <c r="L520">
        <v>3.3036373483410228E-4</v>
      </c>
    </row>
    <row r="521" spans="2:12" x14ac:dyDescent="0.25">
      <c r="B521" t="s">
        <v>3381</v>
      </c>
      <c r="C521">
        <v>1.6182757961256213</v>
      </c>
      <c r="D521">
        <v>1.6226411629212825</v>
      </c>
      <c r="E521">
        <f t="shared" si="16"/>
        <v>1.6204584795234518</v>
      </c>
      <c r="F521">
        <f t="shared" si="17"/>
        <v>3.0867804635785743E-3</v>
      </c>
      <c r="J521" t="s">
        <v>3381</v>
      </c>
      <c r="K521">
        <v>1.6204584795234518</v>
      </c>
      <c r="L521">
        <v>3.0867804635785743E-3</v>
      </c>
    </row>
    <row r="522" spans="2:12" x14ac:dyDescent="0.25">
      <c r="B522" t="s">
        <v>3382</v>
      </c>
      <c r="C522">
        <v>1.6293691881641832</v>
      </c>
      <c r="D522">
        <v>1.6241926530634623</v>
      </c>
      <c r="E522">
        <f t="shared" si="16"/>
        <v>1.6267809206138226</v>
      </c>
      <c r="F522">
        <f t="shared" si="17"/>
        <v>3.6603630727699461E-3</v>
      </c>
      <c r="J522" t="s">
        <v>3382</v>
      </c>
      <c r="K522">
        <v>1.6267809206138226</v>
      </c>
      <c r="L522">
        <v>3.6603630727699461E-3</v>
      </c>
    </row>
    <row r="523" spans="2:12" x14ac:dyDescent="0.25">
      <c r="B523" t="s">
        <v>3383</v>
      </c>
      <c r="C523">
        <v>1.6222198245537727</v>
      </c>
      <c r="D523">
        <v>1.618770723313909</v>
      </c>
      <c r="E523">
        <f t="shared" si="16"/>
        <v>1.620495273933841</v>
      </c>
      <c r="F523">
        <f t="shared" si="17"/>
        <v>2.438882875706508E-3</v>
      </c>
      <c r="J523" t="s">
        <v>3383</v>
      </c>
      <c r="K523">
        <v>1.620495273933841</v>
      </c>
      <c r="L523">
        <v>2.438882875706508E-3</v>
      </c>
    </row>
    <row r="525" spans="2:12" x14ac:dyDescent="0.25">
      <c r="B525" t="s">
        <v>3384</v>
      </c>
      <c r="C525">
        <v>1.5625</v>
      </c>
      <c r="D525">
        <v>1.5625</v>
      </c>
      <c r="E525">
        <f t="shared" si="16"/>
        <v>1.5625</v>
      </c>
      <c r="F525">
        <f t="shared" si="17"/>
        <v>0</v>
      </c>
      <c r="J525" t="s">
        <v>3384</v>
      </c>
      <c r="K525">
        <v>1.5625</v>
      </c>
      <c r="L525">
        <v>0</v>
      </c>
    </row>
    <row r="526" spans="2:12" x14ac:dyDescent="0.25">
      <c r="B526" t="s">
        <v>3385</v>
      </c>
      <c r="C526">
        <v>1.6053933168656571</v>
      </c>
      <c r="D526">
        <v>1.6576071928672529</v>
      </c>
      <c r="E526">
        <f t="shared" si="16"/>
        <v>1.631500254866455</v>
      </c>
      <c r="F526">
        <f t="shared" si="17"/>
        <v>3.6920785792761902E-2</v>
      </c>
      <c r="J526" t="s">
        <v>3385</v>
      </c>
      <c r="K526">
        <v>1.631500254866455</v>
      </c>
      <c r="L526">
        <v>3.6920785792761902E-2</v>
      </c>
    </row>
    <row r="527" spans="2:12" x14ac:dyDescent="0.25">
      <c r="B527" t="s">
        <v>3386</v>
      </c>
      <c r="C527">
        <v>1.7383899638644749</v>
      </c>
      <c r="D527">
        <v>1.7431870498020898</v>
      </c>
      <c r="E527">
        <f t="shared" si="16"/>
        <v>1.7407885068332822</v>
      </c>
      <c r="F527">
        <f t="shared" si="17"/>
        <v>3.3920519964221688E-3</v>
      </c>
      <c r="J527" t="s">
        <v>3386</v>
      </c>
      <c r="K527">
        <v>1.7407885068332822</v>
      </c>
      <c r="L527">
        <v>3.3920519964221688E-3</v>
      </c>
    </row>
    <row r="528" spans="2:12" x14ac:dyDescent="0.25">
      <c r="B528" t="s">
        <v>3387</v>
      </c>
      <c r="C528">
        <v>1.7447339712075949</v>
      </c>
      <c r="D528">
        <v>1.7586695842628977</v>
      </c>
      <c r="E528">
        <f t="shared" si="16"/>
        <v>1.7517017777352462</v>
      </c>
      <c r="F528">
        <f t="shared" si="17"/>
        <v>9.8539664913963737E-3</v>
      </c>
      <c r="J528" t="s">
        <v>3387</v>
      </c>
      <c r="K528">
        <v>1.7517017777352462</v>
      </c>
      <c r="L528">
        <v>9.8539664913963737E-3</v>
      </c>
    </row>
    <row r="529" spans="2:12" x14ac:dyDescent="0.25">
      <c r="B529" t="s">
        <v>3388</v>
      </c>
      <c r="C529">
        <v>1.7517055725605795</v>
      </c>
      <c r="D529">
        <v>1.7571461306938319</v>
      </c>
      <c r="E529">
        <f t="shared" si="16"/>
        <v>1.7544258516272055</v>
      </c>
      <c r="F529">
        <f t="shared" si="17"/>
        <v>3.8470555494623917E-3</v>
      </c>
      <c r="J529" t="s">
        <v>3388</v>
      </c>
      <c r="K529">
        <v>1.7544258516272055</v>
      </c>
      <c r="L529">
        <v>3.8470555494623917E-3</v>
      </c>
    </row>
    <row r="530" spans="2:12" x14ac:dyDescent="0.25">
      <c r="B530" t="s">
        <v>3389</v>
      </c>
      <c r="C530">
        <v>1.7346744059528962</v>
      </c>
      <c r="D530">
        <v>1.7402844174011449</v>
      </c>
      <c r="E530">
        <f t="shared" si="16"/>
        <v>1.7374794116770205</v>
      </c>
      <c r="F530">
        <f t="shared" si="17"/>
        <v>3.9668771375908109E-3</v>
      </c>
      <c r="J530" t="s">
        <v>3389</v>
      </c>
      <c r="K530">
        <v>1.7374794116770205</v>
      </c>
      <c r="L530">
        <v>3.9668771375908109E-3</v>
      </c>
    </row>
    <row r="531" spans="2:12" x14ac:dyDescent="0.25">
      <c r="B531" t="s">
        <v>3390</v>
      </c>
      <c r="C531">
        <v>1.7384471123533984</v>
      </c>
      <c r="D531">
        <v>1.7444572405858707</v>
      </c>
      <c r="E531">
        <f t="shared" si="16"/>
        <v>1.7414521764696347</v>
      </c>
      <c r="F531">
        <f t="shared" si="17"/>
        <v>4.2498024289818592E-3</v>
      </c>
      <c r="J531" t="s">
        <v>3390</v>
      </c>
      <c r="K531">
        <v>1.7414521764696347</v>
      </c>
      <c r="L531">
        <v>4.2498024289818592E-3</v>
      </c>
    </row>
    <row r="532" spans="2:12" x14ac:dyDescent="0.25">
      <c r="B532" t="s">
        <v>3391</v>
      </c>
      <c r="C532">
        <v>1.7341304188688154</v>
      </c>
      <c r="D532">
        <v>1.7404232969408251</v>
      </c>
      <c r="E532">
        <f t="shared" si="16"/>
        <v>1.7372768579048201</v>
      </c>
      <c r="F532">
        <f t="shared" si="17"/>
        <v>4.4497367578982096E-3</v>
      </c>
      <c r="J532" t="s">
        <v>3391</v>
      </c>
      <c r="K532">
        <v>1.7372768579048201</v>
      </c>
      <c r="L532">
        <v>4.4497367578982096E-3</v>
      </c>
    </row>
    <row r="534" spans="2:12" x14ac:dyDescent="0.25">
      <c r="B534" t="s">
        <v>3392</v>
      </c>
      <c r="C534">
        <v>1.5625</v>
      </c>
      <c r="D534">
        <v>1.5625</v>
      </c>
      <c r="E534">
        <f t="shared" si="16"/>
        <v>1.5625</v>
      </c>
      <c r="F534">
        <f t="shared" si="17"/>
        <v>0</v>
      </c>
      <c r="J534" t="s">
        <v>3392</v>
      </c>
      <c r="K534">
        <v>1.5625</v>
      </c>
      <c r="L534">
        <v>0</v>
      </c>
    </row>
    <row r="535" spans="2:12" x14ac:dyDescent="0.25">
      <c r="B535" t="s">
        <v>3393</v>
      </c>
      <c r="C535">
        <v>1.5302819332640443</v>
      </c>
      <c r="D535">
        <v>1.5600902102906167</v>
      </c>
      <c r="E535">
        <f t="shared" si="16"/>
        <v>1.5451860717773305</v>
      </c>
      <c r="F535">
        <f t="shared" si="17"/>
        <v>2.1077634820976524E-2</v>
      </c>
      <c r="J535" t="s">
        <v>3393</v>
      </c>
      <c r="K535">
        <v>1.5451860717773305</v>
      </c>
      <c r="L535">
        <v>2.1077634820976524E-2</v>
      </c>
    </row>
    <row r="536" spans="2:12" x14ac:dyDescent="0.25">
      <c r="B536" t="s">
        <v>3394</v>
      </c>
      <c r="C536">
        <v>1.5478692479856613</v>
      </c>
      <c r="D536">
        <v>1.5693279602463952</v>
      </c>
      <c r="E536">
        <f t="shared" si="16"/>
        <v>1.5585986041160282</v>
      </c>
      <c r="F536">
        <f t="shared" si="17"/>
        <v>1.5173600955095868E-2</v>
      </c>
      <c r="J536" t="s">
        <v>3394</v>
      </c>
      <c r="K536">
        <v>1.5585986041160282</v>
      </c>
      <c r="L536">
        <v>1.5173600955095868E-2</v>
      </c>
    </row>
    <row r="537" spans="2:12" x14ac:dyDescent="0.25">
      <c r="B537" t="s">
        <v>3395</v>
      </c>
      <c r="C537">
        <v>1.5333796256608792</v>
      </c>
      <c r="D537">
        <v>1.5593982834438946</v>
      </c>
      <c r="E537">
        <f t="shared" si="16"/>
        <v>1.5463889545523868</v>
      </c>
      <c r="F537">
        <f t="shared" si="17"/>
        <v>1.8397969355742394E-2</v>
      </c>
      <c r="J537" t="s">
        <v>3395</v>
      </c>
      <c r="K537">
        <v>1.5463889545523868</v>
      </c>
      <c r="L537">
        <v>1.8397969355742394E-2</v>
      </c>
    </row>
    <row r="538" spans="2:12" x14ac:dyDescent="0.25">
      <c r="B538" t="s">
        <v>3396</v>
      </c>
      <c r="C538">
        <v>1.5394078565431517</v>
      </c>
      <c r="D538">
        <v>1.5627891594632113</v>
      </c>
      <c r="E538">
        <f t="shared" si="16"/>
        <v>1.5510985080031814</v>
      </c>
      <c r="F538">
        <f t="shared" si="17"/>
        <v>1.6533077847750949E-2</v>
      </c>
      <c r="J538" t="s">
        <v>3396</v>
      </c>
      <c r="K538">
        <v>1.5510985080031814</v>
      </c>
      <c r="L538">
        <v>1.6533077847750949E-2</v>
      </c>
    </row>
    <row r="539" spans="2:12" x14ac:dyDescent="0.25">
      <c r="B539" t="s">
        <v>3397</v>
      </c>
      <c r="C539">
        <v>1.5296590350187997</v>
      </c>
      <c r="D539">
        <v>1.5587481152657132</v>
      </c>
      <c r="E539">
        <f t="shared" si="16"/>
        <v>1.5442035751422565</v>
      </c>
      <c r="F539">
        <f t="shared" si="17"/>
        <v>2.0569085901072173E-2</v>
      </c>
      <c r="J539" t="s">
        <v>3397</v>
      </c>
      <c r="K539">
        <v>1.5442035751422565</v>
      </c>
      <c r="L539">
        <v>2.0569085901072173E-2</v>
      </c>
    </row>
    <row r="540" spans="2:12" x14ac:dyDescent="0.25">
      <c r="B540" t="s">
        <v>3398</v>
      </c>
      <c r="C540">
        <v>1.541195588080261</v>
      </c>
      <c r="D540">
        <v>1.5674552990581774</v>
      </c>
      <c r="E540">
        <f t="shared" si="16"/>
        <v>1.5543254435692191</v>
      </c>
      <c r="F540">
        <f t="shared" si="17"/>
        <v>1.8568419704483478E-2</v>
      </c>
      <c r="J540" t="s">
        <v>3398</v>
      </c>
      <c r="K540">
        <v>1.5543254435692191</v>
      </c>
      <c r="L540">
        <v>1.8568419704483478E-2</v>
      </c>
    </row>
    <row r="541" spans="2:12" x14ac:dyDescent="0.25">
      <c r="B541" t="s">
        <v>3399</v>
      </c>
      <c r="C541">
        <v>1.5484348389116829</v>
      </c>
      <c r="D541">
        <v>1.5739298307624625</v>
      </c>
      <c r="E541">
        <f t="shared" si="16"/>
        <v>1.5611823348370728</v>
      </c>
      <c r="F541">
        <f t="shared" si="17"/>
        <v>1.802768162398205E-2</v>
      </c>
      <c r="J541" t="s">
        <v>3399</v>
      </c>
      <c r="K541">
        <v>1.5611823348370728</v>
      </c>
      <c r="L541">
        <v>1.802768162398205E-2</v>
      </c>
    </row>
    <row r="543" spans="2:12" x14ac:dyDescent="0.25">
      <c r="B543" t="s">
        <v>3400</v>
      </c>
      <c r="C543">
        <v>1.5625</v>
      </c>
      <c r="D543">
        <v>1.5625</v>
      </c>
      <c r="E543">
        <f t="shared" si="16"/>
        <v>1.5625</v>
      </c>
      <c r="F543">
        <f t="shared" si="17"/>
        <v>0</v>
      </c>
      <c r="J543" t="s">
        <v>3400</v>
      </c>
      <c r="K543">
        <v>1.5625</v>
      </c>
      <c r="L543">
        <v>0</v>
      </c>
    </row>
    <row r="544" spans="2:12" x14ac:dyDescent="0.25">
      <c r="B544" t="s">
        <v>3401</v>
      </c>
      <c r="C544">
        <v>1.5391147113918255</v>
      </c>
      <c r="D544">
        <v>1.508380933367196</v>
      </c>
      <c r="E544">
        <f t="shared" si="16"/>
        <v>1.5237478223795109</v>
      </c>
      <c r="F544">
        <f t="shared" si="17"/>
        <v>2.1732062852697621E-2</v>
      </c>
      <c r="J544" t="s">
        <v>3401</v>
      </c>
      <c r="K544">
        <v>1.5237478223795109</v>
      </c>
      <c r="L544">
        <v>2.1732062852697621E-2</v>
      </c>
    </row>
    <row r="545" spans="2:12" x14ac:dyDescent="0.25">
      <c r="B545" t="s">
        <v>3402</v>
      </c>
      <c r="C545">
        <v>1.4848940656916667</v>
      </c>
      <c r="D545">
        <v>1.4761706627345625</v>
      </c>
      <c r="E545">
        <f t="shared" si="16"/>
        <v>1.4805323642131145</v>
      </c>
      <c r="F545">
        <f t="shared" si="17"/>
        <v>6.1683773859911358E-3</v>
      </c>
      <c r="J545" t="s">
        <v>3402</v>
      </c>
      <c r="K545">
        <v>1.4805323642131145</v>
      </c>
      <c r="L545">
        <v>6.1683773859911358E-3</v>
      </c>
    </row>
    <row r="546" spans="2:12" x14ac:dyDescent="0.25">
      <c r="B546" t="s">
        <v>3403</v>
      </c>
      <c r="C546">
        <v>1.4693018418359878</v>
      </c>
      <c r="D546">
        <v>1.4601908991754318</v>
      </c>
      <c r="E546">
        <f t="shared" si="16"/>
        <v>1.4647463705057098</v>
      </c>
      <c r="F546">
        <f t="shared" si="17"/>
        <v>6.4424093382809593E-3</v>
      </c>
      <c r="J546" t="s">
        <v>3403</v>
      </c>
      <c r="K546">
        <v>1.4647463705057098</v>
      </c>
      <c r="L546">
        <v>6.4424093382809593E-3</v>
      </c>
    </row>
    <row r="547" spans="2:12" x14ac:dyDescent="0.25">
      <c r="B547" t="s">
        <v>3404</v>
      </c>
      <c r="C547">
        <v>1.4719332942240739</v>
      </c>
      <c r="D547">
        <v>1.4618536214209892</v>
      </c>
      <c r="E547">
        <f t="shared" si="16"/>
        <v>1.4668934578225317</v>
      </c>
      <c r="F547">
        <f t="shared" si="17"/>
        <v>7.1274049912028415E-3</v>
      </c>
      <c r="J547" t="s">
        <v>3404</v>
      </c>
      <c r="K547">
        <v>1.4668934578225317</v>
      </c>
      <c r="L547">
        <v>7.1274049912028415E-3</v>
      </c>
    </row>
    <row r="548" spans="2:12" x14ac:dyDescent="0.25">
      <c r="B548" t="s">
        <v>3405</v>
      </c>
      <c r="C548">
        <v>1.4714448749787608</v>
      </c>
      <c r="D548">
        <v>1.4594088118496951</v>
      </c>
      <c r="E548">
        <f t="shared" si="16"/>
        <v>1.4654268434142279</v>
      </c>
      <c r="F548">
        <f t="shared" si="17"/>
        <v>8.5107818573517246E-3</v>
      </c>
      <c r="J548" t="s">
        <v>3405</v>
      </c>
      <c r="K548">
        <v>1.4654268434142279</v>
      </c>
      <c r="L548">
        <v>8.5107818573517246E-3</v>
      </c>
    </row>
    <row r="549" spans="2:12" x14ac:dyDescent="0.25">
      <c r="B549" t="s">
        <v>3406</v>
      </c>
      <c r="C549">
        <v>1.4834727403191661</v>
      </c>
      <c r="D549">
        <v>1.4774582946949411</v>
      </c>
      <c r="E549">
        <f t="shared" si="16"/>
        <v>1.4804655175070536</v>
      </c>
      <c r="F549">
        <f t="shared" si="17"/>
        <v>4.2528552859672835E-3</v>
      </c>
      <c r="J549" t="s">
        <v>3406</v>
      </c>
      <c r="K549">
        <v>1.4804655175070536</v>
      </c>
      <c r="L549">
        <v>4.2528552859672835E-3</v>
      </c>
    </row>
    <row r="550" spans="2:12" x14ac:dyDescent="0.25">
      <c r="B550" t="s">
        <v>3407</v>
      </c>
      <c r="C550">
        <v>1.4854604951201511</v>
      </c>
      <c r="D550">
        <v>1.4784127982560009</v>
      </c>
      <c r="E550">
        <f t="shared" si="16"/>
        <v>1.4819366466880761</v>
      </c>
      <c r="F550">
        <f t="shared" si="17"/>
        <v>4.9834742443877643E-3</v>
      </c>
      <c r="J550" t="s">
        <v>3407</v>
      </c>
      <c r="K550">
        <v>1.4819366466880761</v>
      </c>
      <c r="L550">
        <v>4.9834742443877643E-3</v>
      </c>
    </row>
    <row r="552" spans="2:12" x14ac:dyDescent="0.25">
      <c r="B552" t="s">
        <v>3408</v>
      </c>
      <c r="C552">
        <v>1.5625</v>
      </c>
      <c r="D552">
        <v>1.5625</v>
      </c>
      <c r="E552">
        <f t="shared" si="16"/>
        <v>1.5625</v>
      </c>
      <c r="F552">
        <f t="shared" si="17"/>
        <v>0</v>
      </c>
      <c r="J552" t="s">
        <v>3408</v>
      </c>
      <c r="K552">
        <v>1.5625</v>
      </c>
      <c r="L552">
        <v>0</v>
      </c>
    </row>
    <row r="553" spans="2:12" x14ac:dyDescent="0.25">
      <c r="B553" t="s">
        <v>3409</v>
      </c>
      <c r="C553">
        <v>1.5069651691567083</v>
      </c>
      <c r="D553">
        <v>1.4819162887872166</v>
      </c>
      <c r="E553">
        <f t="shared" si="16"/>
        <v>1.4944407289719623</v>
      </c>
      <c r="F553">
        <f t="shared" si="17"/>
        <v>1.7712233170398179E-2</v>
      </c>
      <c r="J553" t="s">
        <v>3409</v>
      </c>
      <c r="K553">
        <v>1.4944407289719623</v>
      </c>
      <c r="L553">
        <v>1.7712233170398179E-2</v>
      </c>
    </row>
    <row r="554" spans="2:12" x14ac:dyDescent="0.25">
      <c r="B554" t="s">
        <v>3410</v>
      </c>
      <c r="C554">
        <v>1.4387363842224907</v>
      </c>
      <c r="D554">
        <v>1.4307332392832937</v>
      </c>
      <c r="E554">
        <f t="shared" si="16"/>
        <v>1.4347348117528922</v>
      </c>
      <c r="F554">
        <f t="shared" si="17"/>
        <v>5.6590780573250489E-3</v>
      </c>
      <c r="J554" t="s">
        <v>3410</v>
      </c>
      <c r="K554">
        <v>1.4347348117528922</v>
      </c>
      <c r="L554">
        <v>5.6590780573250489E-3</v>
      </c>
    </row>
    <row r="555" spans="2:12" x14ac:dyDescent="0.25">
      <c r="B555" t="s">
        <v>3411</v>
      </c>
      <c r="C555">
        <v>1.4141896488265306</v>
      </c>
      <c r="D555">
        <v>1.4118274015396324</v>
      </c>
      <c r="E555">
        <f t="shared" si="16"/>
        <v>1.4130085251830815</v>
      </c>
      <c r="F555">
        <f t="shared" si="17"/>
        <v>1.6703610754052883E-3</v>
      </c>
      <c r="J555" t="s">
        <v>3411</v>
      </c>
      <c r="K555">
        <v>1.4130085251830815</v>
      </c>
      <c r="L555">
        <v>1.6703610754052883E-3</v>
      </c>
    </row>
    <row r="556" spans="2:12" x14ac:dyDescent="0.25">
      <c r="B556" t="s">
        <v>3412</v>
      </c>
      <c r="C556">
        <v>1.420969434400392</v>
      </c>
      <c r="D556">
        <v>1.4187259431016928</v>
      </c>
      <c r="E556">
        <f t="shared" si="16"/>
        <v>1.4198476887510423</v>
      </c>
      <c r="F556">
        <f t="shared" si="17"/>
        <v>1.5863879108432707E-3</v>
      </c>
      <c r="J556" t="s">
        <v>3412</v>
      </c>
      <c r="K556">
        <v>1.4198476887510423</v>
      </c>
      <c r="L556">
        <v>1.5863879108432707E-3</v>
      </c>
    </row>
    <row r="557" spans="2:12" x14ac:dyDescent="0.25">
      <c r="B557" t="s">
        <v>3413</v>
      </c>
      <c r="C557">
        <v>1.4270015959691973</v>
      </c>
      <c r="D557">
        <v>1.4261177469675719</v>
      </c>
      <c r="E557">
        <f t="shared" si="16"/>
        <v>1.4265596714683846</v>
      </c>
      <c r="F557">
        <f t="shared" si="17"/>
        <v>6.2497562259429019E-4</v>
      </c>
      <c r="J557" t="s">
        <v>3413</v>
      </c>
      <c r="K557">
        <v>1.4265596714683846</v>
      </c>
      <c r="L557">
        <v>6.2497562259429019E-4</v>
      </c>
    </row>
    <row r="558" spans="2:12" x14ac:dyDescent="0.25">
      <c r="B558" t="s">
        <v>3414</v>
      </c>
      <c r="C558">
        <v>1.4336318684728968</v>
      </c>
      <c r="D558">
        <v>1.4330519606351257</v>
      </c>
      <c r="E558">
        <f t="shared" si="16"/>
        <v>1.4333419145540112</v>
      </c>
      <c r="F558">
        <f t="shared" si="17"/>
        <v>4.1005676455114863E-4</v>
      </c>
      <c r="J558" t="s">
        <v>3414</v>
      </c>
      <c r="K558">
        <v>1.4333419145540112</v>
      </c>
      <c r="L558">
        <v>4.1005676455114863E-4</v>
      </c>
    </row>
    <row r="559" spans="2:12" x14ac:dyDescent="0.25">
      <c r="B559" t="s">
        <v>3415</v>
      </c>
      <c r="C559">
        <v>1.4388215672297022</v>
      </c>
      <c r="D559">
        <v>1.4381545345931923</v>
      </c>
      <c r="E559">
        <f t="shared" si="16"/>
        <v>1.4384880509114473</v>
      </c>
      <c r="F559">
        <f t="shared" si="17"/>
        <v>4.7166330054890037E-4</v>
      </c>
      <c r="J559" t="s">
        <v>3415</v>
      </c>
      <c r="K559">
        <v>1.4384880509114473</v>
      </c>
      <c r="L559">
        <v>4.7166330054890037E-4</v>
      </c>
    </row>
    <row r="561" spans="2:12" x14ac:dyDescent="0.25">
      <c r="B561" t="s">
        <v>3416</v>
      </c>
      <c r="C561">
        <v>1.5625</v>
      </c>
      <c r="D561">
        <v>1.5625</v>
      </c>
      <c r="E561">
        <f t="shared" si="16"/>
        <v>1.5625</v>
      </c>
      <c r="F561">
        <f t="shared" si="17"/>
        <v>0</v>
      </c>
      <c r="J561" t="s">
        <v>3416</v>
      </c>
      <c r="K561">
        <v>1.5625</v>
      </c>
      <c r="L561">
        <v>0</v>
      </c>
    </row>
    <row r="562" spans="2:12" x14ac:dyDescent="0.25">
      <c r="B562" t="s">
        <v>3417</v>
      </c>
      <c r="C562">
        <v>1.5514728273895497</v>
      </c>
      <c r="D562">
        <v>1.5654475450261038</v>
      </c>
      <c r="E562">
        <f t="shared" si="16"/>
        <v>1.5584601862078267</v>
      </c>
      <c r="F562">
        <f t="shared" si="17"/>
        <v>9.8816176059746547E-3</v>
      </c>
      <c r="J562" t="s">
        <v>3417</v>
      </c>
      <c r="K562">
        <v>1.5584601862078267</v>
      </c>
      <c r="L562">
        <v>9.8816176059746547E-3</v>
      </c>
    </row>
    <row r="563" spans="2:12" x14ac:dyDescent="0.25">
      <c r="B563" t="s">
        <v>3418</v>
      </c>
      <c r="C563">
        <v>1.5809034012591088</v>
      </c>
      <c r="D563">
        <v>1.5853451389422624</v>
      </c>
      <c r="E563">
        <f t="shared" si="16"/>
        <v>1.5831242701006856</v>
      </c>
      <c r="F563">
        <f t="shared" si="17"/>
        <v>3.1407828360097284E-3</v>
      </c>
      <c r="J563" t="s">
        <v>3418</v>
      </c>
      <c r="K563">
        <v>1.5831242701006856</v>
      </c>
      <c r="L563">
        <v>3.1407828360097284E-3</v>
      </c>
    </row>
    <row r="564" spans="2:12" x14ac:dyDescent="0.25">
      <c r="B564" t="s">
        <v>3419</v>
      </c>
      <c r="C564">
        <v>1.5732668134210235</v>
      </c>
      <c r="D564">
        <v>1.5822259194912556</v>
      </c>
      <c r="E564">
        <f t="shared" si="16"/>
        <v>1.5777463664561395</v>
      </c>
      <c r="F564">
        <f t="shared" si="17"/>
        <v>6.3350446556306745E-3</v>
      </c>
      <c r="J564" t="s">
        <v>3419</v>
      </c>
      <c r="K564">
        <v>1.5777463664561395</v>
      </c>
      <c r="L564">
        <v>6.3350446556306745E-3</v>
      </c>
    </row>
    <row r="565" spans="2:12" x14ac:dyDescent="0.25">
      <c r="B565" t="s">
        <v>3420</v>
      </c>
      <c r="C565">
        <v>1.5787118999529577</v>
      </c>
      <c r="D565">
        <v>1.5860796067936431</v>
      </c>
      <c r="E565">
        <f t="shared" si="16"/>
        <v>1.5823957533733004</v>
      </c>
      <c r="F565">
        <f t="shared" si="17"/>
        <v>5.2097554688431882E-3</v>
      </c>
      <c r="J565" t="s">
        <v>3420</v>
      </c>
      <c r="K565">
        <v>1.5823957533733004</v>
      </c>
      <c r="L565">
        <v>5.2097554688431882E-3</v>
      </c>
    </row>
    <row r="566" spans="2:12" x14ac:dyDescent="0.25">
      <c r="B566" t="s">
        <v>3421</v>
      </c>
      <c r="C566">
        <v>1.5683453259217981</v>
      </c>
      <c r="D566">
        <v>1.5784770438329345</v>
      </c>
      <c r="E566">
        <f t="shared" si="16"/>
        <v>1.5734111848773664</v>
      </c>
      <c r="F566">
        <f t="shared" si="17"/>
        <v>7.1642064400337709E-3</v>
      </c>
      <c r="J566" t="s">
        <v>3421</v>
      </c>
      <c r="K566">
        <v>1.5734111848773664</v>
      </c>
      <c r="L566">
        <v>7.1642064400337709E-3</v>
      </c>
    </row>
    <row r="567" spans="2:12" x14ac:dyDescent="0.25">
      <c r="B567" t="s">
        <v>3422</v>
      </c>
      <c r="C567">
        <v>1.5768898301613881</v>
      </c>
      <c r="D567">
        <v>1.5865208059018088</v>
      </c>
      <c r="E567">
        <f t="shared" si="16"/>
        <v>1.5817053180315983</v>
      </c>
      <c r="F567">
        <f t="shared" si="17"/>
        <v>6.8101282554946145E-3</v>
      </c>
      <c r="J567" t="s">
        <v>3422</v>
      </c>
      <c r="K567">
        <v>1.5817053180315983</v>
      </c>
      <c r="L567">
        <v>6.8101282554946145E-3</v>
      </c>
    </row>
    <row r="568" spans="2:12" x14ac:dyDescent="0.25">
      <c r="B568" t="s">
        <v>3423</v>
      </c>
      <c r="C568">
        <v>1.5792419581114632</v>
      </c>
      <c r="D568">
        <v>1.5883228642930187</v>
      </c>
      <c r="E568">
        <f t="shared" si="16"/>
        <v>1.5837824112022409</v>
      </c>
      <c r="F568">
        <f t="shared" si="17"/>
        <v>6.4211703402967659E-3</v>
      </c>
      <c r="J568" t="s">
        <v>3423</v>
      </c>
      <c r="K568">
        <v>1.5837824112022409</v>
      </c>
      <c r="L568">
        <v>6.4211703402967659E-3</v>
      </c>
    </row>
    <row r="570" spans="2:12" x14ac:dyDescent="0.25">
      <c r="B570" t="s">
        <v>3424</v>
      </c>
      <c r="C570">
        <v>1.5625</v>
      </c>
      <c r="D570">
        <v>1.5625</v>
      </c>
      <c r="E570">
        <f t="shared" si="16"/>
        <v>1.5625</v>
      </c>
      <c r="F570">
        <f t="shared" si="17"/>
        <v>0</v>
      </c>
      <c r="J570" t="s">
        <v>3424</v>
      </c>
      <c r="K570">
        <v>1.5625</v>
      </c>
      <c r="L570">
        <v>0</v>
      </c>
    </row>
    <row r="571" spans="2:12" x14ac:dyDescent="0.25">
      <c r="B571" t="s">
        <v>3425</v>
      </c>
      <c r="C571">
        <v>1.480994679109054</v>
      </c>
      <c r="D571">
        <v>1.4520232453357154</v>
      </c>
      <c r="E571">
        <f t="shared" si="16"/>
        <v>1.4665089622223846</v>
      </c>
      <c r="F571">
        <f t="shared" si="17"/>
        <v>2.0485897281824733E-2</v>
      </c>
      <c r="J571" t="s">
        <v>3425</v>
      </c>
      <c r="K571">
        <v>1.4665089622223846</v>
      </c>
      <c r="L571">
        <v>2.0485897281824733E-2</v>
      </c>
    </row>
    <row r="572" spans="2:12" x14ac:dyDescent="0.25">
      <c r="B572" t="s">
        <v>3426</v>
      </c>
      <c r="C572">
        <v>1.3704151651932752</v>
      </c>
      <c r="D572">
        <v>1.3661464854290155</v>
      </c>
      <c r="E572">
        <f t="shared" si="16"/>
        <v>1.3682808253111454</v>
      </c>
      <c r="F572">
        <f t="shared" si="17"/>
        <v>3.0184124080218332E-3</v>
      </c>
      <c r="J572" t="s">
        <v>3426</v>
      </c>
      <c r="K572">
        <v>1.3682808253111454</v>
      </c>
      <c r="L572">
        <v>3.0184124080218332E-3</v>
      </c>
    </row>
    <row r="573" spans="2:12" x14ac:dyDescent="0.25">
      <c r="B573" t="s">
        <v>3427</v>
      </c>
      <c r="C573">
        <v>1.3345258777492957</v>
      </c>
      <c r="D573">
        <v>1.338078778757535</v>
      </c>
      <c r="E573">
        <f t="shared" si="16"/>
        <v>1.3363023282534154</v>
      </c>
      <c r="F573">
        <f t="shared" si="17"/>
        <v>2.5122803958105666E-3</v>
      </c>
      <c r="J573" t="s">
        <v>3427</v>
      </c>
      <c r="K573">
        <v>1.3363023282534154</v>
      </c>
      <c r="L573">
        <v>2.5122803958105666E-3</v>
      </c>
    </row>
    <row r="574" spans="2:12" x14ac:dyDescent="0.25">
      <c r="B574" t="s">
        <v>3428</v>
      </c>
      <c r="C574">
        <v>1.3453588992161449</v>
      </c>
      <c r="D574">
        <v>1.3466484495207502</v>
      </c>
      <c r="E574">
        <f t="shared" si="16"/>
        <v>1.3460036743684476</v>
      </c>
      <c r="F574">
        <f t="shared" si="17"/>
        <v>9.1184976506759516E-4</v>
      </c>
      <c r="J574" t="s">
        <v>3428</v>
      </c>
      <c r="K574">
        <v>1.3460036743684476</v>
      </c>
      <c r="L574">
        <v>9.1184976506759516E-4</v>
      </c>
    </row>
    <row r="575" spans="2:12" x14ac:dyDescent="0.25">
      <c r="B575" t="s">
        <v>3429</v>
      </c>
      <c r="C575">
        <v>1.3502350545166135</v>
      </c>
      <c r="D575">
        <v>1.3596063844945963</v>
      </c>
      <c r="E575">
        <f t="shared" si="16"/>
        <v>1.3549207195056048</v>
      </c>
      <c r="F575">
        <f t="shared" si="17"/>
        <v>6.6265309761683704E-3</v>
      </c>
      <c r="J575" t="s">
        <v>3429</v>
      </c>
      <c r="K575">
        <v>1.3549207195056048</v>
      </c>
      <c r="L575">
        <v>6.6265309761683704E-3</v>
      </c>
    </row>
    <row r="576" spans="2:12" x14ac:dyDescent="0.25">
      <c r="B576" t="s">
        <v>3430</v>
      </c>
      <c r="C576">
        <v>1.3536599567934615</v>
      </c>
      <c r="D576">
        <v>1.3641605587846413</v>
      </c>
      <c r="E576">
        <f t="shared" si="16"/>
        <v>1.3589102577890513</v>
      </c>
      <c r="F576">
        <f t="shared" si="17"/>
        <v>7.4250468745041629E-3</v>
      </c>
      <c r="J576" t="s">
        <v>3430</v>
      </c>
      <c r="K576">
        <v>1.3589102577890513</v>
      </c>
      <c r="L576">
        <v>7.4250468745041629E-3</v>
      </c>
    </row>
    <row r="577" spans="2:12" x14ac:dyDescent="0.25">
      <c r="B577" t="s">
        <v>3431</v>
      </c>
      <c r="C577">
        <v>1.3754953431882659</v>
      </c>
      <c r="D577">
        <v>1.3844683461930025</v>
      </c>
      <c r="E577">
        <f t="shared" si="16"/>
        <v>1.3799818446906342</v>
      </c>
      <c r="F577">
        <f t="shared" si="17"/>
        <v>6.3448712722565023E-3</v>
      </c>
      <c r="J577" t="s">
        <v>3431</v>
      </c>
      <c r="K577">
        <v>1.3799818446906342</v>
      </c>
      <c r="L577">
        <v>6.3448712722565023E-3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3DB-EF0D-46CD-A6E6-A59845EFBC8A}">
  <dimension ref="B2:W577"/>
  <sheetViews>
    <sheetView tabSelected="1" topLeftCell="F1" zoomScale="90" zoomScaleNormal="90" workbookViewId="0">
      <selection activeCell="AV52" sqref="AV52"/>
    </sheetView>
  </sheetViews>
  <sheetFormatPr defaultRowHeight="15" x14ac:dyDescent="0.25"/>
  <sheetData>
    <row r="2" spans="2:11" x14ac:dyDescent="0.25">
      <c r="B2" s="5" t="s">
        <v>2519</v>
      </c>
      <c r="C2" s="5" t="s">
        <v>3500</v>
      </c>
      <c r="D2" s="5" t="s">
        <v>3501</v>
      </c>
      <c r="E2" s="5" t="s">
        <v>3502</v>
      </c>
      <c r="F2" s="5" t="s">
        <v>2920</v>
      </c>
      <c r="I2" s="5" t="s">
        <v>2519</v>
      </c>
      <c r="J2" s="5" t="s">
        <v>3502</v>
      </c>
      <c r="K2" s="5" t="s">
        <v>2920</v>
      </c>
    </row>
    <row r="3" spans="2:11" x14ac:dyDescent="0.25">
      <c r="B3" t="s">
        <v>2921</v>
      </c>
      <c r="C3">
        <v>1.5625</v>
      </c>
      <c r="D3">
        <v>1.5625</v>
      </c>
      <c r="E3">
        <f>AVERAGE(C3:D3)</f>
        <v>1.5625</v>
      </c>
      <c r="F3">
        <f>_xlfn.STDEV.S(C3:D3)</f>
        <v>0</v>
      </c>
      <c r="I3" t="s">
        <v>2921</v>
      </c>
      <c r="J3">
        <v>1.5625</v>
      </c>
      <c r="K3">
        <v>0</v>
      </c>
    </row>
    <row r="4" spans="2:11" x14ac:dyDescent="0.25">
      <c r="B4" t="s">
        <v>2922</v>
      </c>
      <c r="C4">
        <v>1.5728004410205438</v>
      </c>
      <c r="D4">
        <v>1.4717489299752888</v>
      </c>
      <c r="E4">
        <f t="shared" ref="E4:E67" si="0">AVERAGE(C4:D4)</f>
        <v>1.5222746854979163</v>
      </c>
      <c r="F4">
        <f t="shared" ref="F4:F67" si="1">_xlfn.STDEV.S(C4:D4)</f>
        <v>7.1454208709247125E-2</v>
      </c>
      <c r="I4" t="s">
        <v>2922</v>
      </c>
      <c r="J4">
        <v>1.5222746854979163</v>
      </c>
      <c r="K4">
        <v>7.1454208709247125E-2</v>
      </c>
    </row>
    <row r="5" spans="2:11" x14ac:dyDescent="0.25">
      <c r="B5" t="s">
        <v>2923</v>
      </c>
      <c r="C5">
        <v>1.355613833834997</v>
      </c>
      <c r="D5">
        <v>1.3477314154208144</v>
      </c>
      <c r="E5">
        <f t="shared" si="0"/>
        <v>1.3516726246279056</v>
      </c>
      <c r="F5">
        <f t="shared" si="1"/>
        <v>5.5737115128182135E-3</v>
      </c>
      <c r="I5" t="s">
        <v>2923</v>
      </c>
      <c r="J5">
        <v>1.3516726246279056</v>
      </c>
      <c r="K5">
        <v>5.5737115128182135E-3</v>
      </c>
    </row>
    <row r="6" spans="2:11" x14ac:dyDescent="0.25">
      <c r="B6" t="s">
        <v>2924</v>
      </c>
      <c r="C6">
        <v>1.3674202835639673</v>
      </c>
      <c r="D6">
        <v>1.3282377556153961</v>
      </c>
      <c r="E6">
        <f t="shared" si="0"/>
        <v>1.3478290195896818</v>
      </c>
      <c r="F6">
        <f t="shared" si="1"/>
        <v>2.7706231216466072E-2</v>
      </c>
      <c r="I6" t="s">
        <v>2924</v>
      </c>
      <c r="J6">
        <v>1.3478290195896818</v>
      </c>
      <c r="K6">
        <v>2.7706231216466072E-2</v>
      </c>
    </row>
    <row r="7" spans="2:11" x14ac:dyDescent="0.25">
      <c r="B7" t="s">
        <v>2925</v>
      </c>
      <c r="C7">
        <v>1.3586098673651714</v>
      </c>
      <c r="D7">
        <v>1.3321874949365007</v>
      </c>
      <c r="E7">
        <f t="shared" si="0"/>
        <v>1.3453986811508361</v>
      </c>
      <c r="F7">
        <f t="shared" si="1"/>
        <v>1.8683438719349545E-2</v>
      </c>
      <c r="I7" t="s">
        <v>2925</v>
      </c>
      <c r="J7">
        <v>1.3453986811508361</v>
      </c>
      <c r="K7">
        <v>1.8683438719349545E-2</v>
      </c>
    </row>
    <row r="8" spans="2:11" x14ac:dyDescent="0.25">
      <c r="B8" t="s">
        <v>2926</v>
      </c>
      <c r="C8">
        <v>1.3918306882765479</v>
      </c>
      <c r="D8">
        <v>1.3490887058656131</v>
      </c>
      <c r="E8">
        <f t="shared" si="0"/>
        <v>1.3704596970710805</v>
      </c>
      <c r="F8">
        <f t="shared" si="1"/>
        <v>3.0223145604128095E-2</v>
      </c>
      <c r="I8" t="s">
        <v>2926</v>
      </c>
      <c r="J8">
        <v>1.3704596970710805</v>
      </c>
      <c r="K8">
        <v>3.0223145604128095E-2</v>
      </c>
    </row>
    <row r="9" spans="2:11" x14ac:dyDescent="0.25">
      <c r="B9" t="s">
        <v>2927</v>
      </c>
      <c r="C9">
        <v>1.3627148787715986</v>
      </c>
      <c r="D9">
        <v>1.3385501827332786</v>
      </c>
      <c r="E9">
        <f t="shared" si="0"/>
        <v>1.3506325307524385</v>
      </c>
      <c r="F9">
        <f t="shared" si="1"/>
        <v>1.708702043400773E-2</v>
      </c>
      <c r="I9" t="s">
        <v>2927</v>
      </c>
      <c r="J9">
        <v>1.3506325307524385</v>
      </c>
      <c r="K9">
        <v>1.708702043400773E-2</v>
      </c>
    </row>
    <row r="10" spans="2:11" x14ac:dyDescent="0.25">
      <c r="B10" t="s">
        <v>2928</v>
      </c>
      <c r="C10">
        <v>1.3663863094547348</v>
      </c>
      <c r="D10">
        <v>1.3443349496230772</v>
      </c>
      <c r="E10">
        <f t="shared" si="0"/>
        <v>1.355360629538906</v>
      </c>
      <c r="F10">
        <f t="shared" si="1"/>
        <v>1.5592666071349751E-2</v>
      </c>
      <c r="I10" t="s">
        <v>2928</v>
      </c>
      <c r="J10">
        <v>1.355360629538906</v>
      </c>
      <c r="K10">
        <v>1.5592666071349751E-2</v>
      </c>
    </row>
    <row r="12" spans="2:11" x14ac:dyDescent="0.25">
      <c r="B12" t="s">
        <v>2929</v>
      </c>
      <c r="C12">
        <v>1.5625</v>
      </c>
      <c r="D12">
        <v>1.5625</v>
      </c>
      <c r="E12">
        <f t="shared" si="0"/>
        <v>1.5625</v>
      </c>
      <c r="F12">
        <f t="shared" si="1"/>
        <v>0</v>
      </c>
      <c r="I12" t="s">
        <v>2929</v>
      </c>
      <c r="J12">
        <v>1.5625</v>
      </c>
      <c r="K12">
        <v>0</v>
      </c>
    </row>
    <row r="13" spans="2:11" x14ac:dyDescent="0.25">
      <c r="B13" t="s">
        <v>2930</v>
      </c>
      <c r="C13">
        <v>1.5834721875144189</v>
      </c>
      <c r="D13">
        <v>1.5283604602830103</v>
      </c>
      <c r="E13">
        <f t="shared" si="0"/>
        <v>1.5559163238987146</v>
      </c>
      <c r="F13">
        <f t="shared" si="1"/>
        <v>3.8969876048232301E-2</v>
      </c>
      <c r="I13" t="s">
        <v>2930</v>
      </c>
      <c r="J13">
        <v>1.5559163238987146</v>
      </c>
      <c r="K13">
        <v>3.8969876048232301E-2</v>
      </c>
    </row>
    <row r="14" spans="2:11" x14ac:dyDescent="0.25">
      <c r="B14" t="s">
        <v>2931</v>
      </c>
      <c r="C14">
        <v>1.494077557965527</v>
      </c>
      <c r="D14">
        <v>1.4839931780499054</v>
      </c>
      <c r="E14">
        <f t="shared" si="0"/>
        <v>1.4890353680077162</v>
      </c>
      <c r="F14">
        <f t="shared" si="1"/>
        <v>7.1307334223974644E-3</v>
      </c>
      <c r="I14" t="s">
        <v>2931</v>
      </c>
      <c r="J14">
        <v>1.4890353680077162</v>
      </c>
      <c r="K14">
        <v>7.1307334223974644E-3</v>
      </c>
    </row>
    <row r="15" spans="2:11" x14ac:dyDescent="0.25">
      <c r="B15" t="s">
        <v>2932</v>
      </c>
      <c r="C15">
        <v>1.5053126754966257</v>
      </c>
      <c r="D15">
        <v>1.478426825253415</v>
      </c>
      <c r="E15">
        <f t="shared" si="0"/>
        <v>1.4918697503750202</v>
      </c>
      <c r="F15">
        <f t="shared" si="1"/>
        <v>1.9011167024940327E-2</v>
      </c>
      <c r="I15" t="s">
        <v>2932</v>
      </c>
      <c r="J15">
        <v>1.4918697503750202</v>
      </c>
      <c r="K15">
        <v>1.9011167024940327E-2</v>
      </c>
    </row>
    <row r="16" spans="2:11" x14ac:dyDescent="0.25">
      <c r="B16" t="s">
        <v>2933</v>
      </c>
      <c r="C16">
        <v>1.5011028182675588</v>
      </c>
      <c r="D16">
        <v>1.4800625645166359</v>
      </c>
      <c r="E16">
        <f t="shared" si="0"/>
        <v>1.4905826913920972</v>
      </c>
      <c r="F16">
        <f t="shared" si="1"/>
        <v>1.4877706105163266E-2</v>
      </c>
      <c r="I16" t="s">
        <v>2933</v>
      </c>
      <c r="J16">
        <v>1.4905826913920972</v>
      </c>
      <c r="K16">
        <v>1.4877706105163266E-2</v>
      </c>
    </row>
    <row r="17" spans="2:11" x14ac:dyDescent="0.25">
      <c r="B17" t="s">
        <v>2934</v>
      </c>
      <c r="C17">
        <v>1.5240401485611983</v>
      </c>
      <c r="D17">
        <v>1.488917885385062</v>
      </c>
      <c r="E17">
        <f t="shared" si="0"/>
        <v>1.5064790169731301</v>
      </c>
      <c r="F17">
        <f t="shared" si="1"/>
        <v>2.4835190462464556E-2</v>
      </c>
      <c r="I17" t="s">
        <v>2934</v>
      </c>
      <c r="J17">
        <v>1.5064790169731301</v>
      </c>
      <c r="K17">
        <v>2.4835190462464556E-2</v>
      </c>
    </row>
    <row r="18" spans="2:11" x14ac:dyDescent="0.25">
      <c r="B18" t="s">
        <v>2935</v>
      </c>
      <c r="C18">
        <v>1.5066952414418482</v>
      </c>
      <c r="D18">
        <v>1.4829989186073551</v>
      </c>
      <c r="E18">
        <f t="shared" si="0"/>
        <v>1.4948470800246016</v>
      </c>
      <c r="F18">
        <f t="shared" si="1"/>
        <v>1.6755830565455685E-2</v>
      </c>
      <c r="I18" t="s">
        <v>2935</v>
      </c>
      <c r="J18">
        <v>1.4948470800246016</v>
      </c>
      <c r="K18">
        <v>1.6755830565455685E-2</v>
      </c>
    </row>
    <row r="19" spans="2:11" x14ac:dyDescent="0.25">
      <c r="B19" t="s">
        <v>2936</v>
      </c>
      <c r="C19">
        <v>1.4982959849132811</v>
      </c>
      <c r="D19">
        <v>1.4760964328978408</v>
      </c>
      <c r="E19">
        <f t="shared" si="0"/>
        <v>1.4871962089055608</v>
      </c>
      <c r="F19">
        <f t="shared" si="1"/>
        <v>1.5697453769421343E-2</v>
      </c>
      <c r="I19" t="s">
        <v>2936</v>
      </c>
      <c r="J19">
        <v>1.4871962089055608</v>
      </c>
      <c r="K19">
        <v>1.5697453769421343E-2</v>
      </c>
    </row>
    <row r="21" spans="2:11" x14ac:dyDescent="0.25">
      <c r="B21" t="s">
        <v>2937</v>
      </c>
      <c r="C21">
        <v>1.5625</v>
      </c>
      <c r="D21">
        <v>1.5625</v>
      </c>
      <c r="E21">
        <f t="shared" si="0"/>
        <v>1.5625</v>
      </c>
      <c r="F21">
        <f t="shared" si="1"/>
        <v>0</v>
      </c>
      <c r="I21" t="s">
        <v>2937</v>
      </c>
      <c r="J21">
        <v>1.5625</v>
      </c>
      <c r="K21">
        <v>0</v>
      </c>
    </row>
    <row r="22" spans="2:11" x14ac:dyDescent="0.25">
      <c r="B22" t="s">
        <v>2938</v>
      </c>
      <c r="C22">
        <v>1.5756417025567953</v>
      </c>
      <c r="D22">
        <v>1.5299510715412719</v>
      </c>
      <c r="E22">
        <f t="shared" si="0"/>
        <v>1.5527963870490336</v>
      </c>
      <c r="F22">
        <f t="shared" si="1"/>
        <v>3.2308155027768987E-2</v>
      </c>
      <c r="I22" t="s">
        <v>2938</v>
      </c>
      <c r="J22">
        <v>1.5527963870490336</v>
      </c>
      <c r="K22">
        <v>3.2308155027768987E-2</v>
      </c>
    </row>
    <row r="23" spans="2:11" x14ac:dyDescent="0.25">
      <c r="B23" t="s">
        <v>2939</v>
      </c>
      <c r="C23">
        <v>1.4583267497977428</v>
      </c>
      <c r="D23">
        <v>1.4633207441057787</v>
      </c>
      <c r="E23">
        <f t="shared" si="0"/>
        <v>1.4608237469517609</v>
      </c>
      <c r="F23">
        <f t="shared" si="1"/>
        <v>3.5312872404192272E-3</v>
      </c>
      <c r="I23" t="s">
        <v>2939</v>
      </c>
      <c r="J23">
        <v>1.4608237469517609</v>
      </c>
      <c r="K23">
        <v>3.5312872404192272E-3</v>
      </c>
    </row>
    <row r="24" spans="2:11" x14ac:dyDescent="0.25">
      <c r="B24" t="s">
        <v>2940</v>
      </c>
      <c r="C24">
        <v>1.4778348262687817</v>
      </c>
      <c r="D24">
        <v>1.4621013604132735</v>
      </c>
      <c r="E24">
        <f t="shared" si="0"/>
        <v>1.4699680933410275</v>
      </c>
      <c r="F24">
        <f t="shared" si="1"/>
        <v>1.112524039799683E-2</v>
      </c>
      <c r="I24" t="s">
        <v>2940</v>
      </c>
      <c r="J24">
        <v>1.4699680933410275</v>
      </c>
      <c r="K24">
        <v>1.112524039799683E-2</v>
      </c>
    </row>
    <row r="25" spans="2:11" x14ac:dyDescent="0.25">
      <c r="B25" t="s">
        <v>2941</v>
      </c>
      <c r="C25">
        <v>1.46643214604091</v>
      </c>
      <c r="D25">
        <v>1.4580095519110097</v>
      </c>
      <c r="E25">
        <f t="shared" si="0"/>
        <v>1.4622208489759598</v>
      </c>
      <c r="F25">
        <f t="shared" si="1"/>
        <v>5.9556734244345239E-3</v>
      </c>
      <c r="I25" t="s">
        <v>2941</v>
      </c>
      <c r="J25">
        <v>1.4622208489759598</v>
      </c>
      <c r="K25">
        <v>5.9556734244345239E-3</v>
      </c>
    </row>
    <row r="26" spans="2:11" x14ac:dyDescent="0.25">
      <c r="B26" t="s">
        <v>2942</v>
      </c>
      <c r="C26">
        <v>1.4958991791005685</v>
      </c>
      <c r="D26">
        <v>1.4731500692770607</v>
      </c>
      <c r="E26">
        <f t="shared" si="0"/>
        <v>1.4845246241888146</v>
      </c>
      <c r="F26">
        <f t="shared" si="1"/>
        <v>1.6086049822159835E-2</v>
      </c>
      <c r="I26" t="s">
        <v>2942</v>
      </c>
      <c r="J26">
        <v>1.4845246241888146</v>
      </c>
      <c r="K26">
        <v>1.6086049822159835E-2</v>
      </c>
    </row>
    <row r="27" spans="2:11" x14ac:dyDescent="0.25">
      <c r="B27" t="s">
        <v>2943</v>
      </c>
      <c r="C27">
        <v>1.4658191032743513</v>
      </c>
      <c r="D27">
        <v>1.4581562526384431</v>
      </c>
      <c r="E27">
        <f t="shared" si="0"/>
        <v>1.4619876779563972</v>
      </c>
      <c r="F27">
        <f t="shared" si="1"/>
        <v>5.4184536478703461E-3</v>
      </c>
      <c r="I27" t="s">
        <v>2943</v>
      </c>
      <c r="J27">
        <v>1.4619876779563972</v>
      </c>
      <c r="K27">
        <v>5.4184536478703461E-3</v>
      </c>
    </row>
    <row r="28" spans="2:11" x14ac:dyDescent="0.25">
      <c r="B28" t="s">
        <v>2944</v>
      </c>
      <c r="C28">
        <v>1.4641150542986379</v>
      </c>
      <c r="D28">
        <v>1.4570629772650805</v>
      </c>
      <c r="E28">
        <f t="shared" si="0"/>
        <v>1.4605890157818591</v>
      </c>
      <c r="F28">
        <f t="shared" si="1"/>
        <v>4.9865714918783275E-3</v>
      </c>
      <c r="I28" t="s">
        <v>2944</v>
      </c>
      <c r="J28">
        <v>1.4605890157818591</v>
      </c>
      <c r="K28">
        <v>4.9865714918783275E-3</v>
      </c>
    </row>
    <row r="30" spans="2:11" x14ac:dyDescent="0.25">
      <c r="B30" t="s">
        <v>2945</v>
      </c>
      <c r="C30">
        <v>1.5625</v>
      </c>
      <c r="D30">
        <v>1.5625</v>
      </c>
      <c r="E30">
        <f t="shared" si="0"/>
        <v>1.5625</v>
      </c>
      <c r="F30">
        <f t="shared" si="1"/>
        <v>0</v>
      </c>
      <c r="I30" t="s">
        <v>2945</v>
      </c>
      <c r="J30">
        <v>1.5625</v>
      </c>
      <c r="K30">
        <v>0</v>
      </c>
    </row>
    <row r="31" spans="2:11" x14ac:dyDescent="0.25">
      <c r="B31" t="s">
        <v>2946</v>
      </c>
      <c r="C31">
        <v>1.5659866916841043</v>
      </c>
      <c r="D31">
        <v>1.4979189009825626</v>
      </c>
      <c r="E31">
        <f t="shared" si="0"/>
        <v>1.5319527963333335</v>
      </c>
      <c r="F31">
        <f t="shared" si="1"/>
        <v>4.8131196385446738E-2</v>
      </c>
      <c r="I31" t="s">
        <v>2946</v>
      </c>
      <c r="J31">
        <v>1.5319527963333335</v>
      </c>
      <c r="K31">
        <v>4.8131196385446738E-2</v>
      </c>
    </row>
    <row r="32" spans="2:11" x14ac:dyDescent="0.25">
      <c r="B32" t="s">
        <v>2947</v>
      </c>
      <c r="C32">
        <v>1.4100358820739012</v>
      </c>
      <c r="D32">
        <v>1.4057970181317909</v>
      </c>
      <c r="E32">
        <f t="shared" si="0"/>
        <v>1.4079164501028461</v>
      </c>
      <c r="F32">
        <f t="shared" si="1"/>
        <v>2.9973294379933061E-3</v>
      </c>
      <c r="I32" t="s">
        <v>2947</v>
      </c>
      <c r="J32">
        <v>1.4079164501028461</v>
      </c>
      <c r="K32">
        <v>2.9973294379933061E-3</v>
      </c>
    </row>
    <row r="33" spans="2:23" x14ac:dyDescent="0.25">
      <c r="B33" t="s">
        <v>2948</v>
      </c>
      <c r="C33">
        <v>1.4187627357509291</v>
      </c>
      <c r="D33">
        <v>1.3943321139124059</v>
      </c>
      <c r="E33">
        <f t="shared" si="0"/>
        <v>1.4065474248316674</v>
      </c>
      <c r="F33">
        <f t="shared" si="1"/>
        <v>1.7275058370623979E-2</v>
      </c>
      <c r="I33" t="s">
        <v>2948</v>
      </c>
      <c r="J33">
        <v>1.4065474248316674</v>
      </c>
      <c r="K33">
        <v>1.7275058370623979E-2</v>
      </c>
    </row>
    <row r="34" spans="2:23" x14ac:dyDescent="0.25">
      <c r="B34" t="s">
        <v>2949</v>
      </c>
      <c r="C34">
        <v>1.4113564374032042</v>
      </c>
      <c r="D34">
        <v>1.3933354414811703</v>
      </c>
      <c r="E34">
        <f t="shared" si="0"/>
        <v>1.4023459394421871</v>
      </c>
      <c r="F34">
        <f t="shared" si="1"/>
        <v>1.2742768420205275E-2</v>
      </c>
      <c r="I34" t="s">
        <v>2949</v>
      </c>
      <c r="J34">
        <v>1.4023459394421871</v>
      </c>
      <c r="K34">
        <v>1.2742768420205275E-2</v>
      </c>
    </row>
    <row r="35" spans="2:23" x14ac:dyDescent="0.25">
      <c r="B35" t="s">
        <v>2950</v>
      </c>
      <c r="C35">
        <v>1.4396501373564707</v>
      </c>
      <c r="D35">
        <v>1.4074506190723051</v>
      </c>
      <c r="E35">
        <f t="shared" si="0"/>
        <v>1.4235503782143879</v>
      </c>
      <c r="F35">
        <f t="shared" si="1"/>
        <v>2.2768497729673775E-2</v>
      </c>
      <c r="I35" t="s">
        <v>2950</v>
      </c>
      <c r="J35">
        <v>1.4235503782143879</v>
      </c>
      <c r="K35">
        <v>2.2768497729673775E-2</v>
      </c>
    </row>
    <row r="36" spans="2:23" x14ac:dyDescent="0.25">
      <c r="B36" t="s">
        <v>2951</v>
      </c>
      <c r="C36">
        <v>1.4170236575969106</v>
      </c>
      <c r="D36">
        <v>1.4007627415852959</v>
      </c>
      <c r="E36">
        <f t="shared" si="0"/>
        <v>1.4088931995911032</v>
      </c>
      <c r="F36">
        <f t="shared" si="1"/>
        <v>1.149820398011768E-2</v>
      </c>
      <c r="I36" t="s">
        <v>2951</v>
      </c>
      <c r="J36">
        <v>1.4088931995911032</v>
      </c>
      <c r="K36">
        <v>1.149820398011768E-2</v>
      </c>
    </row>
    <row r="37" spans="2:23" x14ac:dyDescent="0.25">
      <c r="B37" t="s">
        <v>2952</v>
      </c>
      <c r="C37">
        <v>1.4178294704029619</v>
      </c>
      <c r="D37">
        <v>1.4027553859436972</v>
      </c>
      <c r="E37">
        <f t="shared" si="0"/>
        <v>1.4102924281733296</v>
      </c>
      <c r="F37">
        <f t="shared" si="1"/>
        <v>1.0658987341324838E-2</v>
      </c>
      <c r="I37" t="s">
        <v>2952</v>
      </c>
      <c r="J37">
        <v>1.4102924281733296</v>
      </c>
      <c r="K37">
        <v>1.0658987341324838E-2</v>
      </c>
    </row>
    <row r="38" spans="2:23" x14ac:dyDescent="0.25">
      <c r="U38" s="5" t="s">
        <v>2519</v>
      </c>
      <c r="V38" s="5" t="s">
        <v>3502</v>
      </c>
      <c r="W38" s="5" t="s">
        <v>2920</v>
      </c>
    </row>
    <row r="39" spans="2:23" x14ac:dyDescent="0.25">
      <c r="B39" t="s">
        <v>2953</v>
      </c>
      <c r="C39">
        <v>1.5625</v>
      </c>
      <c r="D39">
        <v>1.5625</v>
      </c>
      <c r="E39">
        <f t="shared" si="0"/>
        <v>1.5625</v>
      </c>
      <c r="F39">
        <f t="shared" si="1"/>
        <v>0</v>
      </c>
      <c r="I39" t="s">
        <v>2953</v>
      </c>
      <c r="J39">
        <v>1.5625</v>
      </c>
      <c r="K39">
        <v>0</v>
      </c>
      <c r="P39">
        <v>1</v>
      </c>
      <c r="Q39" t="s">
        <v>87</v>
      </c>
      <c r="S39" t="s">
        <v>125</v>
      </c>
      <c r="U39" t="s">
        <v>3224</v>
      </c>
      <c r="V39">
        <v>1.5625</v>
      </c>
      <c r="W39">
        <v>0</v>
      </c>
    </row>
    <row r="40" spans="2:23" x14ac:dyDescent="0.25">
      <c r="B40" t="s">
        <v>2954</v>
      </c>
      <c r="C40">
        <v>1.5891587775821552</v>
      </c>
      <c r="D40">
        <v>1.5712885460538542</v>
      </c>
      <c r="E40">
        <f t="shared" si="0"/>
        <v>1.5802236618180046</v>
      </c>
      <c r="F40">
        <f t="shared" si="1"/>
        <v>1.2636161895035298E-2</v>
      </c>
      <c r="I40" t="s">
        <v>2954</v>
      </c>
      <c r="J40">
        <v>1.5802236618180046</v>
      </c>
      <c r="K40">
        <v>1.2636161895035298E-2</v>
      </c>
      <c r="P40">
        <v>2</v>
      </c>
      <c r="Q40" t="s">
        <v>92</v>
      </c>
      <c r="S40" t="s">
        <v>149</v>
      </c>
      <c r="U40" t="s">
        <v>3225</v>
      </c>
      <c r="V40">
        <v>1.6592783900748937</v>
      </c>
      <c r="W40">
        <v>4.3462025120324675E-2</v>
      </c>
    </row>
    <row r="41" spans="2:23" x14ac:dyDescent="0.25">
      <c r="B41" t="s">
        <v>2955</v>
      </c>
      <c r="C41">
        <v>1.6085959725511592</v>
      </c>
      <c r="D41">
        <v>1.6018907852720976</v>
      </c>
      <c r="E41">
        <f t="shared" si="0"/>
        <v>1.6052433789116285</v>
      </c>
      <c r="F41">
        <f t="shared" si="1"/>
        <v>4.7412833941501992E-3</v>
      </c>
      <c r="I41" t="s">
        <v>2955</v>
      </c>
      <c r="J41">
        <v>1.6052433789116285</v>
      </c>
      <c r="K41">
        <v>4.7412833941501992E-3</v>
      </c>
      <c r="P41">
        <v>3</v>
      </c>
      <c r="Q41" t="s">
        <v>102</v>
      </c>
      <c r="U41" t="s">
        <v>3226</v>
      </c>
      <c r="V41">
        <v>1.8307922196424458</v>
      </c>
      <c r="W41">
        <v>6.6516623132403341E-4</v>
      </c>
    </row>
    <row r="42" spans="2:23" x14ac:dyDescent="0.25">
      <c r="B42" t="s">
        <v>2956</v>
      </c>
      <c r="C42">
        <v>1.618565862516494</v>
      </c>
      <c r="D42">
        <v>1.6039754100454922</v>
      </c>
      <c r="E42">
        <f t="shared" si="0"/>
        <v>1.611270636280993</v>
      </c>
      <c r="F42">
        <f t="shared" si="1"/>
        <v>1.0317007882825448E-2</v>
      </c>
      <c r="I42" t="s">
        <v>2956</v>
      </c>
      <c r="J42">
        <v>1.611270636280993</v>
      </c>
      <c r="K42">
        <v>1.0317007882825448E-2</v>
      </c>
      <c r="P42">
        <v>4</v>
      </c>
      <c r="Q42" t="s">
        <v>91</v>
      </c>
      <c r="T42">
        <v>1</v>
      </c>
      <c r="U42" t="s">
        <v>3227</v>
      </c>
      <c r="V42">
        <v>1.8599746622643951</v>
      </c>
      <c r="W42">
        <v>7.909911474546942E-3</v>
      </c>
    </row>
    <row r="43" spans="2:23" x14ac:dyDescent="0.25">
      <c r="B43" t="s">
        <v>2957</v>
      </c>
      <c r="C43">
        <v>1.6170751799848151</v>
      </c>
      <c r="D43">
        <v>1.6056345638527929</v>
      </c>
      <c r="E43">
        <f t="shared" si="0"/>
        <v>1.611354871918804</v>
      </c>
      <c r="F43">
        <f t="shared" si="1"/>
        <v>8.0897372479050971E-3</v>
      </c>
      <c r="I43" t="s">
        <v>2957</v>
      </c>
      <c r="J43">
        <v>1.611354871918804</v>
      </c>
      <c r="K43">
        <v>8.0897372479050971E-3</v>
      </c>
      <c r="P43">
        <v>5</v>
      </c>
      <c r="Q43" t="s">
        <v>85</v>
      </c>
      <c r="U43" t="s">
        <v>3228</v>
      </c>
      <c r="V43">
        <v>1.8523116309452505</v>
      </c>
      <c r="W43">
        <v>4.9391632555142694E-3</v>
      </c>
    </row>
    <row r="44" spans="2:23" x14ac:dyDescent="0.25">
      <c r="B44" t="s">
        <v>2958</v>
      </c>
      <c r="C44">
        <v>1.6234609014752317</v>
      </c>
      <c r="D44">
        <v>1.6029798725011928</v>
      </c>
      <c r="E44">
        <f t="shared" si="0"/>
        <v>1.6132203869882122</v>
      </c>
      <c r="F44">
        <f t="shared" si="1"/>
        <v>1.4482274473221077E-2</v>
      </c>
      <c r="I44" t="s">
        <v>2958</v>
      </c>
      <c r="J44">
        <v>1.6132203869882122</v>
      </c>
      <c r="K44">
        <v>1.4482274473221077E-2</v>
      </c>
      <c r="P44">
        <v>6</v>
      </c>
      <c r="Q44" t="s">
        <v>86</v>
      </c>
      <c r="U44" t="s">
        <v>3229</v>
      </c>
      <c r="V44">
        <v>1.8512790512345285</v>
      </c>
      <c r="W44">
        <v>5.3198688296360172E-3</v>
      </c>
    </row>
    <row r="45" spans="2:23" x14ac:dyDescent="0.25">
      <c r="B45" t="s">
        <v>2959</v>
      </c>
      <c r="C45">
        <v>1.6221834843261376</v>
      </c>
      <c r="D45">
        <v>1.604862395096267</v>
      </c>
      <c r="E45">
        <f t="shared" si="0"/>
        <v>1.6135229397112023</v>
      </c>
      <c r="F45">
        <f t="shared" si="1"/>
        <v>1.2247859651978721E-2</v>
      </c>
      <c r="I45" t="s">
        <v>2959</v>
      </c>
      <c r="J45">
        <v>1.6135229397112023</v>
      </c>
      <c r="K45">
        <v>1.2247859651978721E-2</v>
      </c>
      <c r="P45">
        <v>7</v>
      </c>
      <c r="Q45" t="s">
        <v>94</v>
      </c>
      <c r="U45" t="s">
        <v>3230</v>
      </c>
      <c r="V45">
        <v>1.8414630248348605</v>
      </c>
      <c r="W45">
        <v>2.8952630364305435E-4</v>
      </c>
    </row>
    <row r="46" spans="2:23" x14ac:dyDescent="0.25">
      <c r="B46" t="s">
        <v>2960</v>
      </c>
      <c r="C46">
        <v>1.6060619094066504</v>
      </c>
      <c r="D46">
        <v>1.5901056434322935</v>
      </c>
      <c r="E46">
        <f t="shared" si="0"/>
        <v>1.598083776419472</v>
      </c>
      <c r="F46">
        <f t="shared" si="1"/>
        <v>1.1282783872883898E-2</v>
      </c>
      <c r="I46" t="s">
        <v>2960</v>
      </c>
      <c r="J46">
        <v>1.598083776419472</v>
      </c>
      <c r="K46">
        <v>1.1282783872883898E-2</v>
      </c>
      <c r="P46">
        <v>8</v>
      </c>
      <c r="Q46" t="s">
        <v>101</v>
      </c>
      <c r="U46" t="s">
        <v>3231</v>
      </c>
      <c r="V46">
        <v>1.8189799085842284</v>
      </c>
      <c r="W46">
        <v>1.0008501650328234E-4</v>
      </c>
    </row>
    <row r="47" spans="2:23" x14ac:dyDescent="0.25">
      <c r="P47">
        <v>9</v>
      </c>
      <c r="Q47" t="s">
        <v>81</v>
      </c>
    </row>
    <row r="48" spans="2:23" x14ac:dyDescent="0.25">
      <c r="B48" t="s">
        <v>2961</v>
      </c>
      <c r="C48">
        <v>1.5625</v>
      </c>
      <c r="D48">
        <v>1.5625</v>
      </c>
      <c r="E48">
        <f t="shared" si="0"/>
        <v>1.5625</v>
      </c>
      <c r="F48">
        <f t="shared" si="1"/>
        <v>0</v>
      </c>
      <c r="I48" t="s">
        <v>2961</v>
      </c>
      <c r="J48">
        <v>1.5625</v>
      </c>
      <c r="K48">
        <v>0</v>
      </c>
      <c r="P48">
        <v>10</v>
      </c>
      <c r="Q48" t="s">
        <v>89</v>
      </c>
      <c r="U48" t="s">
        <v>3256</v>
      </c>
      <c r="V48">
        <v>1.5625</v>
      </c>
      <c r="W48">
        <v>0</v>
      </c>
    </row>
    <row r="49" spans="2:23" x14ac:dyDescent="0.25">
      <c r="B49" t="s">
        <v>2962</v>
      </c>
      <c r="C49">
        <v>1.5871980350922985</v>
      </c>
      <c r="D49">
        <v>1.5828789659525198</v>
      </c>
      <c r="E49">
        <f t="shared" si="0"/>
        <v>1.5850385005224092</v>
      </c>
      <c r="F49">
        <f t="shared" si="1"/>
        <v>3.0540430771511043E-3</v>
      </c>
      <c r="I49" t="s">
        <v>2962</v>
      </c>
      <c r="J49">
        <v>1.5850385005224092</v>
      </c>
      <c r="K49">
        <v>3.0540430771511043E-3</v>
      </c>
      <c r="P49">
        <v>11</v>
      </c>
      <c r="Q49" t="s">
        <v>82</v>
      </c>
      <c r="U49" t="s">
        <v>3257</v>
      </c>
      <c r="V49">
        <v>1.6546804805186612</v>
      </c>
      <c r="W49">
        <v>7.3997151673107248E-2</v>
      </c>
    </row>
    <row r="50" spans="2:23" x14ac:dyDescent="0.25">
      <c r="B50" t="s">
        <v>2963</v>
      </c>
      <c r="C50">
        <v>1.6123916625452792</v>
      </c>
      <c r="D50">
        <v>1.6030724332697059</v>
      </c>
      <c r="E50">
        <f t="shared" si="0"/>
        <v>1.6077320479074926</v>
      </c>
      <c r="F50">
        <f t="shared" si="1"/>
        <v>6.5896902161900568E-3</v>
      </c>
      <c r="I50" t="s">
        <v>2963</v>
      </c>
      <c r="J50">
        <v>1.6077320479074926</v>
      </c>
      <c r="K50">
        <v>6.5896902161900568E-3</v>
      </c>
      <c r="P50">
        <v>12</v>
      </c>
      <c r="Q50" t="s">
        <v>90</v>
      </c>
      <c r="U50" t="s">
        <v>3258</v>
      </c>
      <c r="V50">
        <v>1.8126389306662469</v>
      </c>
      <c r="W50">
        <v>2.0068701856542331E-2</v>
      </c>
    </row>
    <row r="51" spans="2:23" x14ac:dyDescent="0.25">
      <c r="B51" t="s">
        <v>2964</v>
      </c>
      <c r="C51">
        <v>1.6169986223719512</v>
      </c>
      <c r="D51">
        <v>1.6045520789611634</v>
      </c>
      <c r="E51">
        <f t="shared" si="0"/>
        <v>1.6107753506665574</v>
      </c>
      <c r="F51">
        <f t="shared" si="1"/>
        <v>8.8010352481008511E-3</v>
      </c>
      <c r="I51" t="s">
        <v>2964</v>
      </c>
      <c r="J51">
        <v>1.6107753506665574</v>
      </c>
      <c r="K51">
        <v>8.8010352481008511E-3</v>
      </c>
      <c r="P51">
        <v>13</v>
      </c>
      <c r="Q51" t="s">
        <v>100</v>
      </c>
      <c r="T51">
        <v>2</v>
      </c>
      <c r="U51" t="s">
        <v>3259</v>
      </c>
      <c r="V51">
        <v>1.8421147221319525</v>
      </c>
      <c r="W51">
        <v>3.228779210832268E-2</v>
      </c>
    </row>
    <row r="52" spans="2:23" x14ac:dyDescent="0.25">
      <c r="B52" t="s">
        <v>2965</v>
      </c>
      <c r="C52">
        <v>1.6196770389230082</v>
      </c>
      <c r="D52">
        <v>1.6056259014530339</v>
      </c>
      <c r="E52">
        <f t="shared" si="0"/>
        <v>1.612651470188021</v>
      </c>
      <c r="F52">
        <f t="shared" si="1"/>
        <v>9.9356545884032362E-3</v>
      </c>
      <c r="I52" t="s">
        <v>2965</v>
      </c>
      <c r="J52">
        <v>1.612651470188021</v>
      </c>
      <c r="K52">
        <v>9.9356545884032362E-3</v>
      </c>
      <c r="P52">
        <v>14</v>
      </c>
      <c r="Q52" t="s">
        <v>66</v>
      </c>
      <c r="U52" t="s">
        <v>3260</v>
      </c>
      <c r="V52">
        <v>1.8345939562708278</v>
      </c>
      <c r="W52">
        <v>2.4278755549997505E-2</v>
      </c>
    </row>
    <row r="53" spans="2:23" x14ac:dyDescent="0.25">
      <c r="B53" t="s">
        <v>2966</v>
      </c>
      <c r="C53">
        <v>1.6322284686440081</v>
      </c>
      <c r="D53">
        <v>1.6119091280488451</v>
      </c>
      <c r="E53">
        <f t="shared" si="0"/>
        <v>1.6220687983464266</v>
      </c>
      <c r="F53">
        <f t="shared" si="1"/>
        <v>1.4367943524078813E-2</v>
      </c>
      <c r="I53" t="s">
        <v>2966</v>
      </c>
      <c r="J53">
        <v>1.6220687983464266</v>
      </c>
      <c r="K53">
        <v>1.4367943524078813E-2</v>
      </c>
      <c r="P53">
        <v>15</v>
      </c>
      <c r="Q53" t="s">
        <v>37</v>
      </c>
      <c r="U53" t="s">
        <v>3261</v>
      </c>
      <c r="V53">
        <v>1.8209949618021986</v>
      </c>
      <c r="W53">
        <v>3.0387362326143984E-2</v>
      </c>
    </row>
    <row r="54" spans="2:23" x14ac:dyDescent="0.25">
      <c r="B54" t="s">
        <v>2967</v>
      </c>
      <c r="C54">
        <v>1.6247155256244921</v>
      </c>
      <c r="D54">
        <v>1.6074504367257068</v>
      </c>
      <c r="E54">
        <f t="shared" si="0"/>
        <v>1.6160829811750994</v>
      </c>
      <c r="F54">
        <f t="shared" si="1"/>
        <v>1.2208261438119674E-2</v>
      </c>
      <c r="I54" t="s">
        <v>2967</v>
      </c>
      <c r="J54">
        <v>1.6160829811750994</v>
      </c>
      <c r="K54">
        <v>1.2208261438119674E-2</v>
      </c>
      <c r="P54">
        <v>16</v>
      </c>
      <c r="Q54" t="s">
        <v>42</v>
      </c>
      <c r="U54" t="s">
        <v>3262</v>
      </c>
      <c r="V54">
        <v>1.8136750240089561</v>
      </c>
      <c r="W54">
        <v>2.4438144995857256E-2</v>
      </c>
    </row>
    <row r="55" spans="2:23" x14ac:dyDescent="0.25">
      <c r="B55" t="s">
        <v>2968</v>
      </c>
      <c r="C55">
        <v>1.6098258471466815</v>
      </c>
      <c r="D55">
        <v>1.5938814346009154</v>
      </c>
      <c r="E55">
        <f t="shared" si="0"/>
        <v>1.6018536408737984</v>
      </c>
      <c r="F55">
        <f t="shared" si="1"/>
        <v>1.1274402233147124E-2</v>
      </c>
      <c r="I55" t="s">
        <v>2968</v>
      </c>
      <c r="J55">
        <v>1.6018536408737984</v>
      </c>
      <c r="K55">
        <v>1.1274402233147124E-2</v>
      </c>
      <c r="P55">
        <v>17</v>
      </c>
      <c r="U55" t="s">
        <v>3263</v>
      </c>
      <c r="V55">
        <v>1.8081065599893931</v>
      </c>
      <c r="W55">
        <v>2.4227120254167886E-2</v>
      </c>
    </row>
    <row r="56" spans="2:23" x14ac:dyDescent="0.25">
      <c r="P56">
        <v>18</v>
      </c>
    </row>
    <row r="57" spans="2:23" x14ac:dyDescent="0.25">
      <c r="B57" t="s">
        <v>2969</v>
      </c>
      <c r="C57">
        <v>1.5625</v>
      </c>
      <c r="D57">
        <v>1.5625</v>
      </c>
      <c r="E57">
        <f t="shared" si="0"/>
        <v>1.5625</v>
      </c>
      <c r="F57">
        <f t="shared" si="1"/>
        <v>0</v>
      </c>
      <c r="I57" t="s">
        <v>2969</v>
      </c>
      <c r="J57">
        <v>1.5625</v>
      </c>
      <c r="K57">
        <v>0</v>
      </c>
      <c r="P57">
        <v>19</v>
      </c>
      <c r="U57" t="s">
        <v>3288</v>
      </c>
      <c r="V57">
        <v>1.5625</v>
      </c>
      <c r="W57">
        <v>0</v>
      </c>
    </row>
    <row r="58" spans="2:23" x14ac:dyDescent="0.25">
      <c r="B58" t="s">
        <v>2970</v>
      </c>
      <c r="C58">
        <v>1.5962163093935473</v>
      </c>
      <c r="D58">
        <v>1.6068104432199219</v>
      </c>
      <c r="E58">
        <f t="shared" si="0"/>
        <v>1.6015133763067346</v>
      </c>
      <c r="F58">
        <f t="shared" si="1"/>
        <v>7.4911838694272943E-3</v>
      </c>
      <c r="I58" t="s">
        <v>2970</v>
      </c>
      <c r="J58">
        <v>1.6015133763067346</v>
      </c>
      <c r="K58">
        <v>7.4911838694272943E-3</v>
      </c>
      <c r="P58">
        <v>20</v>
      </c>
      <c r="U58" t="s">
        <v>3289</v>
      </c>
      <c r="V58">
        <v>1.6249493144711451</v>
      </c>
      <c r="W58">
        <v>6.2101173875471885E-2</v>
      </c>
    </row>
    <row r="59" spans="2:23" x14ac:dyDescent="0.25">
      <c r="B59" t="s">
        <v>2971</v>
      </c>
      <c r="C59">
        <v>1.6802307615188041</v>
      </c>
      <c r="D59">
        <v>1.6724811150631802</v>
      </c>
      <c r="E59">
        <f t="shared" si="0"/>
        <v>1.6763559382909921</v>
      </c>
      <c r="F59">
        <f t="shared" si="1"/>
        <v>5.4798275605699711E-3</v>
      </c>
      <c r="I59" t="s">
        <v>2971</v>
      </c>
      <c r="J59">
        <v>1.6763559382909921</v>
      </c>
      <c r="K59">
        <v>5.4798275605699711E-3</v>
      </c>
      <c r="P59">
        <v>21</v>
      </c>
      <c r="U59" t="s">
        <v>3290</v>
      </c>
      <c r="V59">
        <v>1.8040474515809035</v>
      </c>
      <c r="W59">
        <v>1.9850471968665507E-2</v>
      </c>
    </row>
    <row r="60" spans="2:23" x14ac:dyDescent="0.25">
      <c r="B60" t="s">
        <v>2972</v>
      </c>
      <c r="C60">
        <v>1.6905249950430423</v>
      </c>
      <c r="D60">
        <v>1.6830813304892871</v>
      </c>
      <c r="E60">
        <f t="shared" si="0"/>
        <v>1.6868031627661648</v>
      </c>
      <c r="F60">
        <f t="shared" si="1"/>
        <v>5.2634656828382557E-3</v>
      </c>
      <c r="I60" t="s">
        <v>2972</v>
      </c>
      <c r="J60">
        <v>1.6868031627661648</v>
      </c>
      <c r="K60">
        <v>5.2634656828382557E-3</v>
      </c>
      <c r="P60">
        <v>22</v>
      </c>
      <c r="T60">
        <v>3</v>
      </c>
      <c r="U60" t="s">
        <v>3291</v>
      </c>
      <c r="V60">
        <v>1.8273925560622351</v>
      </c>
      <c r="W60">
        <v>2.8510920139729987E-2</v>
      </c>
    </row>
    <row r="61" spans="2:23" x14ac:dyDescent="0.25">
      <c r="B61" t="s">
        <v>3433</v>
      </c>
      <c r="C61">
        <v>1.691525338452476</v>
      </c>
      <c r="D61">
        <v>1.6825252722143316</v>
      </c>
      <c r="E61">
        <f t="shared" si="0"/>
        <v>1.6870253053334037</v>
      </c>
      <c r="F61">
        <f t="shared" si="1"/>
        <v>6.3640078681200217E-3</v>
      </c>
      <c r="I61" t="s">
        <v>3433</v>
      </c>
      <c r="J61">
        <v>1.6870253053334037</v>
      </c>
      <c r="K61">
        <v>6.3640078681200217E-3</v>
      </c>
      <c r="P61">
        <v>23</v>
      </c>
      <c r="U61" t="s">
        <v>3292</v>
      </c>
      <c r="V61">
        <v>1.8370365842180341</v>
      </c>
      <c r="W61">
        <v>2.6218452864753435E-2</v>
      </c>
    </row>
    <row r="62" spans="2:23" x14ac:dyDescent="0.25">
      <c r="B62" t="s">
        <v>2973</v>
      </c>
      <c r="C62">
        <v>1.6845154311952886</v>
      </c>
      <c r="D62">
        <v>1.672733611375065</v>
      </c>
      <c r="E62">
        <f t="shared" si="0"/>
        <v>1.6786245212851769</v>
      </c>
      <c r="F62">
        <f t="shared" si="1"/>
        <v>8.3310046895981264E-3</v>
      </c>
      <c r="I62" t="s">
        <v>2973</v>
      </c>
      <c r="J62">
        <v>1.6786245212851769</v>
      </c>
      <c r="K62">
        <v>8.3310046895981264E-3</v>
      </c>
      <c r="P62">
        <v>24</v>
      </c>
      <c r="U62" t="s">
        <v>3293</v>
      </c>
      <c r="V62">
        <v>1.8175365311623262</v>
      </c>
      <c r="W62">
        <v>3.1513195058118885E-2</v>
      </c>
    </row>
    <row r="63" spans="2:23" x14ac:dyDescent="0.25">
      <c r="B63" t="s">
        <v>2974</v>
      </c>
      <c r="C63">
        <v>1.6889263519612328</v>
      </c>
      <c r="D63">
        <v>1.6758862715363008</v>
      </c>
      <c r="E63">
        <f t="shared" si="0"/>
        <v>1.6824063117487666</v>
      </c>
      <c r="F63">
        <f t="shared" si="1"/>
        <v>9.2207292956873656E-3</v>
      </c>
      <c r="I63" t="s">
        <v>2974</v>
      </c>
      <c r="J63">
        <v>1.6824063117487666</v>
      </c>
      <c r="K63">
        <v>9.2207292956873656E-3</v>
      </c>
      <c r="P63">
        <v>25</v>
      </c>
      <c r="U63" t="s">
        <v>3294</v>
      </c>
      <c r="V63">
        <v>1.8081036285991847</v>
      </c>
      <c r="W63">
        <v>2.4697681113252969E-2</v>
      </c>
    </row>
    <row r="64" spans="2:23" x14ac:dyDescent="0.25">
      <c r="B64" t="s">
        <v>2975</v>
      </c>
      <c r="C64">
        <v>1.6753073570189574</v>
      </c>
      <c r="D64">
        <v>1.6628523205264041</v>
      </c>
      <c r="E64">
        <f t="shared" si="0"/>
        <v>1.6690798387726806</v>
      </c>
      <c r="F64">
        <f t="shared" si="1"/>
        <v>8.8070407638103556E-3</v>
      </c>
      <c r="I64" t="s">
        <v>2975</v>
      </c>
      <c r="J64">
        <v>1.6690798387726806</v>
      </c>
      <c r="K64">
        <v>8.8070407638103556E-3</v>
      </c>
      <c r="P64">
        <v>26</v>
      </c>
      <c r="U64" t="s">
        <v>3295</v>
      </c>
      <c r="V64">
        <v>1.8006002553577116</v>
      </c>
      <c r="W64">
        <v>2.637344223271432E-2</v>
      </c>
    </row>
    <row r="65" spans="2:23" x14ac:dyDescent="0.25">
      <c r="P65">
        <v>27</v>
      </c>
    </row>
    <row r="66" spans="2:23" x14ac:dyDescent="0.25">
      <c r="B66" t="s">
        <v>2976</v>
      </c>
      <c r="C66">
        <v>1.5625</v>
      </c>
      <c r="D66">
        <v>1.5625</v>
      </c>
      <c r="E66">
        <f t="shared" si="0"/>
        <v>1.5625</v>
      </c>
      <c r="F66">
        <f t="shared" si="1"/>
        <v>0</v>
      </c>
      <c r="I66" t="s">
        <v>2976</v>
      </c>
      <c r="J66">
        <v>1.5625</v>
      </c>
      <c r="K66">
        <v>0</v>
      </c>
      <c r="P66">
        <v>28</v>
      </c>
      <c r="U66" t="s">
        <v>3248</v>
      </c>
      <c r="V66">
        <v>1.5625</v>
      </c>
      <c r="W66">
        <v>0</v>
      </c>
    </row>
    <row r="67" spans="2:23" x14ac:dyDescent="0.25">
      <c r="B67" t="s">
        <v>2977</v>
      </c>
      <c r="C67">
        <v>1.5539865988822352</v>
      </c>
      <c r="D67">
        <v>1.5330153432906424</v>
      </c>
      <c r="E67">
        <f t="shared" si="0"/>
        <v>1.5435009710864387</v>
      </c>
      <c r="F67">
        <f t="shared" si="1"/>
        <v>1.4828917038811609E-2</v>
      </c>
      <c r="I67" t="s">
        <v>2977</v>
      </c>
      <c r="J67">
        <v>1.5435009710864387</v>
      </c>
      <c r="K67">
        <v>1.4828917038811609E-2</v>
      </c>
      <c r="P67">
        <v>29</v>
      </c>
      <c r="U67" t="s">
        <v>3249</v>
      </c>
      <c r="V67">
        <v>1.6506188496845757</v>
      </c>
      <c r="W67">
        <v>4.5985538772353368E-2</v>
      </c>
    </row>
    <row r="68" spans="2:23" x14ac:dyDescent="0.25">
      <c r="B68" t="s">
        <v>2978</v>
      </c>
      <c r="C68">
        <v>1.5680538956352605</v>
      </c>
      <c r="D68">
        <v>1.55657788411748</v>
      </c>
      <c r="E68">
        <f t="shared" ref="E68:E131" si="2">AVERAGE(C68:D68)</f>
        <v>1.5623158898763703</v>
      </c>
      <c r="F68">
        <f t="shared" ref="F68:F131" si="3">_xlfn.STDEV.S(C68:D68)</f>
        <v>8.1147655651975497E-3</v>
      </c>
      <c r="I68" t="s">
        <v>2978</v>
      </c>
      <c r="J68">
        <v>1.5623158898763703</v>
      </c>
      <c r="K68">
        <v>8.1147655651975497E-3</v>
      </c>
      <c r="P68">
        <v>30</v>
      </c>
      <c r="U68" t="s">
        <v>3250</v>
      </c>
      <c r="V68">
        <v>1.8031537415274965</v>
      </c>
      <c r="W68">
        <v>4.9054686370000669E-3</v>
      </c>
    </row>
    <row r="69" spans="2:23" x14ac:dyDescent="0.25">
      <c r="B69" t="s">
        <v>2979</v>
      </c>
      <c r="C69">
        <v>1.5642817628595769</v>
      </c>
      <c r="D69">
        <v>1.5520600108459823</v>
      </c>
      <c r="E69">
        <f t="shared" si="2"/>
        <v>1.5581708868527797</v>
      </c>
      <c r="F69">
        <f t="shared" si="3"/>
        <v>8.6420837267930442E-3</v>
      </c>
      <c r="I69" t="s">
        <v>2979</v>
      </c>
      <c r="J69">
        <v>1.5581708868527797</v>
      </c>
      <c r="K69">
        <v>8.6420837267930442E-3</v>
      </c>
      <c r="P69">
        <v>31</v>
      </c>
      <c r="T69">
        <v>4</v>
      </c>
      <c r="U69" t="s">
        <v>3251</v>
      </c>
      <c r="V69">
        <v>1.8209405130418226</v>
      </c>
      <c r="W69">
        <v>1.2972908603169235E-2</v>
      </c>
    </row>
    <row r="70" spans="2:23" x14ac:dyDescent="0.25">
      <c r="B70" t="s">
        <v>2980</v>
      </c>
      <c r="C70">
        <v>1.5695856266380541</v>
      </c>
      <c r="D70">
        <v>1.5599089678885321</v>
      </c>
      <c r="E70">
        <f t="shared" si="2"/>
        <v>1.5647472972632932</v>
      </c>
      <c r="F70">
        <f t="shared" si="3"/>
        <v>6.8424310210151856E-3</v>
      </c>
      <c r="I70" t="s">
        <v>2980</v>
      </c>
      <c r="J70">
        <v>1.5647472972632932</v>
      </c>
      <c r="K70">
        <v>6.8424310210151856E-3</v>
      </c>
      <c r="P70">
        <v>32</v>
      </c>
      <c r="U70" t="s">
        <v>3252</v>
      </c>
      <c r="V70">
        <v>1.8208030140151816</v>
      </c>
      <c r="W70">
        <v>6.4759496448196065E-3</v>
      </c>
    </row>
    <row r="71" spans="2:23" x14ac:dyDescent="0.25">
      <c r="B71" t="s">
        <v>2981</v>
      </c>
      <c r="C71">
        <v>1.5670639168002269</v>
      </c>
      <c r="D71">
        <v>1.5538582256326476</v>
      </c>
      <c r="E71">
        <f t="shared" si="2"/>
        <v>1.5604610712164373</v>
      </c>
      <c r="F71">
        <f t="shared" si="3"/>
        <v>9.3378337748506214E-3</v>
      </c>
      <c r="I71" t="s">
        <v>2981</v>
      </c>
      <c r="J71">
        <v>1.5604610712164373</v>
      </c>
      <c r="K71">
        <v>9.3378337748506214E-3</v>
      </c>
      <c r="P71">
        <v>33</v>
      </c>
      <c r="U71" t="s">
        <v>3253</v>
      </c>
      <c r="V71">
        <v>1.8085886584555229</v>
      </c>
      <c r="W71">
        <v>7.0421236644494355E-3</v>
      </c>
    </row>
    <row r="72" spans="2:23" x14ac:dyDescent="0.25">
      <c r="B72" t="s">
        <v>2982</v>
      </c>
      <c r="C72">
        <v>1.5745951788883878</v>
      </c>
      <c r="D72">
        <v>1.5617709138846911</v>
      </c>
      <c r="E72">
        <f t="shared" si="2"/>
        <v>1.5681830463865394</v>
      </c>
      <c r="F72">
        <f t="shared" si="3"/>
        <v>9.0681247478472688E-3</v>
      </c>
      <c r="I72" t="s">
        <v>2982</v>
      </c>
      <c r="J72">
        <v>1.5681830463865394</v>
      </c>
      <c r="K72">
        <v>9.0681247478472688E-3</v>
      </c>
      <c r="P72">
        <v>34</v>
      </c>
      <c r="U72" t="s">
        <v>3254</v>
      </c>
      <c r="V72">
        <v>1.8092323719025436</v>
      </c>
      <c r="W72">
        <v>5.0935451439518414E-3</v>
      </c>
    </row>
    <row r="73" spans="2:23" x14ac:dyDescent="0.25">
      <c r="B73" t="s">
        <v>2983</v>
      </c>
      <c r="C73">
        <v>1.5641949409632594</v>
      </c>
      <c r="D73">
        <v>1.5512987624516694</v>
      </c>
      <c r="E73">
        <f t="shared" si="2"/>
        <v>1.5577468517074644</v>
      </c>
      <c r="F73">
        <f t="shared" si="3"/>
        <v>9.1189752769375073E-3</v>
      </c>
      <c r="I73" t="s">
        <v>2983</v>
      </c>
      <c r="J73">
        <v>1.5577468517074644</v>
      </c>
      <c r="K73">
        <v>9.1189752769375073E-3</v>
      </c>
      <c r="P73">
        <v>35</v>
      </c>
      <c r="U73" t="s">
        <v>3255</v>
      </c>
      <c r="V73">
        <v>1.7951033802362071</v>
      </c>
      <c r="W73">
        <v>5.3359358690696001E-3</v>
      </c>
    </row>
    <row r="74" spans="2:23" x14ac:dyDescent="0.25">
      <c r="P74">
        <v>36</v>
      </c>
    </row>
    <row r="75" spans="2:23" x14ac:dyDescent="0.25">
      <c r="B75" t="s">
        <v>2984</v>
      </c>
      <c r="C75">
        <v>1.5625</v>
      </c>
      <c r="D75">
        <v>1.5625</v>
      </c>
      <c r="E75">
        <f t="shared" si="2"/>
        <v>1.5625</v>
      </c>
      <c r="F75">
        <f t="shared" si="3"/>
        <v>0</v>
      </c>
      <c r="I75" t="s">
        <v>2984</v>
      </c>
      <c r="J75">
        <v>1.5625</v>
      </c>
      <c r="K75">
        <v>0</v>
      </c>
      <c r="P75">
        <v>37</v>
      </c>
      <c r="U75" t="s">
        <v>3208</v>
      </c>
      <c r="V75">
        <v>1.5625</v>
      </c>
      <c r="W75">
        <v>0</v>
      </c>
    </row>
    <row r="76" spans="2:23" x14ac:dyDescent="0.25">
      <c r="B76" t="s">
        <v>2985</v>
      </c>
      <c r="C76">
        <v>1.5815701491240446</v>
      </c>
      <c r="D76">
        <v>1.5566591418127396</v>
      </c>
      <c r="E76">
        <f t="shared" si="2"/>
        <v>1.569114645468392</v>
      </c>
      <c r="F76">
        <f t="shared" si="3"/>
        <v>1.7614742196011446E-2</v>
      </c>
      <c r="I76" t="s">
        <v>2985</v>
      </c>
      <c r="J76">
        <v>1.569114645468392</v>
      </c>
      <c r="K76">
        <v>1.7614742196011446E-2</v>
      </c>
      <c r="P76">
        <v>38</v>
      </c>
      <c r="U76" t="s">
        <v>3209</v>
      </c>
      <c r="V76">
        <v>1.6343606094339997</v>
      </c>
      <c r="W76">
        <v>1.6217107485905869E-2</v>
      </c>
    </row>
    <row r="77" spans="2:23" x14ac:dyDescent="0.25">
      <c r="B77" t="s">
        <v>2986</v>
      </c>
      <c r="C77">
        <v>1.5629350461345632</v>
      </c>
      <c r="D77">
        <v>1.5616699664595735</v>
      </c>
      <c r="E77">
        <f t="shared" si="2"/>
        <v>1.5623025062970683</v>
      </c>
      <c r="F77">
        <f t="shared" si="3"/>
        <v>8.9454641692655304E-4</v>
      </c>
      <c r="I77" t="s">
        <v>2986</v>
      </c>
      <c r="J77">
        <v>1.5623025062970683</v>
      </c>
      <c r="K77">
        <v>8.9454641692655304E-4</v>
      </c>
      <c r="P77">
        <v>39</v>
      </c>
      <c r="U77" t="s">
        <v>3210</v>
      </c>
      <c r="V77">
        <v>1.7589449326547837</v>
      </c>
      <c r="W77">
        <v>5.8257950644638691E-3</v>
      </c>
    </row>
    <row r="78" spans="2:23" x14ac:dyDescent="0.25">
      <c r="B78" t="s">
        <v>2987</v>
      </c>
      <c r="C78">
        <v>1.5773745949152733</v>
      </c>
      <c r="D78">
        <v>1.5633707901202325</v>
      </c>
      <c r="E78">
        <f t="shared" si="2"/>
        <v>1.5703726925177528</v>
      </c>
      <c r="F78">
        <f t="shared" si="3"/>
        <v>9.9021853329860528E-3</v>
      </c>
      <c r="I78" t="s">
        <v>2987</v>
      </c>
      <c r="J78">
        <v>1.5703726925177528</v>
      </c>
      <c r="K78">
        <v>9.9021853329860528E-3</v>
      </c>
      <c r="P78">
        <v>40</v>
      </c>
      <c r="T78">
        <v>5</v>
      </c>
      <c r="U78" t="s">
        <v>3211</v>
      </c>
      <c r="V78">
        <v>1.7790057257663787</v>
      </c>
      <c r="W78">
        <v>4.5182765492946392E-3</v>
      </c>
    </row>
    <row r="79" spans="2:23" x14ac:dyDescent="0.25">
      <c r="B79" t="s">
        <v>2988</v>
      </c>
      <c r="C79">
        <v>1.5724196617320951</v>
      </c>
      <c r="D79">
        <v>1.5639279134691848</v>
      </c>
      <c r="E79">
        <f t="shared" si="2"/>
        <v>1.5681737876006401</v>
      </c>
      <c r="F79">
        <f t="shared" si="3"/>
        <v>6.0045727808329761E-3</v>
      </c>
      <c r="I79" t="s">
        <v>2988</v>
      </c>
      <c r="J79">
        <v>1.5681737876006401</v>
      </c>
      <c r="K79">
        <v>6.0045727808329761E-3</v>
      </c>
      <c r="P79">
        <v>41</v>
      </c>
      <c r="U79" t="s">
        <v>3212</v>
      </c>
      <c r="V79">
        <v>1.778388887431579</v>
      </c>
      <c r="W79">
        <v>5.7282695307370136E-3</v>
      </c>
    </row>
    <row r="80" spans="2:23" x14ac:dyDescent="0.25">
      <c r="B80" t="s">
        <v>2989</v>
      </c>
      <c r="C80">
        <v>1.5794753846860441</v>
      </c>
      <c r="D80">
        <v>1.5610583137003935</v>
      </c>
      <c r="E80">
        <f t="shared" si="2"/>
        <v>1.5702668491932188</v>
      </c>
      <c r="F80">
        <f t="shared" si="3"/>
        <v>1.302283578354755E-2</v>
      </c>
      <c r="I80" t="s">
        <v>2989</v>
      </c>
      <c r="J80">
        <v>1.5702668491932188</v>
      </c>
      <c r="K80">
        <v>1.302283578354755E-2</v>
      </c>
      <c r="P80">
        <v>42</v>
      </c>
      <c r="U80" t="s">
        <v>3213</v>
      </c>
      <c r="V80">
        <v>1.7779732765100538</v>
      </c>
      <c r="W80">
        <v>6.3152371261852467E-3</v>
      </c>
    </row>
    <row r="81" spans="2:23" x14ac:dyDescent="0.25">
      <c r="B81" t="s">
        <v>2990</v>
      </c>
      <c r="C81">
        <v>1.5703666494150705</v>
      </c>
      <c r="D81">
        <v>1.5600727757560091</v>
      </c>
      <c r="E81">
        <f t="shared" si="2"/>
        <v>1.5652197125855398</v>
      </c>
      <c r="F81">
        <f t="shared" si="3"/>
        <v>7.2788678689999125E-3</v>
      </c>
      <c r="I81" t="s">
        <v>2990</v>
      </c>
      <c r="J81">
        <v>1.5652197125855398</v>
      </c>
      <c r="K81">
        <v>7.2788678689999125E-3</v>
      </c>
      <c r="P81">
        <v>43</v>
      </c>
      <c r="U81" t="s">
        <v>3214</v>
      </c>
      <c r="V81">
        <v>1.769442901821846</v>
      </c>
      <c r="W81">
        <v>1.1213961028662543E-2</v>
      </c>
    </row>
    <row r="82" spans="2:23" x14ac:dyDescent="0.25">
      <c r="B82" t="s">
        <v>2991</v>
      </c>
      <c r="C82">
        <v>1.5643382057460655</v>
      </c>
      <c r="D82">
        <v>1.5549152267959285</v>
      </c>
      <c r="E82">
        <f t="shared" si="2"/>
        <v>1.5596267162709969</v>
      </c>
      <c r="F82">
        <f t="shared" si="3"/>
        <v>6.6630523146199638E-3</v>
      </c>
      <c r="I82" t="s">
        <v>2991</v>
      </c>
      <c r="J82">
        <v>1.5596267162709969</v>
      </c>
      <c r="K82">
        <v>6.6630523146199638E-3</v>
      </c>
      <c r="P82">
        <v>44</v>
      </c>
      <c r="U82" t="s">
        <v>3215</v>
      </c>
      <c r="V82">
        <v>1.7484345712388669</v>
      </c>
      <c r="W82">
        <v>1.0901366273003503E-2</v>
      </c>
    </row>
    <row r="83" spans="2:23" x14ac:dyDescent="0.25">
      <c r="P83">
        <v>45</v>
      </c>
    </row>
    <row r="84" spans="2:23" x14ac:dyDescent="0.25">
      <c r="B84" t="s">
        <v>2992</v>
      </c>
      <c r="C84">
        <v>1.5625</v>
      </c>
      <c r="D84">
        <v>1.5625</v>
      </c>
      <c r="E84">
        <f t="shared" si="2"/>
        <v>1.5625</v>
      </c>
      <c r="F84">
        <f t="shared" si="3"/>
        <v>0</v>
      </c>
      <c r="I84" t="s">
        <v>2992</v>
      </c>
      <c r="J84">
        <v>1.5625</v>
      </c>
      <c r="K84">
        <v>0</v>
      </c>
      <c r="P84">
        <v>46</v>
      </c>
      <c r="U84" t="s">
        <v>3216</v>
      </c>
      <c r="V84">
        <v>1.5625</v>
      </c>
      <c r="W84">
        <v>0</v>
      </c>
    </row>
    <row r="85" spans="2:23" x14ac:dyDescent="0.25">
      <c r="B85" t="s">
        <v>2993</v>
      </c>
      <c r="C85">
        <v>1.5881447416489152</v>
      </c>
      <c r="D85">
        <v>1.5979152780949131</v>
      </c>
      <c r="E85">
        <f t="shared" si="2"/>
        <v>1.5930300098719141</v>
      </c>
      <c r="F85">
        <f t="shared" si="3"/>
        <v>6.9088125767954259E-3</v>
      </c>
      <c r="I85" t="s">
        <v>2993</v>
      </c>
      <c r="J85">
        <v>1.5930300098719141</v>
      </c>
      <c r="K85">
        <v>6.9088125767954259E-3</v>
      </c>
      <c r="P85">
        <v>47</v>
      </c>
      <c r="U85" t="s">
        <v>3217</v>
      </c>
      <c r="V85">
        <v>1.625923885150323</v>
      </c>
      <c r="W85">
        <v>1.2823120629019909E-2</v>
      </c>
    </row>
    <row r="86" spans="2:23" x14ac:dyDescent="0.25">
      <c r="B86" t="s">
        <v>2994</v>
      </c>
      <c r="C86">
        <v>1.6632568329076181</v>
      </c>
      <c r="D86">
        <v>1.6635185981484608</v>
      </c>
      <c r="E86">
        <f t="shared" si="2"/>
        <v>1.6633877155280394</v>
      </c>
      <c r="F86">
        <f t="shared" si="3"/>
        <v>1.8509597687884507E-4</v>
      </c>
      <c r="I86" t="s">
        <v>2994</v>
      </c>
      <c r="J86">
        <v>1.6633877155280394</v>
      </c>
      <c r="K86">
        <v>1.8509597687884507E-4</v>
      </c>
      <c r="P86">
        <v>48</v>
      </c>
      <c r="U86" t="s">
        <v>3218</v>
      </c>
      <c r="V86">
        <v>1.7481510720335125</v>
      </c>
      <c r="W86">
        <v>8.7846360749620055E-3</v>
      </c>
    </row>
    <row r="87" spans="2:23" x14ac:dyDescent="0.25">
      <c r="B87" t="s">
        <v>2995</v>
      </c>
      <c r="C87">
        <v>1.6758447718291165</v>
      </c>
      <c r="D87">
        <v>1.6717139413246014</v>
      </c>
      <c r="E87">
        <f t="shared" si="2"/>
        <v>1.6737793565768588</v>
      </c>
      <c r="F87">
        <f t="shared" si="3"/>
        <v>2.9209382616748928E-3</v>
      </c>
      <c r="I87" t="s">
        <v>2995</v>
      </c>
      <c r="J87">
        <v>1.6737793565768588</v>
      </c>
      <c r="K87">
        <v>2.9209382616748928E-3</v>
      </c>
      <c r="P87">
        <v>49</v>
      </c>
      <c r="T87">
        <v>6</v>
      </c>
      <c r="U87" t="s">
        <v>3219</v>
      </c>
      <c r="V87">
        <v>1.7628309652348331</v>
      </c>
      <c r="W87">
        <v>6.4125384233148144E-3</v>
      </c>
    </row>
    <row r="88" spans="2:23" x14ac:dyDescent="0.25">
      <c r="B88" t="s">
        <v>2996</v>
      </c>
      <c r="C88">
        <v>1.6759685013925083</v>
      </c>
      <c r="D88">
        <v>1.6729564378924391</v>
      </c>
      <c r="E88">
        <f t="shared" si="2"/>
        <v>1.6744624696424737</v>
      </c>
      <c r="F88">
        <f t="shared" si="3"/>
        <v>2.1298505262634308E-3</v>
      </c>
      <c r="I88" t="s">
        <v>2996</v>
      </c>
      <c r="J88">
        <v>1.6744624696424737</v>
      </c>
      <c r="K88">
        <v>2.1298505262634308E-3</v>
      </c>
      <c r="P88">
        <v>50</v>
      </c>
      <c r="U88" t="s">
        <v>3220</v>
      </c>
      <c r="V88">
        <v>1.7695026321713747</v>
      </c>
      <c r="W88">
        <v>9.9103668925381271E-3</v>
      </c>
    </row>
    <row r="89" spans="2:23" x14ac:dyDescent="0.25">
      <c r="B89" t="s">
        <v>2997</v>
      </c>
      <c r="C89">
        <v>1.6803576360919119</v>
      </c>
      <c r="D89">
        <v>1.6688046021884031</v>
      </c>
      <c r="E89">
        <f t="shared" si="2"/>
        <v>1.6745811191401576</v>
      </c>
      <c r="F89">
        <f t="shared" si="3"/>
        <v>8.1692286164491718E-3</v>
      </c>
      <c r="I89" t="s">
        <v>2997</v>
      </c>
      <c r="J89">
        <v>1.6745811191401576</v>
      </c>
      <c r="K89">
        <v>8.1692286164491718E-3</v>
      </c>
      <c r="P89">
        <v>51</v>
      </c>
      <c r="U89" t="s">
        <v>3221</v>
      </c>
      <c r="V89">
        <v>1.7703254916947198</v>
      </c>
      <c r="W89">
        <v>8.2132896990441753E-3</v>
      </c>
    </row>
    <row r="90" spans="2:23" x14ac:dyDescent="0.25">
      <c r="B90" t="s">
        <v>2998</v>
      </c>
      <c r="C90">
        <v>1.6747717146409078</v>
      </c>
      <c r="D90">
        <v>1.6678542362581348</v>
      </c>
      <c r="E90">
        <f t="shared" si="2"/>
        <v>1.6713129754495213</v>
      </c>
      <c r="F90">
        <f t="shared" si="3"/>
        <v>4.8913958731701488E-3</v>
      </c>
      <c r="I90" t="s">
        <v>2998</v>
      </c>
      <c r="J90">
        <v>1.6713129754495213</v>
      </c>
      <c r="K90">
        <v>4.8913958731701488E-3</v>
      </c>
      <c r="P90">
        <v>52</v>
      </c>
      <c r="U90" t="s">
        <v>3222</v>
      </c>
      <c r="V90">
        <v>1.7596542180323098</v>
      </c>
      <c r="W90">
        <v>1.3933608453173513E-2</v>
      </c>
    </row>
    <row r="91" spans="2:23" x14ac:dyDescent="0.25">
      <c r="B91" t="s">
        <v>2999</v>
      </c>
      <c r="C91">
        <v>1.6581607411157842</v>
      </c>
      <c r="D91">
        <v>1.6520719271756448</v>
      </c>
      <c r="E91">
        <f t="shared" si="2"/>
        <v>1.6551163341457145</v>
      </c>
      <c r="F91">
        <f t="shared" si="3"/>
        <v>4.3054416264557381E-3</v>
      </c>
      <c r="I91" t="s">
        <v>2999</v>
      </c>
      <c r="J91">
        <v>1.6551163341457145</v>
      </c>
      <c r="K91">
        <v>4.3054416264557381E-3</v>
      </c>
      <c r="P91">
        <v>53</v>
      </c>
      <c r="U91" t="s">
        <v>3223</v>
      </c>
      <c r="V91">
        <v>1.7400024644418779</v>
      </c>
      <c r="W91">
        <v>1.2691758703999885E-2</v>
      </c>
    </row>
    <row r="92" spans="2:23" x14ac:dyDescent="0.25">
      <c r="P92">
        <v>54</v>
      </c>
    </row>
    <row r="93" spans="2:23" x14ac:dyDescent="0.25">
      <c r="B93" t="s">
        <v>3000</v>
      </c>
      <c r="C93">
        <v>1.5625</v>
      </c>
      <c r="D93">
        <v>1.5625</v>
      </c>
      <c r="E93">
        <f t="shared" si="2"/>
        <v>1.5625</v>
      </c>
      <c r="F93">
        <f t="shared" si="3"/>
        <v>0</v>
      </c>
      <c r="I93" t="s">
        <v>3000</v>
      </c>
      <c r="J93">
        <v>1.5625</v>
      </c>
      <c r="K93">
        <v>0</v>
      </c>
      <c r="P93">
        <v>55</v>
      </c>
      <c r="U93" t="s">
        <v>3264</v>
      </c>
      <c r="V93">
        <v>1.5625</v>
      </c>
      <c r="W93">
        <v>0</v>
      </c>
    </row>
    <row r="94" spans="2:23" x14ac:dyDescent="0.25">
      <c r="B94" t="s">
        <v>3001</v>
      </c>
      <c r="C94">
        <v>1.5832503186485165</v>
      </c>
      <c r="D94">
        <v>1.6081512001204927</v>
      </c>
      <c r="E94">
        <f t="shared" si="2"/>
        <v>1.5957007593845045</v>
      </c>
      <c r="F94">
        <f t="shared" si="3"/>
        <v>1.7607582146356847E-2</v>
      </c>
      <c r="I94" t="s">
        <v>3001</v>
      </c>
      <c r="J94">
        <v>1.5957007593845045</v>
      </c>
      <c r="K94">
        <v>1.7607582146356847E-2</v>
      </c>
      <c r="P94">
        <v>56</v>
      </c>
      <c r="U94" t="s">
        <v>3265</v>
      </c>
      <c r="V94">
        <v>1.6276845532747488</v>
      </c>
      <c r="W94">
        <v>4.4379855240394457E-2</v>
      </c>
    </row>
    <row r="95" spans="2:23" x14ac:dyDescent="0.25">
      <c r="B95" t="s">
        <v>3002</v>
      </c>
      <c r="C95">
        <v>1.6457360684251214</v>
      </c>
      <c r="D95">
        <v>1.6571456283909758</v>
      </c>
      <c r="E95">
        <f t="shared" si="2"/>
        <v>1.6514408484080487</v>
      </c>
      <c r="F95">
        <f t="shared" si="3"/>
        <v>8.0677772222101669E-3</v>
      </c>
      <c r="I95" t="s">
        <v>3002</v>
      </c>
      <c r="J95">
        <v>1.6514408484080487</v>
      </c>
      <c r="K95">
        <v>8.0677772222101669E-3</v>
      </c>
      <c r="P95">
        <v>57</v>
      </c>
      <c r="U95" t="s">
        <v>3266</v>
      </c>
      <c r="V95">
        <v>1.7449209392194798</v>
      </c>
      <c r="W95">
        <v>7.6025996838856805E-3</v>
      </c>
    </row>
    <row r="96" spans="2:23" x14ac:dyDescent="0.25">
      <c r="B96" t="s">
        <v>3003</v>
      </c>
      <c r="C96">
        <v>1.6615974923443657</v>
      </c>
      <c r="D96">
        <v>1.6696640927454092</v>
      </c>
      <c r="E96">
        <f t="shared" si="2"/>
        <v>1.6656307925448874</v>
      </c>
      <c r="F96">
        <f t="shared" si="3"/>
        <v>5.7039478446999515E-3</v>
      </c>
      <c r="I96" t="s">
        <v>3003</v>
      </c>
      <c r="J96">
        <v>1.6656307925448874</v>
      </c>
      <c r="K96">
        <v>5.7039478446999515E-3</v>
      </c>
      <c r="P96">
        <v>58</v>
      </c>
      <c r="T96">
        <v>7</v>
      </c>
      <c r="U96" t="s">
        <v>3267</v>
      </c>
      <c r="V96">
        <v>1.7588459904666625</v>
      </c>
      <c r="W96">
        <v>1.4832758664887206E-2</v>
      </c>
    </row>
    <row r="97" spans="2:23" x14ac:dyDescent="0.25">
      <c r="B97" t="s">
        <v>3004</v>
      </c>
      <c r="C97">
        <v>1.6591749782125076</v>
      </c>
      <c r="D97">
        <v>1.6664737309350359</v>
      </c>
      <c r="E97">
        <f t="shared" si="2"/>
        <v>1.6628243545737718</v>
      </c>
      <c r="F97">
        <f t="shared" si="3"/>
        <v>5.1609975443035611E-3</v>
      </c>
      <c r="I97" t="s">
        <v>3004</v>
      </c>
      <c r="J97">
        <v>1.6628243545737718</v>
      </c>
      <c r="K97">
        <v>5.1609975443035611E-3</v>
      </c>
      <c r="P97">
        <v>59</v>
      </c>
      <c r="U97" t="s">
        <v>3268</v>
      </c>
      <c r="V97">
        <v>1.7584780588049098</v>
      </c>
      <c r="W97">
        <v>1.0103911713873381E-2</v>
      </c>
    </row>
    <row r="98" spans="2:23" x14ac:dyDescent="0.25">
      <c r="B98" t="s">
        <v>3005</v>
      </c>
      <c r="C98">
        <v>1.6583220068603359</v>
      </c>
      <c r="D98">
        <v>1.6598999994074781</v>
      </c>
      <c r="E98">
        <f t="shared" si="2"/>
        <v>1.6591110031339071</v>
      </c>
      <c r="F98">
        <f t="shared" si="3"/>
        <v>1.1158092307460774E-3</v>
      </c>
      <c r="I98" t="s">
        <v>3005</v>
      </c>
      <c r="J98">
        <v>1.6591110031339071</v>
      </c>
      <c r="K98">
        <v>1.1158092307460774E-3</v>
      </c>
      <c r="P98">
        <v>60</v>
      </c>
      <c r="U98" t="s">
        <v>3269</v>
      </c>
      <c r="V98">
        <v>1.743453401639107</v>
      </c>
      <c r="W98">
        <v>1.1668119203514168E-2</v>
      </c>
    </row>
    <row r="99" spans="2:23" x14ac:dyDescent="0.25">
      <c r="B99" t="s">
        <v>3006</v>
      </c>
      <c r="C99">
        <v>1.6485853838252649</v>
      </c>
      <c r="D99">
        <v>1.6570106157699982</v>
      </c>
      <c r="E99">
        <f t="shared" si="2"/>
        <v>1.6527979997976314</v>
      </c>
      <c r="F99">
        <f t="shared" si="3"/>
        <v>5.9575386411904576E-3</v>
      </c>
      <c r="I99" t="s">
        <v>3006</v>
      </c>
      <c r="J99">
        <v>1.6527979997976314</v>
      </c>
      <c r="K99">
        <v>5.9575386411904576E-3</v>
      </c>
      <c r="P99">
        <v>61</v>
      </c>
      <c r="U99" t="s">
        <v>3270</v>
      </c>
      <c r="V99">
        <v>1.7468151291735086</v>
      </c>
      <c r="W99">
        <v>1.0375126570486245E-2</v>
      </c>
    </row>
    <row r="100" spans="2:23" x14ac:dyDescent="0.25">
      <c r="B100" t="s">
        <v>3007</v>
      </c>
      <c r="C100">
        <v>1.6431806233293031</v>
      </c>
      <c r="D100">
        <v>1.651817282286161</v>
      </c>
      <c r="E100">
        <f t="shared" si="2"/>
        <v>1.647498952807732</v>
      </c>
      <c r="F100">
        <f t="shared" si="3"/>
        <v>6.1070401151897087E-3</v>
      </c>
      <c r="I100" t="s">
        <v>3007</v>
      </c>
      <c r="J100">
        <v>1.647498952807732</v>
      </c>
      <c r="K100">
        <v>6.1070401151897087E-3</v>
      </c>
      <c r="P100">
        <v>62</v>
      </c>
      <c r="U100" t="s">
        <v>3271</v>
      </c>
      <c r="V100">
        <v>1.74087651640495</v>
      </c>
      <c r="W100">
        <v>9.8521602645884453E-3</v>
      </c>
    </row>
    <row r="101" spans="2:23" x14ac:dyDescent="0.25">
      <c r="P101">
        <v>63</v>
      </c>
    </row>
    <row r="102" spans="2:23" x14ac:dyDescent="0.25">
      <c r="B102" t="s">
        <v>3008</v>
      </c>
      <c r="C102">
        <v>1.5625</v>
      </c>
      <c r="D102">
        <v>1.5625</v>
      </c>
      <c r="E102">
        <f t="shared" si="2"/>
        <v>1.5625</v>
      </c>
      <c r="F102">
        <f t="shared" si="3"/>
        <v>0</v>
      </c>
      <c r="I102" t="s">
        <v>3008</v>
      </c>
      <c r="J102">
        <v>1.5625</v>
      </c>
      <c r="K102">
        <v>0</v>
      </c>
      <c r="P102">
        <v>64</v>
      </c>
      <c r="U102" t="s">
        <v>3280</v>
      </c>
      <c r="V102">
        <v>1.5625</v>
      </c>
      <c r="W102">
        <v>0</v>
      </c>
    </row>
    <row r="103" spans="2:23" x14ac:dyDescent="0.25">
      <c r="B103" t="s">
        <v>3009</v>
      </c>
      <c r="C103">
        <v>1.5769237902479434</v>
      </c>
      <c r="D103">
        <v>1.5782641400851425</v>
      </c>
      <c r="E103">
        <f t="shared" si="2"/>
        <v>1.5775939651665429</v>
      </c>
      <c r="F103">
        <f t="shared" si="3"/>
        <v>9.4777045904577298E-4</v>
      </c>
      <c r="I103" t="s">
        <v>3009</v>
      </c>
      <c r="J103">
        <v>1.5775939651665429</v>
      </c>
      <c r="K103">
        <v>9.4777045904577298E-4</v>
      </c>
      <c r="U103" t="s">
        <v>3281</v>
      </c>
      <c r="V103">
        <v>1.6095888966911833</v>
      </c>
      <c r="W103">
        <v>3.1267854563244657E-2</v>
      </c>
    </row>
    <row r="104" spans="2:23" x14ac:dyDescent="0.25">
      <c r="B104" t="s">
        <v>3010</v>
      </c>
      <c r="C104">
        <v>1.6212950633975265</v>
      </c>
      <c r="D104">
        <v>1.6228632310349416</v>
      </c>
      <c r="E104">
        <f t="shared" si="2"/>
        <v>1.6220791472162341</v>
      </c>
      <c r="F104">
        <f t="shared" si="3"/>
        <v>1.1088619704534861E-3</v>
      </c>
      <c r="I104" t="s">
        <v>3010</v>
      </c>
      <c r="J104">
        <v>1.6220791472162341</v>
      </c>
      <c r="K104">
        <v>1.1088619704534861E-3</v>
      </c>
      <c r="U104" t="s">
        <v>3282</v>
      </c>
      <c r="V104">
        <v>1.722001582629519</v>
      </c>
      <c r="W104">
        <v>4.4336371810679061E-3</v>
      </c>
    </row>
    <row r="105" spans="2:23" x14ac:dyDescent="0.25">
      <c r="B105" t="s">
        <v>3011</v>
      </c>
      <c r="C105">
        <v>1.6314844965662718</v>
      </c>
      <c r="D105">
        <v>1.6272588942596509</v>
      </c>
      <c r="E105">
        <f t="shared" si="2"/>
        <v>1.6293716954129613</v>
      </c>
      <c r="F105">
        <f t="shared" si="3"/>
        <v>2.9879520456091873E-3</v>
      </c>
      <c r="I105" t="s">
        <v>3011</v>
      </c>
      <c r="J105">
        <v>1.6293716954129613</v>
      </c>
      <c r="K105">
        <v>2.9879520456091873E-3</v>
      </c>
      <c r="T105">
        <v>8</v>
      </c>
      <c r="U105" t="s">
        <v>3283</v>
      </c>
      <c r="V105">
        <v>1.7356256570452913</v>
      </c>
      <c r="W105">
        <v>9.6770683053857103E-3</v>
      </c>
    </row>
    <row r="106" spans="2:23" x14ac:dyDescent="0.25">
      <c r="B106" t="s">
        <v>3012</v>
      </c>
      <c r="C106">
        <v>1.633779665045362</v>
      </c>
      <c r="D106">
        <v>1.6333684103731398</v>
      </c>
      <c r="E106">
        <f t="shared" si="2"/>
        <v>1.6335740377092509</v>
      </c>
      <c r="F106">
        <f t="shared" si="3"/>
        <v>2.9080096752292524E-4</v>
      </c>
      <c r="I106" t="s">
        <v>3012</v>
      </c>
      <c r="J106">
        <v>1.6335740377092509</v>
      </c>
      <c r="K106">
        <v>2.9080096752292524E-4</v>
      </c>
      <c r="U106" t="s">
        <v>3284</v>
      </c>
      <c r="V106">
        <v>1.7378213135741103</v>
      </c>
      <c r="W106">
        <v>6.6571821994971308E-3</v>
      </c>
    </row>
    <row r="107" spans="2:23" x14ac:dyDescent="0.25">
      <c r="B107" t="s">
        <v>3013</v>
      </c>
      <c r="C107">
        <v>1.6289653894205687</v>
      </c>
      <c r="D107">
        <v>1.6257050597870353</v>
      </c>
      <c r="E107">
        <f t="shared" si="2"/>
        <v>1.627335224603802</v>
      </c>
      <c r="F107">
        <f t="shared" si="3"/>
        <v>2.3054011927749174E-3</v>
      </c>
      <c r="I107" t="s">
        <v>3013</v>
      </c>
      <c r="J107">
        <v>1.627335224603802</v>
      </c>
      <c r="K107">
        <v>2.3054011927749174E-3</v>
      </c>
      <c r="U107" t="s">
        <v>3285</v>
      </c>
      <c r="V107">
        <v>1.7332844465605872</v>
      </c>
      <c r="W107">
        <v>7.5421076820587881E-3</v>
      </c>
    </row>
    <row r="108" spans="2:23" x14ac:dyDescent="0.25">
      <c r="B108" t="s">
        <v>3014</v>
      </c>
      <c r="C108">
        <v>1.6253764827739574</v>
      </c>
      <c r="D108">
        <v>1.6244757064084201</v>
      </c>
      <c r="E108">
        <f t="shared" si="2"/>
        <v>1.6249260945911888</v>
      </c>
      <c r="F108">
        <f t="shared" si="3"/>
        <v>6.3694507640400745E-4</v>
      </c>
      <c r="I108" t="s">
        <v>3014</v>
      </c>
      <c r="J108">
        <v>1.6249260945911888</v>
      </c>
      <c r="K108">
        <v>6.3694507640400745E-4</v>
      </c>
      <c r="U108" t="s">
        <v>3286</v>
      </c>
      <c r="V108">
        <v>1.7283543307527289</v>
      </c>
      <c r="W108">
        <v>3.8321500004264938E-3</v>
      </c>
    </row>
    <row r="109" spans="2:23" x14ac:dyDescent="0.25">
      <c r="B109" t="s">
        <v>3015</v>
      </c>
      <c r="C109">
        <v>1.6192371597487623</v>
      </c>
      <c r="D109">
        <v>1.6188967112162309</v>
      </c>
      <c r="E109">
        <f t="shared" si="2"/>
        <v>1.6190669354824965</v>
      </c>
      <c r="F109">
        <f t="shared" si="3"/>
        <v>2.4073346599792336E-4</v>
      </c>
      <c r="I109" t="s">
        <v>3015</v>
      </c>
      <c r="J109">
        <v>1.6190669354824965</v>
      </c>
      <c r="K109">
        <v>2.4073346599792336E-4</v>
      </c>
      <c r="U109" t="s">
        <v>3287</v>
      </c>
      <c r="V109">
        <v>1.7147921898390908</v>
      </c>
      <c r="W109">
        <v>4.4043086286625647E-3</v>
      </c>
    </row>
    <row r="111" spans="2:23" x14ac:dyDescent="0.25">
      <c r="B111" t="s">
        <v>3016</v>
      </c>
      <c r="C111">
        <v>1.5625</v>
      </c>
      <c r="D111">
        <v>1.5625</v>
      </c>
      <c r="E111">
        <f t="shared" si="2"/>
        <v>1.5625</v>
      </c>
      <c r="F111">
        <f t="shared" si="3"/>
        <v>0</v>
      </c>
      <c r="I111" t="s">
        <v>3016</v>
      </c>
      <c r="J111">
        <v>1.5625</v>
      </c>
      <c r="K111">
        <v>0</v>
      </c>
      <c r="U111" t="s">
        <v>3184</v>
      </c>
      <c r="V111">
        <v>1.5625</v>
      </c>
      <c r="W111">
        <v>0</v>
      </c>
    </row>
    <row r="112" spans="2:23" x14ac:dyDescent="0.25">
      <c r="B112" t="s">
        <v>3017</v>
      </c>
      <c r="C112">
        <v>1.5705801442582763</v>
      </c>
      <c r="D112">
        <v>1.5397738598637458</v>
      </c>
      <c r="E112">
        <f t="shared" si="2"/>
        <v>1.5551770020610109</v>
      </c>
      <c r="F112">
        <f t="shared" si="3"/>
        <v>2.1783332598533819E-2</v>
      </c>
      <c r="I112" t="s">
        <v>3017</v>
      </c>
      <c r="J112">
        <v>1.5551770020610109</v>
      </c>
      <c r="K112">
        <v>2.1783332598533819E-2</v>
      </c>
      <c r="U112" t="s">
        <v>3185</v>
      </c>
      <c r="V112">
        <v>1.6183730502328673</v>
      </c>
      <c r="W112">
        <v>1.468510553386196E-2</v>
      </c>
    </row>
    <row r="113" spans="2:23" x14ac:dyDescent="0.25">
      <c r="B113" t="s">
        <v>3018</v>
      </c>
      <c r="C113">
        <v>1.5651228831083861</v>
      </c>
      <c r="D113">
        <v>1.5672432511111383</v>
      </c>
      <c r="E113">
        <f t="shared" si="2"/>
        <v>1.5661830671097623</v>
      </c>
      <c r="F113">
        <f t="shared" si="3"/>
        <v>1.4993265933570363E-3</v>
      </c>
      <c r="I113" t="s">
        <v>3018</v>
      </c>
      <c r="J113">
        <v>1.5661830671097623</v>
      </c>
      <c r="K113">
        <v>1.4993265933570363E-3</v>
      </c>
      <c r="U113" t="s">
        <v>3186</v>
      </c>
      <c r="V113">
        <v>1.7131484627962155</v>
      </c>
      <c r="W113">
        <v>3.6835481275662497E-3</v>
      </c>
    </row>
    <row r="114" spans="2:23" x14ac:dyDescent="0.25">
      <c r="B114" t="s">
        <v>3019</v>
      </c>
      <c r="C114">
        <v>1.5630997060900622</v>
      </c>
      <c r="D114">
        <v>1.5519896415866419</v>
      </c>
      <c r="E114">
        <f t="shared" si="2"/>
        <v>1.557544673838352</v>
      </c>
      <c r="F114">
        <f t="shared" si="3"/>
        <v>7.8560019497884714E-3</v>
      </c>
      <c r="I114" t="s">
        <v>3019</v>
      </c>
      <c r="J114">
        <v>1.557544673838352</v>
      </c>
      <c r="K114">
        <v>7.8560019497884714E-3</v>
      </c>
      <c r="T114">
        <v>9</v>
      </c>
      <c r="U114" t="s">
        <v>3187</v>
      </c>
      <c r="V114">
        <v>1.7291043127961006</v>
      </c>
      <c r="W114">
        <v>2.8374891871125528E-3</v>
      </c>
    </row>
    <row r="115" spans="2:23" x14ac:dyDescent="0.25">
      <c r="B115" t="s">
        <v>3020</v>
      </c>
      <c r="C115">
        <v>1.5722324758482045</v>
      </c>
      <c r="D115">
        <v>1.5636438200026086</v>
      </c>
      <c r="E115">
        <f t="shared" si="2"/>
        <v>1.5679381479254064</v>
      </c>
      <c r="F115">
        <f t="shared" si="3"/>
        <v>6.0730967896983215E-3</v>
      </c>
      <c r="I115" t="s">
        <v>3020</v>
      </c>
      <c r="J115">
        <v>1.5679381479254064</v>
      </c>
      <c r="K115">
        <v>6.0730967896983215E-3</v>
      </c>
      <c r="U115" t="s">
        <v>3188</v>
      </c>
      <c r="V115">
        <v>1.7288401652736702</v>
      </c>
      <c r="W115">
        <v>3.5416186670311116E-3</v>
      </c>
    </row>
    <row r="116" spans="2:23" x14ac:dyDescent="0.25">
      <c r="B116" t="s">
        <v>3021</v>
      </c>
      <c r="C116">
        <v>1.56933135573941</v>
      </c>
      <c r="D116">
        <v>1.554906118443492</v>
      </c>
      <c r="E116">
        <f t="shared" si="2"/>
        <v>1.5621187370914509</v>
      </c>
      <c r="F116">
        <f t="shared" si="3"/>
        <v>1.0200183112168668E-2</v>
      </c>
      <c r="I116" t="s">
        <v>3021</v>
      </c>
      <c r="J116">
        <v>1.5621187370914509</v>
      </c>
      <c r="K116">
        <v>1.0200183112168668E-2</v>
      </c>
      <c r="U116" t="s">
        <v>3189</v>
      </c>
      <c r="V116">
        <v>1.7188565796332487</v>
      </c>
      <c r="W116">
        <v>1.8582459290352237E-3</v>
      </c>
    </row>
    <row r="117" spans="2:23" x14ac:dyDescent="0.25">
      <c r="B117" t="s">
        <v>3022</v>
      </c>
      <c r="C117">
        <v>1.5721451853063795</v>
      </c>
      <c r="D117">
        <v>1.564815459864596</v>
      </c>
      <c r="E117">
        <f t="shared" si="2"/>
        <v>1.5684803225854878</v>
      </c>
      <c r="F117">
        <f t="shared" si="3"/>
        <v>5.1828985641206417E-3</v>
      </c>
      <c r="I117" t="s">
        <v>3022</v>
      </c>
      <c r="J117">
        <v>1.5684803225854878</v>
      </c>
      <c r="K117">
        <v>5.1828985641206417E-3</v>
      </c>
      <c r="U117" t="s">
        <v>3190</v>
      </c>
      <c r="V117">
        <v>1.7199443736270283</v>
      </c>
      <c r="W117">
        <v>7.2983768337318202E-3</v>
      </c>
    </row>
    <row r="118" spans="2:23" x14ac:dyDescent="0.25">
      <c r="B118" t="s">
        <v>3023</v>
      </c>
      <c r="C118">
        <v>1.5675227198973523</v>
      </c>
      <c r="D118">
        <v>1.5612693604096508</v>
      </c>
      <c r="E118">
        <f t="shared" si="2"/>
        <v>1.5643960401535015</v>
      </c>
      <c r="F118">
        <f t="shared" si="3"/>
        <v>4.4217928989509292E-3</v>
      </c>
      <c r="I118" t="s">
        <v>3023</v>
      </c>
      <c r="J118">
        <v>1.5643960401535015</v>
      </c>
      <c r="K118">
        <v>4.4217928989509292E-3</v>
      </c>
      <c r="U118" t="s">
        <v>3191</v>
      </c>
      <c r="V118">
        <v>1.7068072388105837</v>
      </c>
      <c r="W118">
        <v>6.4275480536665945E-3</v>
      </c>
    </row>
    <row r="120" spans="2:23" x14ac:dyDescent="0.25">
      <c r="B120" t="s">
        <v>3024</v>
      </c>
      <c r="C120">
        <v>1.5625</v>
      </c>
      <c r="D120">
        <v>1.5625</v>
      </c>
      <c r="E120">
        <f t="shared" si="2"/>
        <v>1.5625</v>
      </c>
      <c r="F120">
        <f t="shared" si="3"/>
        <v>0</v>
      </c>
      <c r="I120" t="s">
        <v>3024</v>
      </c>
      <c r="J120">
        <v>1.5625</v>
      </c>
      <c r="K120">
        <v>0</v>
      </c>
      <c r="U120" t="s">
        <v>3232</v>
      </c>
      <c r="V120">
        <v>1.5625</v>
      </c>
      <c r="W120">
        <v>0</v>
      </c>
    </row>
    <row r="121" spans="2:23" x14ac:dyDescent="0.25">
      <c r="B121" t="s">
        <v>3025</v>
      </c>
      <c r="C121">
        <v>1.5693895981252568</v>
      </c>
      <c r="D121">
        <v>1.5669148730328022</v>
      </c>
      <c r="E121">
        <f t="shared" si="2"/>
        <v>1.5681522355790296</v>
      </c>
      <c r="F121">
        <f t="shared" si="3"/>
        <v>1.7498948944471608E-3</v>
      </c>
      <c r="I121" t="s">
        <v>3025</v>
      </c>
      <c r="J121">
        <v>1.5681522355790296</v>
      </c>
      <c r="K121">
        <v>1.7498948944471608E-3</v>
      </c>
      <c r="U121" t="s">
        <v>3233</v>
      </c>
      <c r="V121">
        <v>1.5927592734401084</v>
      </c>
      <c r="W121">
        <v>1.433622706332903E-2</v>
      </c>
    </row>
    <row r="122" spans="2:23" x14ac:dyDescent="0.25">
      <c r="B122" t="s">
        <v>3026</v>
      </c>
      <c r="C122">
        <v>1.6042806763482995</v>
      </c>
      <c r="D122">
        <v>1.6002550230130907</v>
      </c>
      <c r="E122">
        <f t="shared" si="2"/>
        <v>1.602267849680695</v>
      </c>
      <c r="F122">
        <f t="shared" si="3"/>
        <v>2.8465667720323612E-3</v>
      </c>
      <c r="I122" t="s">
        <v>3026</v>
      </c>
      <c r="J122">
        <v>1.602267849680695</v>
      </c>
      <c r="K122">
        <v>2.8465667720323612E-3</v>
      </c>
      <c r="U122" t="s">
        <v>3234</v>
      </c>
      <c r="V122">
        <v>1.7060968453217158</v>
      </c>
      <c r="W122">
        <v>3.5216523864522371E-3</v>
      </c>
    </row>
    <row r="123" spans="2:23" x14ac:dyDescent="0.25">
      <c r="B123" t="s">
        <v>3027</v>
      </c>
      <c r="C123">
        <v>1.5989178326311329</v>
      </c>
      <c r="D123">
        <v>1.5936794095609663</v>
      </c>
      <c r="E123">
        <f t="shared" si="2"/>
        <v>1.5962986210960497</v>
      </c>
      <c r="F123">
        <f t="shared" si="3"/>
        <v>3.7041244756388079E-3</v>
      </c>
      <c r="I123" t="s">
        <v>3027</v>
      </c>
      <c r="J123">
        <v>1.5962986210960497</v>
      </c>
      <c r="K123">
        <v>3.7041244756388079E-3</v>
      </c>
      <c r="U123" t="s">
        <v>3235</v>
      </c>
      <c r="V123">
        <v>1.7160353382657407</v>
      </c>
      <c r="W123">
        <v>8.7151510236134586E-4</v>
      </c>
    </row>
    <row r="124" spans="2:23" x14ac:dyDescent="0.25">
      <c r="B124" t="s">
        <v>3028</v>
      </c>
      <c r="C124">
        <v>1.6089577215290394</v>
      </c>
      <c r="D124">
        <v>1.6012181293770573</v>
      </c>
      <c r="E124">
        <f t="shared" si="2"/>
        <v>1.6050879254530483</v>
      </c>
      <c r="F124">
        <f t="shared" si="3"/>
        <v>5.472718094284696E-3</v>
      </c>
      <c r="I124" t="s">
        <v>3028</v>
      </c>
      <c r="J124">
        <v>1.6050879254530483</v>
      </c>
      <c r="K124">
        <v>5.472718094284696E-3</v>
      </c>
      <c r="T124">
        <v>10</v>
      </c>
      <c r="U124" t="s">
        <v>3236</v>
      </c>
      <c r="V124">
        <v>1.7231443401550319</v>
      </c>
      <c r="W124">
        <v>1.5326618674771789E-3</v>
      </c>
    </row>
    <row r="125" spans="2:23" x14ac:dyDescent="0.25">
      <c r="B125" t="s">
        <v>3029</v>
      </c>
      <c r="C125">
        <v>1.6033887387757579</v>
      </c>
      <c r="D125">
        <v>1.5900713673901765</v>
      </c>
      <c r="E125">
        <f t="shared" si="2"/>
        <v>1.5967300530829673</v>
      </c>
      <c r="F125">
        <f t="shared" si="3"/>
        <v>9.4168036143243115E-3</v>
      </c>
      <c r="I125" t="s">
        <v>3029</v>
      </c>
      <c r="J125">
        <v>1.5967300530829673</v>
      </c>
      <c r="K125">
        <v>9.4168036143243115E-3</v>
      </c>
      <c r="U125" t="s">
        <v>3237</v>
      </c>
      <c r="V125">
        <v>1.7092993493603985</v>
      </c>
      <c r="W125">
        <v>4.6774310475683218E-3</v>
      </c>
    </row>
    <row r="126" spans="2:23" x14ac:dyDescent="0.25">
      <c r="B126" t="s">
        <v>3030</v>
      </c>
      <c r="C126">
        <v>1.6110035462039471</v>
      </c>
      <c r="D126">
        <v>1.6014725964462881</v>
      </c>
      <c r="E126">
        <f t="shared" si="2"/>
        <v>1.6062380713251176</v>
      </c>
      <c r="F126">
        <f t="shared" si="3"/>
        <v>6.7393992047889619E-3</v>
      </c>
      <c r="I126" t="s">
        <v>3030</v>
      </c>
      <c r="J126">
        <v>1.6062380713251176</v>
      </c>
      <c r="K126">
        <v>6.7393992047889619E-3</v>
      </c>
      <c r="U126" t="s">
        <v>3238</v>
      </c>
      <c r="V126">
        <v>1.7137768978506271</v>
      </c>
      <c r="W126">
        <v>2.74103261052344E-3</v>
      </c>
    </row>
    <row r="127" spans="2:23" x14ac:dyDescent="0.25">
      <c r="B127" t="s">
        <v>3031</v>
      </c>
      <c r="C127">
        <v>1.604148208358168</v>
      </c>
      <c r="D127">
        <v>1.5942824536773628</v>
      </c>
      <c r="E127">
        <f t="shared" si="2"/>
        <v>1.5992153310177653</v>
      </c>
      <c r="F127">
        <f t="shared" si="3"/>
        <v>6.9761420363202752E-3</v>
      </c>
      <c r="I127" t="s">
        <v>3031</v>
      </c>
      <c r="J127">
        <v>1.5992153310177653</v>
      </c>
      <c r="K127">
        <v>6.9761420363202752E-3</v>
      </c>
      <c r="U127" t="s">
        <v>3239</v>
      </c>
      <c r="V127">
        <v>1.6988022138878214</v>
      </c>
      <c r="W127">
        <v>2.3892447020383979E-3</v>
      </c>
    </row>
    <row r="129" spans="2:23" x14ac:dyDescent="0.25">
      <c r="B129" t="s">
        <v>3032</v>
      </c>
      <c r="C129">
        <v>1.5625</v>
      </c>
      <c r="D129">
        <v>1.5625</v>
      </c>
      <c r="E129">
        <f t="shared" si="2"/>
        <v>1.5625</v>
      </c>
      <c r="F129">
        <f t="shared" si="3"/>
        <v>0</v>
      </c>
      <c r="I129" t="s">
        <v>3032</v>
      </c>
      <c r="J129">
        <v>1.5625</v>
      </c>
      <c r="K129">
        <v>0</v>
      </c>
      <c r="U129" t="s">
        <v>3192</v>
      </c>
      <c r="V129">
        <v>1.5625</v>
      </c>
      <c r="W129">
        <v>0</v>
      </c>
    </row>
    <row r="130" spans="2:23" x14ac:dyDescent="0.25">
      <c r="B130" t="s">
        <v>3033</v>
      </c>
      <c r="C130">
        <v>1.5861602038300777</v>
      </c>
      <c r="D130">
        <v>1.6119601015641905</v>
      </c>
      <c r="E130">
        <f t="shared" si="2"/>
        <v>1.5990601526971342</v>
      </c>
      <c r="F130">
        <f t="shared" si="3"/>
        <v>1.8243282641710556E-2</v>
      </c>
      <c r="I130" t="s">
        <v>3033</v>
      </c>
      <c r="J130">
        <v>1.5990601526971342</v>
      </c>
      <c r="K130">
        <v>1.8243282641710556E-2</v>
      </c>
      <c r="U130" t="s">
        <v>3193</v>
      </c>
      <c r="V130">
        <v>1.6153459254492779</v>
      </c>
      <c r="W130">
        <v>3.2419694438458407E-2</v>
      </c>
    </row>
    <row r="131" spans="2:23" x14ac:dyDescent="0.25">
      <c r="B131" t="s">
        <v>3034</v>
      </c>
      <c r="C131">
        <v>1.6804683639562663</v>
      </c>
      <c r="D131">
        <v>1.6806344688935562</v>
      </c>
      <c r="E131">
        <f t="shared" si="2"/>
        <v>1.6805514164249113</v>
      </c>
      <c r="F131">
        <f t="shared" si="3"/>
        <v>1.1745392754622418E-4</v>
      </c>
      <c r="I131" t="s">
        <v>3034</v>
      </c>
      <c r="J131">
        <v>1.6805514164249113</v>
      </c>
      <c r="K131">
        <v>1.1745392754622418E-4</v>
      </c>
      <c r="U131" t="s">
        <v>3194</v>
      </c>
      <c r="V131">
        <v>1.6919995165244093</v>
      </c>
      <c r="W131">
        <v>1.4428267660873205E-2</v>
      </c>
    </row>
    <row r="132" spans="2:23" x14ac:dyDescent="0.25">
      <c r="B132" t="s">
        <v>3035</v>
      </c>
      <c r="C132">
        <v>1.6898709710081914</v>
      </c>
      <c r="D132">
        <v>1.6910134929485225</v>
      </c>
      <c r="E132">
        <f t="shared" ref="E132:E195" si="4">AVERAGE(C132:D132)</f>
        <v>1.690442231978357</v>
      </c>
      <c r="F132">
        <f t="shared" ref="F132:F195" si="5">_xlfn.STDEV.S(C132:D132)</f>
        <v>8.0788501166257081E-4</v>
      </c>
      <c r="I132" t="s">
        <v>3035</v>
      </c>
      <c r="J132">
        <v>1.690442231978357</v>
      </c>
      <c r="K132">
        <v>8.0788501166257081E-4</v>
      </c>
      <c r="T132">
        <v>11</v>
      </c>
      <c r="U132" t="s">
        <v>3195</v>
      </c>
      <c r="V132">
        <v>1.7183933123519219</v>
      </c>
      <c r="W132">
        <v>1.6043512469057067E-2</v>
      </c>
    </row>
    <row r="133" spans="2:23" x14ac:dyDescent="0.25">
      <c r="B133" t="s">
        <v>3036</v>
      </c>
      <c r="C133">
        <v>1.6908402707413723</v>
      </c>
      <c r="D133">
        <v>1.6887692004622794</v>
      </c>
      <c r="E133">
        <f t="shared" si="4"/>
        <v>1.6898047356018258</v>
      </c>
      <c r="F133">
        <f t="shared" si="5"/>
        <v>1.4644678386605218E-3</v>
      </c>
      <c r="I133" t="s">
        <v>3036</v>
      </c>
      <c r="J133">
        <v>1.6898047356018258</v>
      </c>
      <c r="K133">
        <v>1.4644678386605218E-3</v>
      </c>
      <c r="U133" t="s">
        <v>3196</v>
      </c>
      <c r="V133">
        <v>1.7117575940984473</v>
      </c>
      <c r="W133">
        <v>1.6307275004761035E-2</v>
      </c>
    </row>
    <row r="134" spans="2:23" x14ac:dyDescent="0.25">
      <c r="B134" t="s">
        <v>3037</v>
      </c>
      <c r="C134">
        <v>1.6852351509763583</v>
      </c>
      <c r="D134">
        <v>1.6793934730582796</v>
      </c>
      <c r="E134">
        <f t="shared" si="4"/>
        <v>1.682314312017319</v>
      </c>
      <c r="F134">
        <f t="shared" si="5"/>
        <v>4.1306900693812111E-3</v>
      </c>
      <c r="I134" t="s">
        <v>3037</v>
      </c>
      <c r="J134">
        <v>1.682314312017319</v>
      </c>
      <c r="K134">
        <v>4.1306900693812111E-3</v>
      </c>
      <c r="U134" t="s">
        <v>3197</v>
      </c>
      <c r="V134">
        <v>1.6981409763583937</v>
      </c>
      <c r="W134">
        <v>1.9676354513387079E-2</v>
      </c>
    </row>
    <row r="135" spans="2:23" x14ac:dyDescent="0.25">
      <c r="B135" t="s">
        <v>3038</v>
      </c>
      <c r="C135">
        <v>1.6869758015659326</v>
      </c>
      <c r="D135">
        <v>1.6826696382519755</v>
      </c>
      <c r="E135">
        <f t="shared" si="4"/>
        <v>1.684822719908954</v>
      </c>
      <c r="F135">
        <f t="shared" si="5"/>
        <v>3.044917280195849E-3</v>
      </c>
      <c r="I135" t="s">
        <v>3038</v>
      </c>
      <c r="J135">
        <v>1.684822719908954</v>
      </c>
      <c r="K135">
        <v>3.044917280195849E-3</v>
      </c>
      <c r="U135" t="s">
        <v>3198</v>
      </c>
      <c r="V135">
        <v>1.6930367712689138</v>
      </c>
      <c r="W135">
        <v>1.4302335516669241E-2</v>
      </c>
    </row>
    <row r="136" spans="2:23" x14ac:dyDescent="0.25">
      <c r="B136" t="s">
        <v>3039</v>
      </c>
      <c r="C136">
        <v>1.6771410473078607</v>
      </c>
      <c r="D136">
        <v>1.6736023520292396</v>
      </c>
      <c r="E136">
        <f t="shared" si="4"/>
        <v>1.6753716996685502</v>
      </c>
      <c r="F136">
        <f t="shared" si="5"/>
        <v>2.502235428065843E-3</v>
      </c>
      <c r="I136" t="s">
        <v>3039</v>
      </c>
      <c r="J136">
        <v>1.6753716996685502</v>
      </c>
      <c r="K136">
        <v>2.502235428065843E-3</v>
      </c>
      <c r="U136" t="s">
        <v>3199</v>
      </c>
      <c r="V136">
        <v>1.6886692272817969</v>
      </c>
      <c r="W136">
        <v>1.4516116191107552E-2</v>
      </c>
    </row>
    <row r="138" spans="2:23" x14ac:dyDescent="0.25">
      <c r="B138" t="s">
        <v>3040</v>
      </c>
      <c r="C138">
        <v>1.5625</v>
      </c>
      <c r="D138">
        <v>1.5625</v>
      </c>
      <c r="E138">
        <f t="shared" si="4"/>
        <v>1.5625</v>
      </c>
      <c r="F138">
        <f t="shared" si="5"/>
        <v>0</v>
      </c>
      <c r="I138" t="s">
        <v>3040</v>
      </c>
      <c r="J138">
        <v>1.5625</v>
      </c>
      <c r="K138">
        <v>0</v>
      </c>
      <c r="U138" t="s">
        <v>3240</v>
      </c>
      <c r="V138">
        <v>1.5625</v>
      </c>
      <c r="W138">
        <v>0</v>
      </c>
    </row>
    <row r="139" spans="2:23" x14ac:dyDescent="0.25">
      <c r="B139" t="s">
        <v>3041</v>
      </c>
      <c r="C139">
        <v>1.5398635471494055</v>
      </c>
      <c r="D139">
        <v>1.5044366862700749</v>
      </c>
      <c r="E139">
        <f t="shared" si="4"/>
        <v>1.5221501167097402</v>
      </c>
      <c r="F139">
        <f t="shared" si="5"/>
        <v>2.505057356392713E-2</v>
      </c>
      <c r="I139" t="s">
        <v>3041</v>
      </c>
      <c r="J139">
        <v>1.5221501167097402</v>
      </c>
      <c r="K139">
        <v>2.505057356392713E-2</v>
      </c>
      <c r="U139" t="s">
        <v>3241</v>
      </c>
      <c r="V139">
        <v>1.6296800219206762</v>
      </c>
      <c r="W139">
        <v>2.7134532364475911E-2</v>
      </c>
    </row>
    <row r="140" spans="2:23" x14ac:dyDescent="0.25">
      <c r="B140" t="s">
        <v>3042</v>
      </c>
      <c r="C140">
        <v>1.4782820305412292</v>
      </c>
      <c r="D140">
        <v>1.4680006783120925</v>
      </c>
      <c r="E140">
        <f t="shared" si="4"/>
        <v>1.4731413544266609</v>
      </c>
      <c r="F140">
        <f t="shared" si="5"/>
        <v>7.2700138809900089E-3</v>
      </c>
      <c r="I140" t="s">
        <v>3042</v>
      </c>
      <c r="J140">
        <v>1.4731413544266609</v>
      </c>
      <c r="K140">
        <v>7.2700138809900089E-3</v>
      </c>
      <c r="U140" t="s">
        <v>3242</v>
      </c>
      <c r="V140">
        <v>1.690373178342985</v>
      </c>
      <c r="W140">
        <v>5.7135963955666502E-3</v>
      </c>
    </row>
    <row r="141" spans="2:23" x14ac:dyDescent="0.25">
      <c r="B141" t="s">
        <v>3043</v>
      </c>
      <c r="C141">
        <v>1.4624561436076626</v>
      </c>
      <c r="D141">
        <v>1.4504899000668845</v>
      </c>
      <c r="E141">
        <f t="shared" si="4"/>
        <v>1.4564730218372737</v>
      </c>
      <c r="F141">
        <f t="shared" si="5"/>
        <v>8.4614119530139406E-3</v>
      </c>
      <c r="I141" t="s">
        <v>3043</v>
      </c>
      <c r="J141">
        <v>1.4564730218372737</v>
      </c>
      <c r="K141">
        <v>8.4614119530139406E-3</v>
      </c>
      <c r="T141">
        <v>12</v>
      </c>
      <c r="U141" t="s">
        <v>3243</v>
      </c>
      <c r="V141">
        <v>1.7121328053562999</v>
      </c>
      <c r="W141">
        <v>7.797932502181003E-3</v>
      </c>
    </row>
    <row r="142" spans="2:23" x14ac:dyDescent="0.25">
      <c r="B142" t="s">
        <v>3044</v>
      </c>
      <c r="C142">
        <v>1.4661446087694394</v>
      </c>
      <c r="D142">
        <v>1.4544938075624312</v>
      </c>
      <c r="E142">
        <f t="shared" si="4"/>
        <v>1.4603192081659353</v>
      </c>
      <c r="F142">
        <f t="shared" si="5"/>
        <v>8.2383605397319346E-3</v>
      </c>
      <c r="I142" t="s">
        <v>3044</v>
      </c>
      <c r="J142">
        <v>1.4603192081659353</v>
      </c>
      <c r="K142">
        <v>8.2383605397319346E-3</v>
      </c>
      <c r="U142" t="s">
        <v>3244</v>
      </c>
      <c r="V142">
        <v>1.7014201453502231</v>
      </c>
      <c r="W142">
        <v>4.8445882748042882E-3</v>
      </c>
    </row>
    <row r="143" spans="2:23" x14ac:dyDescent="0.25">
      <c r="B143" t="s">
        <v>3045</v>
      </c>
      <c r="C143">
        <v>1.4671950400680609</v>
      </c>
      <c r="D143">
        <v>1.4518626102040435</v>
      </c>
      <c r="E143">
        <f t="shared" si="4"/>
        <v>1.4595288251360521</v>
      </c>
      <c r="F143">
        <f t="shared" si="5"/>
        <v>1.0841665128913835E-2</v>
      </c>
      <c r="I143" t="s">
        <v>3045</v>
      </c>
      <c r="J143">
        <v>1.4595288251360521</v>
      </c>
      <c r="K143">
        <v>1.0841665128913835E-2</v>
      </c>
      <c r="U143" t="s">
        <v>3245</v>
      </c>
      <c r="V143">
        <v>1.7002659854092848</v>
      </c>
      <c r="W143">
        <v>3.2939399992327673E-3</v>
      </c>
    </row>
    <row r="144" spans="2:23" x14ac:dyDescent="0.25">
      <c r="B144" t="s">
        <v>3046</v>
      </c>
      <c r="C144">
        <v>1.4769255489028399</v>
      </c>
      <c r="D144">
        <v>1.46900404487597</v>
      </c>
      <c r="E144">
        <f t="shared" si="4"/>
        <v>1.4729647968894048</v>
      </c>
      <c r="F144">
        <f t="shared" si="5"/>
        <v>5.6013492145962239E-3</v>
      </c>
      <c r="I144" t="s">
        <v>3046</v>
      </c>
      <c r="J144">
        <v>1.4729647968894048</v>
      </c>
      <c r="K144">
        <v>5.6013492145962239E-3</v>
      </c>
      <c r="U144" t="s">
        <v>3246</v>
      </c>
      <c r="V144">
        <v>1.6921579247390797</v>
      </c>
      <c r="W144">
        <v>4.3290533240782757E-3</v>
      </c>
    </row>
    <row r="145" spans="2:23" x14ac:dyDescent="0.25">
      <c r="B145" t="s">
        <v>3047</v>
      </c>
      <c r="C145">
        <v>1.478876252523055</v>
      </c>
      <c r="D145">
        <v>1.4705556532881972</v>
      </c>
      <c r="E145">
        <f t="shared" si="4"/>
        <v>1.4747159529056262</v>
      </c>
      <c r="F145">
        <f t="shared" si="5"/>
        <v>5.8835521425035777E-3</v>
      </c>
      <c r="I145" t="s">
        <v>3047</v>
      </c>
      <c r="J145">
        <v>1.4747159529056262</v>
      </c>
      <c r="K145">
        <v>5.8835521425035777E-3</v>
      </c>
      <c r="U145" t="s">
        <v>3247</v>
      </c>
      <c r="V145">
        <v>1.686327122655825</v>
      </c>
      <c r="W145">
        <v>3.7894333171710243E-3</v>
      </c>
    </row>
    <row r="147" spans="2:23" x14ac:dyDescent="0.25">
      <c r="B147" t="s">
        <v>3048</v>
      </c>
      <c r="C147">
        <v>1.5625</v>
      </c>
      <c r="D147">
        <v>1.5625</v>
      </c>
      <c r="E147">
        <f t="shared" si="4"/>
        <v>1.5625</v>
      </c>
      <c r="F147">
        <f t="shared" si="5"/>
        <v>0</v>
      </c>
      <c r="I147" t="s">
        <v>3048</v>
      </c>
      <c r="J147">
        <v>1.5625</v>
      </c>
      <c r="K147">
        <v>0</v>
      </c>
      <c r="U147" t="s">
        <v>3272</v>
      </c>
      <c r="V147">
        <v>1.5625</v>
      </c>
      <c r="W147">
        <v>0</v>
      </c>
    </row>
    <row r="148" spans="2:23" x14ac:dyDescent="0.25">
      <c r="B148" t="s">
        <v>3049</v>
      </c>
      <c r="C148">
        <v>1.5783908741124273</v>
      </c>
      <c r="D148">
        <v>1.5130659595064917</v>
      </c>
      <c r="E148">
        <f t="shared" si="4"/>
        <v>1.5457284168094594</v>
      </c>
      <c r="F148">
        <f t="shared" si="5"/>
        <v>4.6191690098289204E-2</v>
      </c>
      <c r="I148" t="s">
        <v>3049</v>
      </c>
      <c r="J148">
        <v>1.5457284168094594</v>
      </c>
      <c r="K148">
        <v>4.6191690098289204E-2</v>
      </c>
      <c r="U148" t="s">
        <v>3273</v>
      </c>
      <c r="V148">
        <v>1.6045581925202752</v>
      </c>
      <c r="W148">
        <v>1.5358217414376957E-2</v>
      </c>
    </row>
    <row r="149" spans="2:23" x14ac:dyDescent="0.25">
      <c r="B149" t="s">
        <v>3050</v>
      </c>
      <c r="C149">
        <v>1.421547455249764</v>
      </c>
      <c r="D149">
        <v>1.4132390745966026</v>
      </c>
      <c r="E149">
        <f t="shared" si="4"/>
        <v>1.4173932649231833</v>
      </c>
      <c r="F149">
        <f t="shared" si="5"/>
        <v>5.8749123005295556E-3</v>
      </c>
      <c r="I149" t="s">
        <v>3050</v>
      </c>
      <c r="J149">
        <v>1.4173932649231833</v>
      </c>
      <c r="K149">
        <v>5.8749123005295556E-3</v>
      </c>
      <c r="U149" t="s">
        <v>3274</v>
      </c>
      <c r="V149">
        <v>1.6827459353710468</v>
      </c>
      <c r="W149">
        <v>3.8877880105124556E-3</v>
      </c>
    </row>
    <row r="150" spans="2:23" x14ac:dyDescent="0.25">
      <c r="B150" t="s">
        <v>3051</v>
      </c>
      <c r="C150">
        <v>1.4307700559131871</v>
      </c>
      <c r="D150">
        <v>1.4039797672668859</v>
      </c>
      <c r="E150">
        <f t="shared" si="4"/>
        <v>1.4173749115900365</v>
      </c>
      <c r="F150">
        <f t="shared" si="5"/>
        <v>1.8943594771744534E-2</v>
      </c>
      <c r="I150" t="s">
        <v>3051</v>
      </c>
      <c r="J150">
        <v>1.4173749115900365</v>
      </c>
      <c r="K150">
        <v>1.8943594771744534E-2</v>
      </c>
      <c r="U150" t="s">
        <v>3275</v>
      </c>
      <c r="V150">
        <v>1.6991323199081401</v>
      </c>
      <c r="W150">
        <v>3.1394768209847788E-3</v>
      </c>
    </row>
    <row r="151" spans="2:23" x14ac:dyDescent="0.25">
      <c r="B151" t="s">
        <v>3052</v>
      </c>
      <c r="C151">
        <v>1.4193690823079532</v>
      </c>
      <c r="D151">
        <v>1.4024220546250517</v>
      </c>
      <c r="E151">
        <f t="shared" si="4"/>
        <v>1.4108955684665023</v>
      </c>
      <c r="F151">
        <f t="shared" si="5"/>
        <v>1.1983358195535844E-2</v>
      </c>
      <c r="I151" t="s">
        <v>3052</v>
      </c>
      <c r="J151">
        <v>1.4108955684665023</v>
      </c>
      <c r="K151">
        <v>1.1983358195535844E-2</v>
      </c>
      <c r="T151">
        <v>13</v>
      </c>
      <c r="U151" t="s">
        <v>3276</v>
      </c>
      <c r="V151">
        <v>1.6987978258638536</v>
      </c>
      <c r="W151">
        <v>3.3792354505729452E-3</v>
      </c>
    </row>
    <row r="152" spans="2:23" x14ac:dyDescent="0.25">
      <c r="B152" t="s">
        <v>3053</v>
      </c>
      <c r="C152">
        <v>1.4350181760352354</v>
      </c>
      <c r="D152">
        <v>1.4141731201330978</v>
      </c>
      <c r="E152">
        <f t="shared" si="4"/>
        <v>1.4245956480841666</v>
      </c>
      <c r="F152">
        <f t="shared" si="5"/>
        <v>1.4739680382614154E-2</v>
      </c>
      <c r="I152" t="s">
        <v>3053</v>
      </c>
      <c r="J152">
        <v>1.4245956480841666</v>
      </c>
      <c r="K152">
        <v>1.4739680382614154E-2</v>
      </c>
      <c r="U152" t="s">
        <v>3277</v>
      </c>
      <c r="V152">
        <v>1.6963408061632084</v>
      </c>
      <c r="W152">
        <v>9.902455547671613E-4</v>
      </c>
    </row>
    <row r="153" spans="2:23" x14ac:dyDescent="0.25">
      <c r="B153" t="s">
        <v>3054</v>
      </c>
      <c r="C153">
        <v>1.4247157378422137</v>
      </c>
      <c r="D153">
        <v>1.4055153457947385</v>
      </c>
      <c r="E153">
        <f t="shared" si="4"/>
        <v>1.415115541818476</v>
      </c>
      <c r="F153">
        <f t="shared" si="5"/>
        <v>1.3576727418210014E-2</v>
      </c>
      <c r="I153" t="s">
        <v>3054</v>
      </c>
      <c r="J153">
        <v>1.415115541818476</v>
      </c>
      <c r="K153">
        <v>1.3576727418210014E-2</v>
      </c>
      <c r="U153" t="s">
        <v>3278</v>
      </c>
      <c r="V153">
        <v>1.6886208204919335</v>
      </c>
      <c r="W153">
        <v>1.2733609963204741E-3</v>
      </c>
    </row>
    <row r="154" spans="2:23" x14ac:dyDescent="0.25">
      <c r="B154" t="s">
        <v>3055</v>
      </c>
      <c r="C154">
        <v>1.4313511928430633</v>
      </c>
      <c r="D154">
        <v>1.4121859693267027</v>
      </c>
      <c r="E154">
        <f t="shared" si="4"/>
        <v>1.421768581084883</v>
      </c>
      <c r="F154">
        <f t="shared" si="5"/>
        <v>1.3551859511374491E-2</v>
      </c>
      <c r="I154" t="s">
        <v>3055</v>
      </c>
      <c r="J154">
        <v>1.421768581084883</v>
      </c>
      <c r="K154">
        <v>1.3551859511374491E-2</v>
      </c>
      <c r="U154" t="s">
        <v>3279</v>
      </c>
      <c r="V154">
        <v>1.6762812509274165</v>
      </c>
      <c r="W154">
        <v>1.3513781885499644E-3</v>
      </c>
    </row>
    <row r="156" spans="2:23" x14ac:dyDescent="0.25">
      <c r="B156" t="s">
        <v>3056</v>
      </c>
      <c r="C156">
        <v>1.5625</v>
      </c>
      <c r="D156">
        <v>1.5625</v>
      </c>
      <c r="E156">
        <f t="shared" si="4"/>
        <v>1.5625</v>
      </c>
      <c r="F156">
        <f t="shared" si="5"/>
        <v>0</v>
      </c>
      <c r="I156" t="s">
        <v>3056</v>
      </c>
      <c r="J156">
        <v>1.5625</v>
      </c>
      <c r="K156">
        <v>0</v>
      </c>
      <c r="U156" t="s">
        <v>3120</v>
      </c>
      <c r="V156">
        <v>1.5625</v>
      </c>
      <c r="W156">
        <v>0</v>
      </c>
    </row>
    <row r="157" spans="2:23" x14ac:dyDescent="0.25">
      <c r="B157" t="s">
        <v>3057</v>
      </c>
      <c r="C157">
        <v>1.5794412277729271</v>
      </c>
      <c r="D157">
        <v>1.5738131264293933</v>
      </c>
      <c r="E157">
        <f t="shared" si="4"/>
        <v>1.5766271771011602</v>
      </c>
      <c r="F157">
        <f t="shared" si="5"/>
        <v>3.9796686252178363E-3</v>
      </c>
      <c r="I157" t="s">
        <v>3057</v>
      </c>
      <c r="J157">
        <v>1.5766271771011602</v>
      </c>
      <c r="K157">
        <v>3.9796686252178363E-3</v>
      </c>
      <c r="U157" t="s">
        <v>3121</v>
      </c>
      <c r="V157">
        <v>1.6024669535714628</v>
      </c>
      <c r="W157">
        <v>2.1542368398960385E-2</v>
      </c>
    </row>
    <row r="158" spans="2:23" x14ac:dyDescent="0.25">
      <c r="B158" t="s">
        <v>3058</v>
      </c>
      <c r="C158">
        <v>1.6093719289434598</v>
      </c>
      <c r="D158">
        <v>1.5973492069452362</v>
      </c>
      <c r="E158">
        <f t="shared" si="4"/>
        <v>1.6033605679443479</v>
      </c>
      <c r="F158">
        <f t="shared" si="5"/>
        <v>8.5013482532646078E-3</v>
      </c>
      <c r="I158" t="s">
        <v>3058</v>
      </c>
      <c r="J158">
        <v>1.6033605679443479</v>
      </c>
      <c r="K158">
        <v>8.5013482532646078E-3</v>
      </c>
      <c r="U158" t="s">
        <v>3122</v>
      </c>
      <c r="V158">
        <v>1.6696491594487126</v>
      </c>
      <c r="W158">
        <v>1.2299489044478782E-3</v>
      </c>
    </row>
    <row r="159" spans="2:23" x14ac:dyDescent="0.25">
      <c r="B159" t="s">
        <v>3059</v>
      </c>
      <c r="C159">
        <v>1.6089497169630047</v>
      </c>
      <c r="D159">
        <v>1.5980159130655935</v>
      </c>
      <c r="E159">
        <f t="shared" si="4"/>
        <v>1.6034828150142992</v>
      </c>
      <c r="F159">
        <f t="shared" si="5"/>
        <v>7.7313668800233371E-3</v>
      </c>
      <c r="I159" t="s">
        <v>3059</v>
      </c>
      <c r="J159">
        <v>1.6034828150142992</v>
      </c>
      <c r="K159">
        <v>7.7313668800233371E-3</v>
      </c>
      <c r="T159">
        <v>14</v>
      </c>
      <c r="U159" t="s">
        <v>3123</v>
      </c>
      <c r="V159">
        <v>1.6776481285709748</v>
      </c>
      <c r="W159">
        <v>4.4881553484456089E-3</v>
      </c>
    </row>
    <row r="160" spans="2:23" x14ac:dyDescent="0.25">
      <c r="B160" t="s">
        <v>3060</v>
      </c>
      <c r="C160">
        <v>1.6092039643424199</v>
      </c>
      <c r="D160">
        <v>1.5985865040485228</v>
      </c>
      <c r="E160">
        <f t="shared" si="4"/>
        <v>1.6038952341954713</v>
      </c>
      <c r="F160">
        <f t="shared" si="5"/>
        <v>7.5076781727935506E-3</v>
      </c>
      <c r="I160" t="s">
        <v>3060</v>
      </c>
      <c r="J160">
        <v>1.6038952341954713</v>
      </c>
      <c r="K160">
        <v>7.5076781727935506E-3</v>
      </c>
      <c r="U160" t="s">
        <v>3124</v>
      </c>
      <c r="V160">
        <v>1.6769557206672527</v>
      </c>
      <c r="W160">
        <v>1.9846706280665445E-3</v>
      </c>
    </row>
    <row r="161" spans="2:23" x14ac:dyDescent="0.25">
      <c r="B161" t="s">
        <v>3061</v>
      </c>
      <c r="C161">
        <v>1.6039502500566387</v>
      </c>
      <c r="D161">
        <v>1.5967210052695631</v>
      </c>
      <c r="E161">
        <f t="shared" si="4"/>
        <v>1.6003356276631009</v>
      </c>
      <c r="F161">
        <f t="shared" si="5"/>
        <v>5.1118480117986918E-3</v>
      </c>
      <c r="I161" t="s">
        <v>3061</v>
      </c>
      <c r="J161">
        <v>1.6003356276631009</v>
      </c>
      <c r="K161">
        <v>5.1118480117986918E-3</v>
      </c>
      <c r="U161" t="s">
        <v>3125</v>
      </c>
      <c r="V161">
        <v>1.6669574980566282</v>
      </c>
      <c r="W161">
        <v>6.8142436114315228E-3</v>
      </c>
    </row>
    <row r="162" spans="2:23" x14ac:dyDescent="0.25">
      <c r="B162" t="s">
        <v>3062</v>
      </c>
      <c r="C162">
        <v>1.6167919495109575</v>
      </c>
      <c r="D162">
        <v>1.6001959851697063</v>
      </c>
      <c r="E162">
        <f t="shared" si="4"/>
        <v>1.608493967340332</v>
      </c>
      <c r="F162">
        <f t="shared" si="5"/>
        <v>1.1735118926028867E-2</v>
      </c>
      <c r="I162" t="s">
        <v>3062</v>
      </c>
      <c r="J162">
        <v>1.608493967340332</v>
      </c>
      <c r="K162">
        <v>1.1735118926028867E-2</v>
      </c>
      <c r="U162" t="s">
        <v>3126</v>
      </c>
      <c r="V162">
        <v>1.6729799194798398</v>
      </c>
      <c r="W162">
        <v>2.2064150301589714E-3</v>
      </c>
    </row>
    <row r="163" spans="2:23" x14ac:dyDescent="0.25">
      <c r="B163" t="s">
        <v>3063</v>
      </c>
      <c r="C163">
        <v>1.6081349226016699</v>
      </c>
      <c r="D163">
        <v>1.5917340762451604</v>
      </c>
      <c r="E163">
        <f t="shared" si="4"/>
        <v>1.5999344994234153</v>
      </c>
      <c r="F163">
        <f t="shared" si="5"/>
        <v>1.1597149675886556E-2</v>
      </c>
      <c r="I163" t="s">
        <v>3063</v>
      </c>
      <c r="J163">
        <v>1.5999344994234153</v>
      </c>
      <c r="K163">
        <v>1.1597149675886556E-2</v>
      </c>
      <c r="U163" t="s">
        <v>3127</v>
      </c>
      <c r="V163">
        <v>1.666977114903468</v>
      </c>
      <c r="W163">
        <v>2.0338024979039112E-3</v>
      </c>
    </row>
    <row r="165" spans="2:23" x14ac:dyDescent="0.25">
      <c r="B165" t="s">
        <v>3064</v>
      </c>
      <c r="C165">
        <v>1.5625</v>
      </c>
      <c r="D165">
        <v>1.5625</v>
      </c>
      <c r="E165">
        <f t="shared" si="4"/>
        <v>1.5625</v>
      </c>
      <c r="F165">
        <f t="shared" si="5"/>
        <v>0</v>
      </c>
      <c r="I165" t="s">
        <v>3064</v>
      </c>
      <c r="J165">
        <v>1.5625</v>
      </c>
      <c r="K165">
        <v>0</v>
      </c>
      <c r="U165" t="s">
        <v>2969</v>
      </c>
      <c r="V165">
        <v>1.5625</v>
      </c>
      <c r="W165">
        <v>0</v>
      </c>
    </row>
    <row r="166" spans="2:23" x14ac:dyDescent="0.25">
      <c r="B166" t="s">
        <v>3065</v>
      </c>
      <c r="C166">
        <v>1.5754738166339439</v>
      </c>
      <c r="D166">
        <v>1.5842558922862051</v>
      </c>
      <c r="E166">
        <f t="shared" si="4"/>
        <v>1.5798648544600744</v>
      </c>
      <c r="F166">
        <f t="shared" si="5"/>
        <v>6.2098652466071593E-3</v>
      </c>
      <c r="I166" t="s">
        <v>3065</v>
      </c>
      <c r="J166">
        <v>1.5798648544600744</v>
      </c>
      <c r="K166">
        <v>6.2098652466071593E-3</v>
      </c>
      <c r="U166" t="s">
        <v>2970</v>
      </c>
      <c r="V166">
        <v>1.6015133763067346</v>
      </c>
      <c r="W166">
        <v>7.4911838694272943E-3</v>
      </c>
    </row>
    <row r="167" spans="2:23" x14ac:dyDescent="0.25">
      <c r="B167" t="s">
        <v>3066</v>
      </c>
      <c r="C167">
        <v>1.5806553266156325</v>
      </c>
      <c r="D167">
        <v>1.584723556945659</v>
      </c>
      <c r="E167">
        <f t="shared" si="4"/>
        <v>1.5826894417806456</v>
      </c>
      <c r="F167">
        <f t="shared" si="5"/>
        <v>2.8766732537905721E-3</v>
      </c>
      <c r="I167" t="s">
        <v>3066</v>
      </c>
      <c r="J167">
        <v>1.5826894417806456</v>
      </c>
      <c r="K167">
        <v>2.8766732537905721E-3</v>
      </c>
      <c r="T167">
        <v>15</v>
      </c>
      <c r="U167" t="s">
        <v>2971</v>
      </c>
      <c r="V167">
        <v>1.6763559382909921</v>
      </c>
      <c r="W167">
        <v>5.4798275605699711E-3</v>
      </c>
    </row>
    <row r="168" spans="2:23" x14ac:dyDescent="0.25">
      <c r="B168" t="s">
        <v>3067</v>
      </c>
      <c r="C168">
        <v>1.5870661381573743</v>
      </c>
      <c r="D168">
        <v>1.5887480084896684</v>
      </c>
      <c r="E168">
        <f t="shared" si="4"/>
        <v>1.5879070733235214</v>
      </c>
      <c r="F168">
        <f t="shared" si="5"/>
        <v>1.1892619170415985E-3</v>
      </c>
      <c r="I168" t="s">
        <v>3067</v>
      </c>
      <c r="J168">
        <v>1.5879070733235214</v>
      </c>
      <c r="K168">
        <v>1.1892619170415985E-3</v>
      </c>
      <c r="U168" t="s">
        <v>2972</v>
      </c>
      <c r="V168">
        <v>1.6868031627661648</v>
      </c>
      <c r="W168">
        <v>5.2634656828382557E-3</v>
      </c>
    </row>
    <row r="169" spans="2:23" x14ac:dyDescent="0.25">
      <c r="B169" t="s">
        <v>3068</v>
      </c>
      <c r="C169">
        <v>1.5830663796492932</v>
      </c>
      <c r="D169">
        <v>1.5876741983794871</v>
      </c>
      <c r="E169">
        <f t="shared" si="4"/>
        <v>1.5853702890143901</v>
      </c>
      <c r="F169">
        <f t="shared" si="5"/>
        <v>3.2582198705984871E-3</v>
      </c>
      <c r="I169" t="s">
        <v>3068</v>
      </c>
      <c r="J169">
        <v>1.5853702890143901</v>
      </c>
      <c r="K169">
        <v>3.2582198705984871E-3</v>
      </c>
      <c r="U169" t="s">
        <v>3433</v>
      </c>
      <c r="V169">
        <v>1.6870253053334037</v>
      </c>
      <c r="W169">
        <v>6.3640078681200217E-3</v>
      </c>
    </row>
    <row r="170" spans="2:23" x14ac:dyDescent="0.25">
      <c r="B170" t="s">
        <v>3069</v>
      </c>
      <c r="C170">
        <v>1.5720604949540615</v>
      </c>
      <c r="D170">
        <v>1.5812765937990081</v>
      </c>
      <c r="E170">
        <f t="shared" si="4"/>
        <v>1.5766685443765347</v>
      </c>
      <c r="F170">
        <f t="shared" si="5"/>
        <v>6.516765989347223E-3</v>
      </c>
      <c r="I170" t="s">
        <v>3069</v>
      </c>
      <c r="J170">
        <v>1.5766685443765347</v>
      </c>
      <c r="K170">
        <v>6.516765989347223E-3</v>
      </c>
      <c r="U170" t="s">
        <v>2973</v>
      </c>
      <c r="V170">
        <v>1.6786245212851769</v>
      </c>
      <c r="W170">
        <v>8.3310046895981264E-3</v>
      </c>
    </row>
    <row r="171" spans="2:23" x14ac:dyDescent="0.25">
      <c r="B171" t="s">
        <v>3070</v>
      </c>
      <c r="C171">
        <v>1.5805550116976399</v>
      </c>
      <c r="D171">
        <v>1.5824569376779878</v>
      </c>
      <c r="E171">
        <f t="shared" si="4"/>
        <v>1.581505974687814</v>
      </c>
      <c r="F171">
        <f t="shared" si="5"/>
        <v>1.3448647580188617E-3</v>
      </c>
      <c r="I171" t="s">
        <v>3070</v>
      </c>
      <c r="J171">
        <v>1.581505974687814</v>
      </c>
      <c r="K171">
        <v>1.3448647580188617E-3</v>
      </c>
      <c r="U171" t="s">
        <v>2974</v>
      </c>
      <c r="V171">
        <v>1.6824063117487666</v>
      </c>
      <c r="W171">
        <v>9.2207292956873656E-3</v>
      </c>
    </row>
    <row r="172" spans="2:23" x14ac:dyDescent="0.25">
      <c r="B172" t="s">
        <v>3071</v>
      </c>
      <c r="C172">
        <v>1.5820053500768156</v>
      </c>
      <c r="D172">
        <v>1.5839739349079243</v>
      </c>
      <c r="E172">
        <f t="shared" si="4"/>
        <v>1.58298964249237</v>
      </c>
      <c r="F172">
        <f t="shared" si="5"/>
        <v>1.3919996834178808E-3</v>
      </c>
      <c r="I172" t="s">
        <v>3071</v>
      </c>
      <c r="J172">
        <v>1.58298964249237</v>
      </c>
      <c r="K172">
        <v>1.3919996834178808E-3</v>
      </c>
      <c r="U172" t="s">
        <v>2975</v>
      </c>
      <c r="V172">
        <v>1.6690798387726806</v>
      </c>
      <c r="W172">
        <v>8.8070407638103556E-3</v>
      </c>
    </row>
    <row r="174" spans="2:23" x14ac:dyDescent="0.25">
      <c r="B174" t="s">
        <v>3072</v>
      </c>
      <c r="C174">
        <v>1.5625</v>
      </c>
      <c r="D174">
        <v>1.5625</v>
      </c>
      <c r="E174">
        <f t="shared" si="4"/>
        <v>1.5625</v>
      </c>
      <c r="F174">
        <f t="shared" si="5"/>
        <v>0</v>
      </c>
      <c r="I174" t="s">
        <v>3072</v>
      </c>
      <c r="J174">
        <v>1.5625</v>
      </c>
      <c r="K174">
        <v>0</v>
      </c>
      <c r="U174" t="s">
        <v>3000</v>
      </c>
      <c r="V174">
        <v>1.5625</v>
      </c>
      <c r="W174">
        <v>0</v>
      </c>
    </row>
    <row r="175" spans="2:23" x14ac:dyDescent="0.25">
      <c r="B175" t="s">
        <v>3073</v>
      </c>
      <c r="C175">
        <v>1.5612998110554308</v>
      </c>
      <c r="D175">
        <v>1.553976808566282</v>
      </c>
      <c r="E175">
        <f t="shared" si="4"/>
        <v>1.5576383098108564</v>
      </c>
      <c r="F175">
        <f t="shared" si="5"/>
        <v>5.1781447187231227E-3</v>
      </c>
      <c r="I175" t="s">
        <v>3073</v>
      </c>
      <c r="J175">
        <v>1.5576383098108564</v>
      </c>
      <c r="K175">
        <v>5.1781447187231227E-3</v>
      </c>
      <c r="U175" t="s">
        <v>3001</v>
      </c>
      <c r="V175">
        <v>1.5957007593845045</v>
      </c>
      <c r="W175">
        <v>1.7607582146356847E-2</v>
      </c>
    </row>
    <row r="176" spans="2:23" x14ac:dyDescent="0.25">
      <c r="B176" t="s">
        <v>3074</v>
      </c>
      <c r="C176">
        <v>1.5549076286635024</v>
      </c>
      <c r="D176">
        <v>1.5482849230683917</v>
      </c>
      <c r="E176">
        <f t="shared" si="4"/>
        <v>1.551596275865947</v>
      </c>
      <c r="F176">
        <f t="shared" si="5"/>
        <v>4.6829600361048586E-3</v>
      </c>
      <c r="I176" t="s">
        <v>3074</v>
      </c>
      <c r="J176">
        <v>1.551596275865947</v>
      </c>
      <c r="K176">
        <v>4.6829600361048586E-3</v>
      </c>
      <c r="T176">
        <v>16</v>
      </c>
      <c r="U176" t="s">
        <v>3002</v>
      </c>
      <c r="V176">
        <v>1.6514408484080487</v>
      </c>
      <c r="W176">
        <v>8.0677772222101669E-3</v>
      </c>
    </row>
    <row r="177" spans="2:23" x14ac:dyDescent="0.25">
      <c r="B177" t="s">
        <v>3075</v>
      </c>
      <c r="C177">
        <v>1.5477433716647755</v>
      </c>
      <c r="D177">
        <v>1.5429052728354404</v>
      </c>
      <c r="E177">
        <f t="shared" si="4"/>
        <v>1.5453243222501079</v>
      </c>
      <c r="F177">
        <f t="shared" si="5"/>
        <v>3.4210524902735166E-3</v>
      </c>
      <c r="I177" t="s">
        <v>3075</v>
      </c>
      <c r="J177">
        <v>1.5453243222501079</v>
      </c>
      <c r="K177">
        <v>3.4210524902735166E-3</v>
      </c>
      <c r="U177" t="s">
        <v>3003</v>
      </c>
      <c r="V177">
        <v>1.6656307925448874</v>
      </c>
      <c r="W177">
        <v>5.7039478446999515E-3</v>
      </c>
    </row>
    <row r="178" spans="2:23" x14ac:dyDescent="0.25">
      <c r="B178" t="s">
        <v>3076</v>
      </c>
      <c r="C178">
        <v>1.5501545103161618</v>
      </c>
      <c r="D178">
        <v>1.5461545612969625</v>
      </c>
      <c r="E178">
        <f t="shared" si="4"/>
        <v>1.548154535806562</v>
      </c>
      <c r="F178">
        <f t="shared" si="5"/>
        <v>2.828391075876313E-3</v>
      </c>
      <c r="I178" t="s">
        <v>3076</v>
      </c>
      <c r="J178">
        <v>1.548154535806562</v>
      </c>
      <c r="K178">
        <v>2.828391075876313E-3</v>
      </c>
      <c r="U178" t="s">
        <v>3004</v>
      </c>
      <c r="V178">
        <v>1.6628243545737718</v>
      </c>
      <c r="W178">
        <v>5.1609975443035611E-3</v>
      </c>
    </row>
    <row r="179" spans="2:23" x14ac:dyDescent="0.25">
      <c r="B179" t="s">
        <v>3077</v>
      </c>
      <c r="C179">
        <v>1.5468003519385232</v>
      </c>
      <c r="D179">
        <v>1.5438437065162756</v>
      </c>
      <c r="E179">
        <f t="shared" si="4"/>
        <v>1.5453220292273993</v>
      </c>
      <c r="F179">
        <f t="shared" si="5"/>
        <v>2.090664027635445E-3</v>
      </c>
      <c r="I179" t="s">
        <v>3077</v>
      </c>
      <c r="J179">
        <v>1.5453220292273993</v>
      </c>
      <c r="K179">
        <v>2.090664027635445E-3</v>
      </c>
      <c r="U179" t="s">
        <v>3005</v>
      </c>
      <c r="V179">
        <v>1.6591110031339071</v>
      </c>
      <c r="W179">
        <v>1.1158092307460774E-3</v>
      </c>
    </row>
    <row r="180" spans="2:23" x14ac:dyDescent="0.25">
      <c r="B180" t="s">
        <v>3078</v>
      </c>
      <c r="C180">
        <v>1.5568643389440844</v>
      </c>
      <c r="D180">
        <v>1.5495848709057898</v>
      </c>
      <c r="E180">
        <f t="shared" si="4"/>
        <v>1.553224604924937</v>
      </c>
      <c r="F180">
        <f t="shared" si="5"/>
        <v>5.1473612133088468E-3</v>
      </c>
      <c r="I180" t="s">
        <v>3078</v>
      </c>
      <c r="J180">
        <v>1.553224604924937</v>
      </c>
      <c r="K180">
        <v>5.1473612133088468E-3</v>
      </c>
      <c r="U180" t="s">
        <v>3006</v>
      </c>
      <c r="V180">
        <v>1.6527979997976314</v>
      </c>
      <c r="W180">
        <v>5.9575386411904576E-3</v>
      </c>
    </row>
    <row r="181" spans="2:23" x14ac:dyDescent="0.25">
      <c r="B181" t="s">
        <v>3079</v>
      </c>
      <c r="C181">
        <v>1.5542632351245973</v>
      </c>
      <c r="D181">
        <v>1.5465189787807672</v>
      </c>
      <c r="E181">
        <f t="shared" si="4"/>
        <v>1.5503911069526821</v>
      </c>
      <c r="F181">
        <f t="shared" si="5"/>
        <v>5.476016175969229E-3</v>
      </c>
      <c r="I181" t="s">
        <v>3079</v>
      </c>
      <c r="J181">
        <v>1.5503911069526821</v>
      </c>
      <c r="K181">
        <v>5.476016175969229E-3</v>
      </c>
      <c r="U181" t="s">
        <v>3007</v>
      </c>
      <c r="V181">
        <v>1.647498952807732</v>
      </c>
      <c r="W181">
        <v>6.1070401151897087E-3</v>
      </c>
    </row>
    <row r="183" spans="2:23" x14ac:dyDescent="0.25">
      <c r="B183" t="s">
        <v>3080</v>
      </c>
      <c r="C183">
        <v>1.5625</v>
      </c>
      <c r="D183">
        <v>1.5625</v>
      </c>
      <c r="E183">
        <f t="shared" si="4"/>
        <v>1.5625</v>
      </c>
      <c r="F183">
        <f t="shared" si="5"/>
        <v>0</v>
      </c>
      <c r="I183" t="s">
        <v>3080</v>
      </c>
      <c r="J183">
        <v>1.5625</v>
      </c>
      <c r="K183">
        <v>0</v>
      </c>
    </row>
    <row r="184" spans="2:23" x14ac:dyDescent="0.25">
      <c r="B184" t="s">
        <v>3081</v>
      </c>
      <c r="C184">
        <v>1.5802191040143065</v>
      </c>
      <c r="D184">
        <v>1.5539107889308181</v>
      </c>
      <c r="E184">
        <f t="shared" si="4"/>
        <v>1.5670649464725623</v>
      </c>
      <c r="F184">
        <f t="shared" si="5"/>
        <v>1.8602787997126988E-2</v>
      </c>
      <c r="I184" t="s">
        <v>3081</v>
      </c>
      <c r="J184">
        <v>1.5670649464725623</v>
      </c>
      <c r="K184">
        <v>1.8602787997126988E-2</v>
      </c>
    </row>
    <row r="185" spans="2:23" x14ac:dyDescent="0.25">
      <c r="B185" t="s">
        <v>3082</v>
      </c>
      <c r="C185">
        <v>1.5399392578492646</v>
      </c>
      <c r="D185">
        <v>1.5247999239274783</v>
      </c>
      <c r="E185">
        <f t="shared" si="4"/>
        <v>1.5323695908883714</v>
      </c>
      <c r="F185">
        <f t="shared" si="5"/>
        <v>1.0705125678742575E-2</v>
      </c>
      <c r="I185" t="s">
        <v>3082</v>
      </c>
      <c r="J185">
        <v>1.5323695908883714</v>
      </c>
      <c r="K185">
        <v>1.0705125678742575E-2</v>
      </c>
    </row>
    <row r="186" spans="2:23" x14ac:dyDescent="0.25">
      <c r="B186" t="s">
        <v>3083</v>
      </c>
      <c r="C186">
        <v>1.5380167641615778</v>
      </c>
      <c r="D186">
        <v>1.5181251688075124</v>
      </c>
      <c r="E186">
        <f t="shared" si="4"/>
        <v>1.5280709664845451</v>
      </c>
      <c r="F186">
        <f t="shared" si="5"/>
        <v>1.4065481963478527E-2</v>
      </c>
      <c r="I186" t="s">
        <v>3083</v>
      </c>
      <c r="J186">
        <v>1.5280709664845451</v>
      </c>
      <c r="K186">
        <v>1.4065481963478527E-2</v>
      </c>
    </row>
    <row r="187" spans="2:23" x14ac:dyDescent="0.25">
      <c r="B187" t="s">
        <v>3084</v>
      </c>
      <c r="C187">
        <v>1.5400730656409163</v>
      </c>
      <c r="D187">
        <v>1.5212435869028182</v>
      </c>
      <c r="E187">
        <f t="shared" si="4"/>
        <v>1.5306583262718672</v>
      </c>
      <c r="F187">
        <f t="shared" si="5"/>
        <v>1.3314452101917038E-2</v>
      </c>
      <c r="I187" t="s">
        <v>3084</v>
      </c>
      <c r="J187">
        <v>1.5306583262718672</v>
      </c>
      <c r="K187">
        <v>1.3314452101917038E-2</v>
      </c>
    </row>
    <row r="188" spans="2:23" x14ac:dyDescent="0.25">
      <c r="B188" t="s">
        <v>3085</v>
      </c>
      <c r="C188">
        <v>1.5525346859332048</v>
      </c>
      <c r="D188">
        <v>1.5332169925814094</v>
      </c>
      <c r="E188">
        <f t="shared" si="4"/>
        <v>1.5428758392573072</v>
      </c>
      <c r="F188">
        <f t="shared" si="5"/>
        <v>1.3659671965936772E-2</v>
      </c>
      <c r="I188" t="s">
        <v>3085</v>
      </c>
      <c r="J188">
        <v>1.5428758392573072</v>
      </c>
      <c r="K188">
        <v>1.3659671965936772E-2</v>
      </c>
    </row>
    <row r="189" spans="2:23" x14ac:dyDescent="0.25">
      <c r="B189" t="s">
        <v>3086</v>
      </c>
      <c r="C189">
        <v>1.5435646558500151</v>
      </c>
      <c r="D189">
        <v>1.5220678075426417</v>
      </c>
      <c r="E189">
        <f t="shared" si="4"/>
        <v>1.5328162316963283</v>
      </c>
      <c r="F189">
        <f t="shared" si="5"/>
        <v>1.5200567212282299E-2</v>
      </c>
      <c r="I189" t="s">
        <v>3086</v>
      </c>
      <c r="J189">
        <v>1.5328162316963283</v>
      </c>
      <c r="K189">
        <v>1.5200567212282299E-2</v>
      </c>
    </row>
    <row r="190" spans="2:23" x14ac:dyDescent="0.25">
      <c r="B190" t="s">
        <v>3087</v>
      </c>
      <c r="C190">
        <v>1.5440145258627023</v>
      </c>
      <c r="D190">
        <v>1.522466195287707</v>
      </c>
      <c r="E190">
        <f t="shared" si="4"/>
        <v>1.5332403605752045</v>
      </c>
      <c r="F190">
        <f t="shared" si="5"/>
        <v>1.5236970672828578E-2</v>
      </c>
      <c r="I190" t="s">
        <v>3087</v>
      </c>
      <c r="J190">
        <v>1.5332403605752045</v>
      </c>
      <c r="K190">
        <v>1.5236970672828578E-2</v>
      </c>
    </row>
    <row r="192" spans="2:23" x14ac:dyDescent="0.25">
      <c r="B192" t="s">
        <v>3088</v>
      </c>
      <c r="C192">
        <v>1.5625</v>
      </c>
      <c r="D192">
        <v>1.5625</v>
      </c>
      <c r="E192">
        <f t="shared" si="4"/>
        <v>1.5625</v>
      </c>
      <c r="F192">
        <f t="shared" si="5"/>
        <v>0</v>
      </c>
      <c r="I192" t="s">
        <v>3088</v>
      </c>
      <c r="J192">
        <v>1.5625</v>
      </c>
      <c r="K192">
        <v>0</v>
      </c>
    </row>
    <row r="193" spans="2:11" x14ac:dyDescent="0.25">
      <c r="B193" t="s">
        <v>3089</v>
      </c>
      <c r="C193">
        <v>1.5787122930704829</v>
      </c>
      <c r="D193">
        <v>1.5639487273594228</v>
      </c>
      <c r="E193">
        <f t="shared" si="4"/>
        <v>1.5713305102149528</v>
      </c>
      <c r="F193">
        <f t="shared" si="5"/>
        <v>1.0439417428783774E-2</v>
      </c>
      <c r="I193" t="s">
        <v>3089</v>
      </c>
      <c r="J193">
        <v>1.5713305102149528</v>
      </c>
      <c r="K193">
        <v>1.0439417428783774E-2</v>
      </c>
    </row>
    <row r="194" spans="2:11" x14ac:dyDescent="0.25">
      <c r="B194" t="s">
        <v>3090</v>
      </c>
      <c r="C194">
        <v>1.5670287382357848</v>
      </c>
      <c r="D194">
        <v>1.5489333386836361</v>
      </c>
      <c r="E194">
        <f t="shared" si="4"/>
        <v>1.5579810384597104</v>
      </c>
      <c r="F194">
        <f t="shared" si="5"/>
        <v>1.2795379731604342E-2</v>
      </c>
      <c r="I194" t="s">
        <v>3090</v>
      </c>
      <c r="J194">
        <v>1.5579810384597104</v>
      </c>
      <c r="K194">
        <v>1.2795379731604342E-2</v>
      </c>
    </row>
    <row r="195" spans="2:11" x14ac:dyDescent="0.25">
      <c r="B195" t="s">
        <v>3091</v>
      </c>
      <c r="C195">
        <v>1.563608406639061</v>
      </c>
      <c r="D195">
        <v>1.5450743914994294</v>
      </c>
      <c r="E195">
        <f t="shared" si="4"/>
        <v>1.5543413990692452</v>
      </c>
      <c r="F195">
        <f t="shared" si="5"/>
        <v>1.310552778784764E-2</v>
      </c>
      <c r="I195" t="s">
        <v>3091</v>
      </c>
      <c r="J195">
        <v>1.5543413990692452</v>
      </c>
      <c r="K195">
        <v>1.310552778784764E-2</v>
      </c>
    </row>
    <row r="196" spans="2:11" x14ac:dyDescent="0.25">
      <c r="B196" t="s">
        <v>3092</v>
      </c>
      <c r="C196">
        <v>1.5717116452588953</v>
      </c>
      <c r="D196">
        <v>1.5517947601677649</v>
      </c>
      <c r="E196">
        <f t="shared" ref="E196:E259" si="6">AVERAGE(C196:D196)</f>
        <v>1.5617532027133301</v>
      </c>
      <c r="F196">
        <f t="shared" ref="F196:F259" si="7">_xlfn.STDEV.S(C196:D196)</f>
        <v>1.4083364508051577E-2</v>
      </c>
      <c r="I196" t="s">
        <v>3092</v>
      </c>
      <c r="J196">
        <v>1.5617532027133301</v>
      </c>
      <c r="K196">
        <v>1.4083364508051577E-2</v>
      </c>
    </row>
    <row r="197" spans="2:11" x14ac:dyDescent="0.25">
      <c r="B197" t="s">
        <v>3093</v>
      </c>
      <c r="C197">
        <v>1.5740752558858211</v>
      </c>
      <c r="D197">
        <v>1.5619385915611379</v>
      </c>
      <c r="E197">
        <f t="shared" si="6"/>
        <v>1.5680069237234795</v>
      </c>
      <c r="F197">
        <f t="shared" si="7"/>
        <v>8.5819176449683336E-3</v>
      </c>
      <c r="I197" t="s">
        <v>3093</v>
      </c>
      <c r="J197">
        <v>1.5680069237234795</v>
      </c>
      <c r="K197">
        <v>8.5819176449683336E-3</v>
      </c>
    </row>
    <row r="198" spans="2:11" x14ac:dyDescent="0.25">
      <c r="B198" t="s">
        <v>3094</v>
      </c>
      <c r="C198">
        <v>1.5690493108684829</v>
      </c>
      <c r="D198">
        <v>1.5467228924640106</v>
      </c>
      <c r="E198">
        <f t="shared" si="6"/>
        <v>1.5578861016662469</v>
      </c>
      <c r="F198">
        <f t="shared" si="7"/>
        <v>1.5787161853410465E-2</v>
      </c>
      <c r="I198" t="s">
        <v>3094</v>
      </c>
      <c r="J198">
        <v>1.5578861016662469</v>
      </c>
      <c r="K198">
        <v>1.5787161853410465E-2</v>
      </c>
    </row>
    <row r="199" spans="2:11" x14ac:dyDescent="0.25">
      <c r="B199" t="s">
        <v>3095</v>
      </c>
      <c r="C199">
        <v>1.5721789963452988</v>
      </c>
      <c r="D199">
        <v>1.5520568026302077</v>
      </c>
      <c r="E199">
        <f t="shared" si="6"/>
        <v>1.5621178994877534</v>
      </c>
      <c r="F199">
        <f t="shared" si="7"/>
        <v>1.4228539628290212E-2</v>
      </c>
      <c r="I199" t="s">
        <v>3095</v>
      </c>
      <c r="J199">
        <v>1.5621178994877534</v>
      </c>
      <c r="K199">
        <v>1.4228539628290212E-2</v>
      </c>
    </row>
    <row r="201" spans="2:11" x14ac:dyDescent="0.25">
      <c r="B201" t="s">
        <v>3096</v>
      </c>
      <c r="C201">
        <v>1.5625</v>
      </c>
      <c r="D201">
        <v>1.5625</v>
      </c>
      <c r="E201">
        <f t="shared" si="6"/>
        <v>1.5625</v>
      </c>
      <c r="F201">
        <f t="shared" si="7"/>
        <v>0</v>
      </c>
      <c r="I201" t="s">
        <v>3096</v>
      </c>
      <c r="J201">
        <v>1.5625</v>
      </c>
      <c r="K201">
        <v>0</v>
      </c>
    </row>
    <row r="202" spans="2:11" x14ac:dyDescent="0.25">
      <c r="B202" t="s">
        <v>3097</v>
      </c>
      <c r="C202">
        <v>1.57003383112246</v>
      </c>
      <c r="D202">
        <v>1.593755973450113</v>
      </c>
      <c r="E202">
        <f t="shared" si="6"/>
        <v>1.5818949022862865</v>
      </c>
      <c r="F202">
        <f t="shared" si="7"/>
        <v>1.6774087704155879E-2</v>
      </c>
      <c r="I202" t="s">
        <v>3097</v>
      </c>
      <c r="J202">
        <v>1.5818949022862865</v>
      </c>
      <c r="K202">
        <v>1.6774087704155879E-2</v>
      </c>
    </row>
    <row r="203" spans="2:11" x14ac:dyDescent="0.25">
      <c r="B203" t="s">
        <v>3098</v>
      </c>
      <c r="C203">
        <v>1.5943980240086895</v>
      </c>
      <c r="D203">
        <v>1.5970015702046507</v>
      </c>
      <c r="E203">
        <f t="shared" si="6"/>
        <v>1.5956997971066702</v>
      </c>
      <c r="F203">
        <f t="shared" si="7"/>
        <v>1.8409851702966464E-3</v>
      </c>
      <c r="I203" t="s">
        <v>3098</v>
      </c>
      <c r="J203">
        <v>1.5956997971066702</v>
      </c>
      <c r="K203">
        <v>1.8409851702966464E-3</v>
      </c>
    </row>
    <row r="204" spans="2:11" x14ac:dyDescent="0.25">
      <c r="B204" t="s">
        <v>3099</v>
      </c>
      <c r="C204">
        <v>1.5952295859226413</v>
      </c>
      <c r="D204">
        <v>1.6023347999572395</v>
      </c>
      <c r="E204">
        <f t="shared" si="6"/>
        <v>1.5987821929399404</v>
      </c>
      <c r="F204">
        <f t="shared" si="7"/>
        <v>5.0241450256462046E-3</v>
      </c>
      <c r="I204" t="s">
        <v>3099</v>
      </c>
      <c r="J204">
        <v>1.5987821929399404</v>
      </c>
      <c r="K204">
        <v>5.0241450256462046E-3</v>
      </c>
    </row>
    <row r="205" spans="2:11" x14ac:dyDescent="0.25">
      <c r="B205" t="s">
        <v>3100</v>
      </c>
      <c r="C205">
        <v>1.5965235010161603</v>
      </c>
      <c r="D205">
        <v>1.6010554734962883</v>
      </c>
      <c r="E205">
        <f t="shared" si="6"/>
        <v>1.5987894872562243</v>
      </c>
      <c r="F205">
        <f t="shared" si="7"/>
        <v>3.2045884728493556E-3</v>
      </c>
      <c r="I205" t="s">
        <v>3100</v>
      </c>
      <c r="J205">
        <v>1.5987894872562243</v>
      </c>
      <c r="K205">
        <v>3.2045884728493556E-3</v>
      </c>
    </row>
    <row r="206" spans="2:11" x14ac:dyDescent="0.25">
      <c r="B206" t="s">
        <v>3101</v>
      </c>
      <c r="C206">
        <v>1.5867421193009767</v>
      </c>
      <c r="D206">
        <v>1.5988592420097609</v>
      </c>
      <c r="E206">
        <f t="shared" si="6"/>
        <v>1.592800680655369</v>
      </c>
      <c r="F206">
        <f t="shared" si="7"/>
        <v>8.5680996358508E-3</v>
      </c>
      <c r="I206" t="s">
        <v>3101</v>
      </c>
      <c r="J206">
        <v>1.592800680655369</v>
      </c>
      <c r="K206">
        <v>8.5680996358508E-3</v>
      </c>
    </row>
    <row r="207" spans="2:11" x14ac:dyDescent="0.25">
      <c r="B207" t="s">
        <v>3102</v>
      </c>
      <c r="C207">
        <v>1.5951399200157712</v>
      </c>
      <c r="D207">
        <v>1.5963572628351705</v>
      </c>
      <c r="E207">
        <f t="shared" si="6"/>
        <v>1.5957485914254708</v>
      </c>
      <c r="F207">
        <f t="shared" si="7"/>
        <v>8.607913626260213E-4</v>
      </c>
      <c r="I207" t="s">
        <v>3102</v>
      </c>
      <c r="J207">
        <v>1.5957485914254708</v>
      </c>
      <c r="K207">
        <v>8.607913626260213E-4</v>
      </c>
    </row>
    <row r="208" spans="2:11" x14ac:dyDescent="0.25">
      <c r="B208" t="s">
        <v>3103</v>
      </c>
      <c r="C208">
        <v>1.5958900823330655</v>
      </c>
      <c r="D208">
        <v>1.5977772013817697</v>
      </c>
      <c r="E208">
        <f t="shared" si="6"/>
        <v>1.5968336418574176</v>
      </c>
      <c r="F208">
        <f t="shared" si="7"/>
        <v>1.3343946762450465E-3</v>
      </c>
      <c r="I208" t="s">
        <v>3103</v>
      </c>
      <c r="J208">
        <v>1.5968336418574176</v>
      </c>
      <c r="K208">
        <v>1.3343946762450465E-3</v>
      </c>
    </row>
    <row r="210" spans="2:11" x14ac:dyDescent="0.25">
      <c r="B210" t="s">
        <v>3104</v>
      </c>
      <c r="C210">
        <v>1.5625</v>
      </c>
      <c r="D210">
        <v>1.5625</v>
      </c>
      <c r="E210">
        <f t="shared" si="6"/>
        <v>1.5625</v>
      </c>
      <c r="F210">
        <f t="shared" si="7"/>
        <v>0</v>
      </c>
      <c r="I210" t="s">
        <v>3104</v>
      </c>
      <c r="J210">
        <v>1.5625</v>
      </c>
      <c r="K210">
        <v>0</v>
      </c>
    </row>
    <row r="211" spans="2:11" x14ac:dyDescent="0.25">
      <c r="B211" t="s">
        <v>3105</v>
      </c>
      <c r="C211">
        <v>1.5464303583832697</v>
      </c>
      <c r="D211">
        <v>1.5261049915589968</v>
      </c>
      <c r="E211">
        <f t="shared" si="6"/>
        <v>1.5362676749711333</v>
      </c>
      <c r="F211">
        <f t="shared" si="7"/>
        <v>1.4372204711547439E-2</v>
      </c>
      <c r="I211" t="s">
        <v>3105</v>
      </c>
      <c r="J211">
        <v>1.5362676749711333</v>
      </c>
      <c r="K211">
        <v>1.4372204711547439E-2</v>
      </c>
    </row>
    <row r="212" spans="2:11" x14ac:dyDescent="0.25">
      <c r="B212" t="s">
        <v>3106</v>
      </c>
      <c r="C212">
        <v>1.5168970918385594</v>
      </c>
      <c r="D212">
        <v>1.5008970802641091</v>
      </c>
      <c r="E212">
        <f t="shared" si="6"/>
        <v>1.5088970860513342</v>
      </c>
      <c r="F212">
        <f t="shared" si="7"/>
        <v>1.1313716683357058E-2</v>
      </c>
      <c r="I212" t="s">
        <v>3106</v>
      </c>
      <c r="J212">
        <v>1.5088970860513342</v>
      </c>
      <c r="K212">
        <v>1.1313716683357058E-2</v>
      </c>
    </row>
    <row r="213" spans="2:11" x14ac:dyDescent="0.25">
      <c r="B213" t="s">
        <v>3107</v>
      </c>
      <c r="C213">
        <v>1.5061881704711324</v>
      </c>
      <c r="D213">
        <v>1.4937667367544367</v>
      </c>
      <c r="E213">
        <f t="shared" si="6"/>
        <v>1.4999774536127846</v>
      </c>
      <c r="F213">
        <f t="shared" si="7"/>
        <v>8.783280013134739E-3</v>
      </c>
      <c r="I213" t="s">
        <v>3107</v>
      </c>
      <c r="J213">
        <v>1.4999774536127846</v>
      </c>
      <c r="K213">
        <v>8.783280013134739E-3</v>
      </c>
    </row>
    <row r="214" spans="2:11" x14ac:dyDescent="0.25">
      <c r="B214" t="s">
        <v>3108</v>
      </c>
      <c r="C214">
        <v>1.5114111532874661</v>
      </c>
      <c r="D214">
        <v>1.4979507498778775</v>
      </c>
      <c r="E214">
        <f t="shared" si="6"/>
        <v>1.5046809515826718</v>
      </c>
      <c r="F214">
        <f t="shared" si="7"/>
        <v>9.5179425284266598E-3</v>
      </c>
      <c r="I214" t="s">
        <v>3108</v>
      </c>
      <c r="J214">
        <v>1.5046809515826718</v>
      </c>
      <c r="K214">
        <v>9.5179425284266598E-3</v>
      </c>
    </row>
    <row r="215" spans="2:11" x14ac:dyDescent="0.25">
      <c r="B215" t="s">
        <v>3109</v>
      </c>
      <c r="C215">
        <v>1.516632741240439</v>
      </c>
      <c r="D215">
        <v>1.5086818202292389</v>
      </c>
      <c r="E215">
        <f t="shared" si="6"/>
        <v>1.5126572807348388</v>
      </c>
      <c r="F215">
        <f t="shared" si="7"/>
        <v>5.6221501636981898E-3</v>
      </c>
      <c r="I215" t="s">
        <v>3109</v>
      </c>
      <c r="J215">
        <v>1.5126572807348388</v>
      </c>
      <c r="K215">
        <v>5.6221501636981898E-3</v>
      </c>
    </row>
    <row r="216" spans="2:11" x14ac:dyDescent="0.25">
      <c r="B216" t="s">
        <v>3110</v>
      </c>
      <c r="C216">
        <v>1.5178675007334894</v>
      </c>
      <c r="D216">
        <v>1.5031224735506203</v>
      </c>
      <c r="E216">
        <f t="shared" si="6"/>
        <v>1.5104949871420548</v>
      </c>
      <c r="F216">
        <f t="shared" si="7"/>
        <v>1.0426308709786699E-2</v>
      </c>
      <c r="I216" t="s">
        <v>3110</v>
      </c>
      <c r="J216">
        <v>1.5104949871420548</v>
      </c>
      <c r="K216">
        <v>1.0426308709786699E-2</v>
      </c>
    </row>
    <row r="217" spans="2:11" x14ac:dyDescent="0.25">
      <c r="B217" t="s">
        <v>3111</v>
      </c>
      <c r="C217">
        <v>1.5172875790664686</v>
      </c>
      <c r="D217">
        <v>1.5038634214854709</v>
      </c>
      <c r="E217">
        <f t="shared" si="6"/>
        <v>1.5105755002759698</v>
      </c>
      <c r="F217">
        <f t="shared" si="7"/>
        <v>9.4923128572402642E-3</v>
      </c>
      <c r="I217" t="s">
        <v>3111</v>
      </c>
      <c r="J217">
        <v>1.5105755002759698</v>
      </c>
      <c r="K217">
        <v>9.4923128572402642E-3</v>
      </c>
    </row>
    <row r="219" spans="2:11" x14ac:dyDescent="0.25">
      <c r="B219" t="s">
        <v>3112</v>
      </c>
      <c r="C219">
        <v>1.5625</v>
      </c>
      <c r="D219">
        <v>1.5625</v>
      </c>
      <c r="E219">
        <f t="shared" si="6"/>
        <v>1.5625</v>
      </c>
      <c r="F219">
        <f t="shared" si="7"/>
        <v>0</v>
      </c>
      <c r="I219" t="s">
        <v>3112</v>
      </c>
      <c r="J219">
        <v>1.5625</v>
      </c>
      <c r="K219">
        <v>0</v>
      </c>
    </row>
    <row r="220" spans="2:11" x14ac:dyDescent="0.25">
      <c r="B220" t="s">
        <v>3113</v>
      </c>
      <c r="C220">
        <v>1.5890353518505651</v>
      </c>
      <c r="D220">
        <v>1.5956680533590828</v>
      </c>
      <c r="E220">
        <f t="shared" si="6"/>
        <v>1.5923517026048239</v>
      </c>
      <c r="F220">
        <f t="shared" si="7"/>
        <v>4.6900282142591024E-3</v>
      </c>
      <c r="I220" t="s">
        <v>3113</v>
      </c>
      <c r="J220">
        <v>1.5923517026048239</v>
      </c>
      <c r="K220">
        <v>4.6900282142591024E-3</v>
      </c>
    </row>
    <row r="221" spans="2:11" x14ac:dyDescent="0.25">
      <c r="B221" t="s">
        <v>3114</v>
      </c>
      <c r="C221">
        <v>1.5641129258461357</v>
      </c>
      <c r="D221">
        <v>1.5648030944249505</v>
      </c>
      <c r="E221">
        <f t="shared" si="6"/>
        <v>1.5644580101355432</v>
      </c>
      <c r="F221">
        <f t="shared" si="7"/>
        <v>4.8802288224180247E-4</v>
      </c>
      <c r="I221" t="s">
        <v>3114</v>
      </c>
      <c r="J221">
        <v>1.5644580101355432</v>
      </c>
      <c r="K221">
        <v>4.8802288224180247E-4</v>
      </c>
    </row>
    <row r="222" spans="2:11" x14ac:dyDescent="0.25">
      <c r="B222" t="s">
        <v>3115</v>
      </c>
      <c r="C222">
        <v>1.5680060901857196</v>
      </c>
      <c r="D222">
        <v>1.5690121390206233</v>
      </c>
      <c r="E222">
        <f t="shared" si="6"/>
        <v>1.5685091146031716</v>
      </c>
      <c r="F222">
        <f t="shared" si="7"/>
        <v>7.1138395336525914E-4</v>
      </c>
      <c r="I222" t="s">
        <v>3115</v>
      </c>
      <c r="J222">
        <v>1.5685091146031716</v>
      </c>
      <c r="K222">
        <v>7.1138395336525914E-4</v>
      </c>
    </row>
    <row r="223" spans="2:11" x14ac:dyDescent="0.25">
      <c r="B223" t="s">
        <v>3116</v>
      </c>
      <c r="C223">
        <v>1.5639848338891653</v>
      </c>
      <c r="D223">
        <v>1.5644463162690156</v>
      </c>
      <c r="E223">
        <f t="shared" si="6"/>
        <v>1.5642155750790905</v>
      </c>
      <c r="F223">
        <f t="shared" si="7"/>
        <v>3.2631732019027513E-4</v>
      </c>
      <c r="I223" t="s">
        <v>3116</v>
      </c>
      <c r="J223">
        <v>1.5642155750790905</v>
      </c>
      <c r="K223">
        <v>3.2631732019027513E-4</v>
      </c>
    </row>
    <row r="224" spans="2:11" x14ac:dyDescent="0.25">
      <c r="B224" t="s">
        <v>3117</v>
      </c>
      <c r="C224">
        <v>1.5480349656609653</v>
      </c>
      <c r="D224">
        <v>1.5546855887092699</v>
      </c>
      <c r="E224">
        <f t="shared" si="6"/>
        <v>1.5513602771851176</v>
      </c>
      <c r="F224">
        <f t="shared" si="7"/>
        <v>4.7027006565716943E-3</v>
      </c>
      <c r="I224" t="s">
        <v>3117</v>
      </c>
      <c r="J224">
        <v>1.5513602771851176</v>
      </c>
      <c r="K224">
        <v>4.7027006565716943E-3</v>
      </c>
    </row>
    <row r="225" spans="2:11" x14ac:dyDescent="0.25">
      <c r="B225" t="s">
        <v>3118</v>
      </c>
      <c r="C225">
        <v>1.5606946143947427</v>
      </c>
      <c r="D225">
        <v>1.5587589799890862</v>
      </c>
      <c r="E225">
        <f t="shared" si="6"/>
        <v>1.5597267971919144</v>
      </c>
      <c r="F225">
        <f t="shared" si="7"/>
        <v>1.368700214137684E-3</v>
      </c>
      <c r="I225" t="s">
        <v>3118</v>
      </c>
      <c r="J225">
        <v>1.5597267971919144</v>
      </c>
      <c r="K225">
        <v>1.368700214137684E-3</v>
      </c>
    </row>
    <row r="226" spans="2:11" x14ac:dyDescent="0.25">
      <c r="B226" t="s">
        <v>3119</v>
      </c>
      <c r="C226">
        <v>1.5692062804649416</v>
      </c>
      <c r="D226">
        <v>1.5663586558498908</v>
      </c>
      <c r="E226">
        <f t="shared" si="6"/>
        <v>1.5677824681574162</v>
      </c>
      <c r="F226">
        <f t="shared" si="7"/>
        <v>2.0135746755761785E-3</v>
      </c>
      <c r="I226" t="s">
        <v>3119</v>
      </c>
      <c r="J226">
        <v>1.5677824681574162</v>
      </c>
      <c r="K226">
        <v>2.0135746755761785E-3</v>
      </c>
    </row>
    <row r="228" spans="2:11" x14ac:dyDescent="0.25">
      <c r="B228" t="s">
        <v>3120</v>
      </c>
      <c r="C228">
        <v>1.5625</v>
      </c>
      <c r="D228">
        <v>1.5625</v>
      </c>
      <c r="E228">
        <f t="shared" si="6"/>
        <v>1.5625</v>
      </c>
      <c r="F228">
        <f t="shared" si="7"/>
        <v>0</v>
      </c>
      <c r="I228" t="s">
        <v>3120</v>
      </c>
      <c r="J228">
        <v>1.5625</v>
      </c>
      <c r="K228">
        <v>0</v>
      </c>
    </row>
    <row r="229" spans="2:11" x14ac:dyDescent="0.25">
      <c r="B229" t="s">
        <v>3121</v>
      </c>
      <c r="C229">
        <v>1.5872341987937391</v>
      </c>
      <c r="D229">
        <v>1.6176997083491864</v>
      </c>
      <c r="E229">
        <f t="shared" si="6"/>
        <v>1.6024669535714628</v>
      </c>
      <c r="F229">
        <f t="shared" si="7"/>
        <v>2.1542368398960385E-2</v>
      </c>
      <c r="I229" t="s">
        <v>3121</v>
      </c>
      <c r="J229">
        <v>1.6024669535714628</v>
      </c>
      <c r="K229">
        <v>2.1542368398960385E-2</v>
      </c>
    </row>
    <row r="230" spans="2:11" x14ac:dyDescent="0.25">
      <c r="B230" t="s">
        <v>3122</v>
      </c>
      <c r="C230">
        <v>1.6705188646595606</v>
      </c>
      <c r="D230">
        <v>1.6687794542378644</v>
      </c>
      <c r="E230">
        <f t="shared" si="6"/>
        <v>1.6696491594487126</v>
      </c>
      <c r="F230">
        <f t="shared" si="7"/>
        <v>1.2299489044478782E-3</v>
      </c>
      <c r="I230" t="s">
        <v>3122</v>
      </c>
      <c r="J230">
        <v>1.6696491594487126</v>
      </c>
      <c r="K230">
        <v>1.2299489044478782E-3</v>
      </c>
    </row>
    <row r="231" spans="2:11" x14ac:dyDescent="0.25">
      <c r="B231" t="s">
        <v>3123</v>
      </c>
      <c r="C231">
        <v>1.6744745234890703</v>
      </c>
      <c r="D231">
        <v>1.6808217336528795</v>
      </c>
      <c r="E231">
        <f t="shared" si="6"/>
        <v>1.6776481285709748</v>
      </c>
      <c r="F231">
        <f t="shared" si="7"/>
        <v>4.4881553484456089E-3</v>
      </c>
      <c r="I231" t="s">
        <v>3123</v>
      </c>
      <c r="J231">
        <v>1.6776481285709748</v>
      </c>
      <c r="K231">
        <v>4.4881553484456089E-3</v>
      </c>
    </row>
    <row r="232" spans="2:11" x14ac:dyDescent="0.25">
      <c r="B232" t="s">
        <v>3124</v>
      </c>
      <c r="C232">
        <v>1.6755523466077251</v>
      </c>
      <c r="D232">
        <v>1.6783590947267804</v>
      </c>
      <c r="E232">
        <f t="shared" si="6"/>
        <v>1.6769557206672527</v>
      </c>
      <c r="F232">
        <f t="shared" si="7"/>
        <v>1.9846706280665445E-3</v>
      </c>
      <c r="I232" t="s">
        <v>3124</v>
      </c>
      <c r="J232">
        <v>1.6769557206672527</v>
      </c>
      <c r="K232">
        <v>1.9846706280665445E-3</v>
      </c>
    </row>
    <row r="233" spans="2:11" x14ac:dyDescent="0.25">
      <c r="B233" t="s">
        <v>3125</v>
      </c>
      <c r="C233">
        <v>1.6621391001903278</v>
      </c>
      <c r="D233">
        <v>1.6717758959229285</v>
      </c>
      <c r="E233">
        <f t="shared" si="6"/>
        <v>1.6669574980566282</v>
      </c>
      <c r="F233">
        <f t="shared" si="7"/>
        <v>6.8142436114315228E-3</v>
      </c>
      <c r="I233" t="s">
        <v>3125</v>
      </c>
      <c r="J233">
        <v>1.6669574980566282</v>
      </c>
      <c r="K233">
        <v>6.8142436114315228E-3</v>
      </c>
    </row>
    <row r="234" spans="2:11" x14ac:dyDescent="0.25">
      <c r="B234" t="s">
        <v>3126</v>
      </c>
      <c r="C234">
        <v>1.6745400905097771</v>
      </c>
      <c r="D234">
        <v>1.6714197484499025</v>
      </c>
      <c r="E234">
        <f t="shared" si="6"/>
        <v>1.6729799194798398</v>
      </c>
      <c r="F234">
        <f t="shared" si="7"/>
        <v>2.2064150301589714E-3</v>
      </c>
      <c r="I234" t="s">
        <v>3126</v>
      </c>
      <c r="J234">
        <v>1.6729799194798398</v>
      </c>
      <c r="K234">
        <v>2.2064150301589714E-3</v>
      </c>
    </row>
    <row r="235" spans="2:11" x14ac:dyDescent="0.25">
      <c r="B235" t="s">
        <v>3127</v>
      </c>
      <c r="C235">
        <v>1.66841523044133</v>
      </c>
      <c r="D235">
        <v>1.665538999365606</v>
      </c>
      <c r="E235">
        <f t="shared" si="6"/>
        <v>1.666977114903468</v>
      </c>
      <c r="F235">
        <f t="shared" si="7"/>
        <v>2.0338024979039112E-3</v>
      </c>
      <c r="I235" t="s">
        <v>3127</v>
      </c>
      <c r="J235">
        <v>1.666977114903468</v>
      </c>
      <c r="K235">
        <v>2.0338024979039112E-3</v>
      </c>
    </row>
    <row r="237" spans="2:11" x14ac:dyDescent="0.25">
      <c r="B237" t="s">
        <v>3128</v>
      </c>
      <c r="C237">
        <v>1.5625</v>
      </c>
      <c r="D237">
        <v>1.5625</v>
      </c>
      <c r="E237">
        <f t="shared" si="6"/>
        <v>1.5625</v>
      </c>
      <c r="F237">
        <f t="shared" si="7"/>
        <v>0</v>
      </c>
      <c r="I237" t="s">
        <v>3128</v>
      </c>
      <c r="J237">
        <v>1.5625</v>
      </c>
      <c r="K237">
        <v>0</v>
      </c>
    </row>
    <row r="238" spans="2:11" x14ac:dyDescent="0.25">
      <c r="B238" t="s">
        <v>3129</v>
      </c>
      <c r="C238">
        <v>1.5874080949236438</v>
      </c>
      <c r="D238">
        <v>1.6347990640539176</v>
      </c>
      <c r="E238">
        <f t="shared" si="6"/>
        <v>1.6111035794887807</v>
      </c>
      <c r="F238">
        <f t="shared" si="7"/>
        <v>3.3510475639018981E-2</v>
      </c>
      <c r="I238" t="s">
        <v>3129</v>
      </c>
      <c r="J238">
        <v>1.6111035794887807</v>
      </c>
      <c r="K238">
        <v>3.3510475639018981E-2</v>
      </c>
    </row>
    <row r="239" spans="2:11" x14ac:dyDescent="0.25">
      <c r="B239" t="s">
        <v>3130</v>
      </c>
      <c r="C239">
        <v>1.6423837149179037</v>
      </c>
      <c r="D239">
        <v>1.648951904893545</v>
      </c>
      <c r="E239">
        <f t="shared" si="6"/>
        <v>1.6456678099057243</v>
      </c>
      <c r="F239">
        <f t="shared" si="7"/>
        <v>4.6444116718975014E-3</v>
      </c>
      <c r="I239" t="s">
        <v>3130</v>
      </c>
      <c r="J239">
        <v>1.6456678099057243</v>
      </c>
      <c r="K239">
        <v>4.6444116718975014E-3</v>
      </c>
    </row>
    <row r="240" spans="2:11" x14ac:dyDescent="0.25">
      <c r="B240" t="s">
        <v>3131</v>
      </c>
      <c r="C240">
        <v>1.6460155451480041</v>
      </c>
      <c r="D240">
        <v>1.6620331308852168</v>
      </c>
      <c r="E240">
        <f t="shared" si="6"/>
        <v>1.6540243380166104</v>
      </c>
      <c r="F240">
        <f t="shared" si="7"/>
        <v>1.1326143493020012E-2</v>
      </c>
      <c r="I240" t="s">
        <v>3131</v>
      </c>
      <c r="J240">
        <v>1.6540243380166104</v>
      </c>
      <c r="K240">
        <v>1.1326143493020012E-2</v>
      </c>
    </row>
    <row r="241" spans="2:11" x14ac:dyDescent="0.25">
      <c r="B241" t="s">
        <v>3132</v>
      </c>
      <c r="C241">
        <v>1.6432654864953549</v>
      </c>
      <c r="D241">
        <v>1.6543785151874564</v>
      </c>
      <c r="E241">
        <f t="shared" si="6"/>
        <v>1.6488220008414056</v>
      </c>
      <c r="F241">
        <f t="shared" si="7"/>
        <v>7.858097947705648E-3</v>
      </c>
      <c r="I241" t="s">
        <v>3132</v>
      </c>
      <c r="J241">
        <v>1.6488220008414056</v>
      </c>
      <c r="K241">
        <v>7.858097947705648E-3</v>
      </c>
    </row>
    <row r="242" spans="2:11" x14ac:dyDescent="0.25">
      <c r="B242" t="s">
        <v>3133</v>
      </c>
      <c r="C242">
        <v>1.6180692598485085</v>
      </c>
      <c r="D242">
        <v>1.6384866562255698</v>
      </c>
      <c r="E242">
        <f t="shared" si="6"/>
        <v>1.6282779580370392</v>
      </c>
      <c r="F242">
        <f t="shared" si="7"/>
        <v>1.4437279432393696E-2</v>
      </c>
      <c r="I242" t="s">
        <v>3133</v>
      </c>
      <c r="J242">
        <v>1.6282779580370392</v>
      </c>
      <c r="K242">
        <v>1.4437279432393696E-2</v>
      </c>
    </row>
    <row r="243" spans="2:11" x14ac:dyDescent="0.25">
      <c r="B243" t="s">
        <v>3134</v>
      </c>
      <c r="C243">
        <v>1.6354078959187432</v>
      </c>
      <c r="D243">
        <v>1.6463512588006532</v>
      </c>
      <c r="E243">
        <f t="shared" si="6"/>
        <v>1.6408795773596982</v>
      </c>
      <c r="F243">
        <f t="shared" si="7"/>
        <v>7.7381261027837213E-3</v>
      </c>
      <c r="I243" t="s">
        <v>3134</v>
      </c>
      <c r="J243">
        <v>1.6408795773596982</v>
      </c>
      <c r="K243">
        <v>7.7381261027837213E-3</v>
      </c>
    </row>
    <row r="244" spans="2:11" x14ac:dyDescent="0.25">
      <c r="B244" t="s">
        <v>3135</v>
      </c>
      <c r="C244">
        <v>1.6416702064740538</v>
      </c>
      <c r="D244">
        <v>1.6509648436635229</v>
      </c>
      <c r="E244">
        <f t="shared" si="6"/>
        <v>1.6463175250687883</v>
      </c>
      <c r="F244">
        <f t="shared" si="7"/>
        <v>6.5723009853422753E-3</v>
      </c>
      <c r="I244" t="s">
        <v>3135</v>
      </c>
      <c r="J244">
        <v>1.6463175250687883</v>
      </c>
      <c r="K244">
        <v>6.5723009853422753E-3</v>
      </c>
    </row>
    <row r="246" spans="2:11" x14ac:dyDescent="0.25">
      <c r="B246" t="s">
        <v>3136</v>
      </c>
      <c r="C246">
        <v>1.5625</v>
      </c>
      <c r="D246">
        <v>1.5625</v>
      </c>
      <c r="E246">
        <f t="shared" si="6"/>
        <v>1.5625</v>
      </c>
      <c r="F246">
        <f t="shared" si="7"/>
        <v>0</v>
      </c>
      <c r="I246" t="s">
        <v>3136</v>
      </c>
      <c r="J246">
        <v>1.5625</v>
      </c>
      <c r="K246">
        <v>0</v>
      </c>
    </row>
    <row r="247" spans="2:11" x14ac:dyDescent="0.25">
      <c r="B247" t="s">
        <v>3137</v>
      </c>
      <c r="C247">
        <v>1.571740516114329</v>
      </c>
      <c r="D247">
        <v>1.59309853154515</v>
      </c>
      <c r="E247">
        <f t="shared" si="6"/>
        <v>1.5824195238297394</v>
      </c>
      <c r="F247">
        <f t="shared" si="7"/>
        <v>1.5102397543820489E-2</v>
      </c>
      <c r="I247" t="s">
        <v>3137</v>
      </c>
      <c r="J247">
        <v>1.5824195238297394</v>
      </c>
      <c r="K247">
        <v>1.5102397543820489E-2</v>
      </c>
    </row>
    <row r="248" spans="2:11" x14ac:dyDescent="0.25">
      <c r="B248" t="s">
        <v>3138</v>
      </c>
      <c r="C248">
        <v>1.6309993964983676</v>
      </c>
      <c r="D248">
        <v>1.6290603946824376</v>
      </c>
      <c r="E248">
        <f t="shared" si="6"/>
        <v>1.6300298955904027</v>
      </c>
      <c r="F248">
        <f t="shared" si="7"/>
        <v>1.3710813327771228E-3</v>
      </c>
      <c r="I248" t="s">
        <v>3138</v>
      </c>
      <c r="J248">
        <v>1.6300298955904027</v>
      </c>
      <c r="K248">
        <v>1.3710813327771228E-3</v>
      </c>
    </row>
    <row r="249" spans="2:11" x14ac:dyDescent="0.25">
      <c r="B249" t="s">
        <v>3139</v>
      </c>
      <c r="C249">
        <v>1.6294654939213189</v>
      </c>
      <c r="D249">
        <v>1.6346305355900501</v>
      </c>
      <c r="E249">
        <f t="shared" si="6"/>
        <v>1.6320480147556844</v>
      </c>
      <c r="F249">
        <f t="shared" si="7"/>
        <v>3.6522359890709261E-3</v>
      </c>
      <c r="I249" t="s">
        <v>3139</v>
      </c>
      <c r="J249">
        <v>1.6320480147556844</v>
      </c>
      <c r="K249">
        <v>3.6522359890709261E-3</v>
      </c>
    </row>
    <row r="250" spans="2:11" x14ac:dyDescent="0.25">
      <c r="B250" t="s">
        <v>3140</v>
      </c>
      <c r="C250">
        <v>1.6339974278446907</v>
      </c>
      <c r="D250">
        <v>1.6378669889175923</v>
      </c>
      <c r="E250">
        <f t="shared" si="6"/>
        <v>1.6359322083811416</v>
      </c>
      <c r="F250">
        <f t="shared" si="7"/>
        <v>2.7361928748642103E-3</v>
      </c>
      <c r="I250" t="s">
        <v>3140</v>
      </c>
      <c r="J250">
        <v>1.6359322083811416</v>
      </c>
      <c r="K250">
        <v>2.7361928748642103E-3</v>
      </c>
    </row>
    <row r="251" spans="2:11" x14ac:dyDescent="0.25">
      <c r="B251" t="s">
        <v>3141</v>
      </c>
      <c r="C251">
        <v>1.6136485072742432</v>
      </c>
      <c r="D251">
        <v>1.6262621948831126</v>
      </c>
      <c r="E251">
        <f t="shared" si="6"/>
        <v>1.6199553510786779</v>
      </c>
      <c r="F251">
        <f t="shared" si="7"/>
        <v>8.9192240440002686E-3</v>
      </c>
      <c r="I251" t="s">
        <v>3141</v>
      </c>
      <c r="J251">
        <v>1.6199553510786779</v>
      </c>
      <c r="K251">
        <v>8.9192240440002686E-3</v>
      </c>
    </row>
    <row r="252" spans="2:11" x14ac:dyDescent="0.25">
      <c r="B252" t="s">
        <v>3142</v>
      </c>
      <c r="C252">
        <v>1.6299536072603267</v>
      </c>
      <c r="D252">
        <v>1.6296732979596922</v>
      </c>
      <c r="E252">
        <f t="shared" si="6"/>
        <v>1.6298134526100094</v>
      </c>
      <c r="F252">
        <f t="shared" si="7"/>
        <v>1.9820860730831064E-4</v>
      </c>
      <c r="I252" t="s">
        <v>3142</v>
      </c>
      <c r="J252">
        <v>1.6298134526100094</v>
      </c>
      <c r="K252">
        <v>1.9820860730831064E-4</v>
      </c>
    </row>
    <row r="253" spans="2:11" x14ac:dyDescent="0.25">
      <c r="B253" t="s">
        <v>3143</v>
      </c>
      <c r="C253">
        <v>1.6293340160945202</v>
      </c>
      <c r="D253">
        <v>1.6297618926124722</v>
      </c>
      <c r="E253">
        <f t="shared" si="6"/>
        <v>1.6295479543534963</v>
      </c>
      <c r="F253">
        <f t="shared" si="7"/>
        <v>3.0255438735431336E-4</v>
      </c>
      <c r="I253" t="s">
        <v>3143</v>
      </c>
      <c r="J253">
        <v>1.6295479543534963</v>
      </c>
      <c r="K253">
        <v>3.0255438735431336E-4</v>
      </c>
    </row>
    <row r="255" spans="2:11" x14ac:dyDescent="0.25">
      <c r="B255" t="s">
        <v>3144</v>
      </c>
      <c r="C255">
        <v>1.5625</v>
      </c>
      <c r="D255">
        <v>1.5625</v>
      </c>
      <c r="E255">
        <f t="shared" si="6"/>
        <v>1.5625</v>
      </c>
      <c r="F255">
        <f t="shared" si="7"/>
        <v>0</v>
      </c>
      <c r="I255" t="s">
        <v>3144</v>
      </c>
      <c r="J255">
        <v>1.5625</v>
      </c>
      <c r="K255">
        <v>0</v>
      </c>
    </row>
    <row r="256" spans="2:11" x14ac:dyDescent="0.25">
      <c r="B256" t="s">
        <v>3145</v>
      </c>
      <c r="C256">
        <v>1.5533313720241986</v>
      </c>
      <c r="D256">
        <v>1.5194585092863719</v>
      </c>
      <c r="E256">
        <f t="shared" si="6"/>
        <v>1.5363949406552853</v>
      </c>
      <c r="F256">
        <f t="shared" si="7"/>
        <v>2.3951730940118338E-2</v>
      </c>
      <c r="I256" t="s">
        <v>3145</v>
      </c>
      <c r="J256">
        <v>1.5363949406552853</v>
      </c>
      <c r="K256">
        <v>2.3951730940118338E-2</v>
      </c>
    </row>
    <row r="257" spans="2:11" x14ac:dyDescent="0.25">
      <c r="B257" t="s">
        <v>3146</v>
      </c>
      <c r="C257">
        <v>1.5005806168820419</v>
      </c>
      <c r="D257">
        <v>1.4896564620827728</v>
      </c>
      <c r="E257">
        <f t="shared" si="6"/>
        <v>1.4951185394824074</v>
      </c>
      <c r="F257">
        <f t="shared" si="7"/>
        <v>7.7245439372947587E-3</v>
      </c>
      <c r="I257" t="s">
        <v>3146</v>
      </c>
      <c r="J257">
        <v>1.4951185394824074</v>
      </c>
      <c r="K257">
        <v>7.7245439372947587E-3</v>
      </c>
    </row>
    <row r="258" spans="2:11" x14ac:dyDescent="0.25">
      <c r="B258" t="s">
        <v>3147</v>
      </c>
      <c r="C258">
        <v>1.4971866789046759</v>
      </c>
      <c r="D258">
        <v>1.4820166351978101</v>
      </c>
      <c r="E258">
        <f t="shared" si="6"/>
        <v>1.4896016570512431</v>
      </c>
      <c r="F258">
        <f t="shared" si="7"/>
        <v>1.0726840776021125E-2</v>
      </c>
      <c r="I258" t="s">
        <v>3147</v>
      </c>
      <c r="J258">
        <v>1.4896016570512431</v>
      </c>
      <c r="K258">
        <v>1.0726840776021125E-2</v>
      </c>
    </row>
    <row r="259" spans="2:11" x14ac:dyDescent="0.25">
      <c r="B259" t="s">
        <v>3148</v>
      </c>
      <c r="C259">
        <v>1.4979213420673958</v>
      </c>
      <c r="D259">
        <v>1.4871715349396908</v>
      </c>
      <c r="E259">
        <f t="shared" si="6"/>
        <v>1.4925464385035432</v>
      </c>
      <c r="F259">
        <f t="shared" si="7"/>
        <v>7.6012615164476978E-3</v>
      </c>
      <c r="I259" t="s">
        <v>3148</v>
      </c>
      <c r="J259">
        <v>1.4925464385035432</v>
      </c>
      <c r="K259">
        <v>7.6012615164476978E-3</v>
      </c>
    </row>
    <row r="260" spans="2:11" x14ac:dyDescent="0.25">
      <c r="B260" t="s">
        <v>3149</v>
      </c>
      <c r="C260">
        <v>1.5024958103063675</v>
      </c>
      <c r="D260">
        <v>1.4907652039899539</v>
      </c>
      <c r="E260">
        <f t="shared" ref="E260:E323" si="8">AVERAGE(C260:D260)</f>
        <v>1.4966305071481607</v>
      </c>
      <c r="F260">
        <f t="shared" ref="F260:F323" si="9">_xlfn.STDEV.S(C260:D260)</f>
        <v>8.2947912737657611E-3</v>
      </c>
      <c r="I260" t="s">
        <v>3149</v>
      </c>
      <c r="J260">
        <v>1.4966305071481607</v>
      </c>
      <c r="K260">
        <v>8.2947912737657611E-3</v>
      </c>
    </row>
    <row r="261" spans="2:11" x14ac:dyDescent="0.25">
      <c r="B261" t="s">
        <v>3150</v>
      </c>
      <c r="C261">
        <v>1.5024235400783914</v>
      </c>
      <c r="D261">
        <v>1.4894569750865805</v>
      </c>
      <c r="E261">
        <f t="shared" si="8"/>
        <v>1.4959402575824861</v>
      </c>
      <c r="F261">
        <f t="shared" si="9"/>
        <v>9.1687460344055949E-3</v>
      </c>
      <c r="I261" t="s">
        <v>3150</v>
      </c>
      <c r="J261">
        <v>1.4959402575824861</v>
      </c>
      <c r="K261">
        <v>9.1687460344055949E-3</v>
      </c>
    </row>
    <row r="262" spans="2:11" x14ac:dyDescent="0.25">
      <c r="B262" t="s">
        <v>3151</v>
      </c>
      <c r="C262">
        <v>1.5015617542601891</v>
      </c>
      <c r="D262">
        <v>1.4894805000635478</v>
      </c>
      <c r="E262">
        <f t="shared" si="8"/>
        <v>1.4955211271618685</v>
      </c>
      <c r="F262">
        <f t="shared" si="9"/>
        <v>8.5427367676834988E-3</v>
      </c>
      <c r="I262" t="s">
        <v>3151</v>
      </c>
      <c r="J262">
        <v>1.4955211271618685</v>
      </c>
      <c r="K262">
        <v>8.5427367676834988E-3</v>
      </c>
    </row>
    <row r="264" spans="2:11" x14ac:dyDescent="0.25">
      <c r="B264" t="s">
        <v>3152</v>
      </c>
      <c r="C264">
        <v>1.5625</v>
      </c>
      <c r="D264">
        <v>1.5625</v>
      </c>
      <c r="E264">
        <f t="shared" si="8"/>
        <v>1.5625</v>
      </c>
      <c r="F264">
        <f t="shared" si="9"/>
        <v>0</v>
      </c>
      <c r="I264" t="s">
        <v>3152</v>
      </c>
      <c r="J264">
        <v>1.5625</v>
      </c>
      <c r="K264">
        <v>0</v>
      </c>
    </row>
    <row r="265" spans="2:11" x14ac:dyDescent="0.25">
      <c r="B265" t="s">
        <v>3153</v>
      </c>
      <c r="C265">
        <v>1.5406540251849379</v>
      </c>
      <c r="D265">
        <v>1.5273319130352501</v>
      </c>
      <c r="E265">
        <f t="shared" si="8"/>
        <v>1.533992969110094</v>
      </c>
      <c r="F265">
        <f t="shared" si="9"/>
        <v>9.4201558407719481E-3</v>
      </c>
      <c r="I265" t="s">
        <v>3153</v>
      </c>
      <c r="J265">
        <v>1.533992969110094</v>
      </c>
      <c r="K265">
        <v>9.4201558407719481E-3</v>
      </c>
    </row>
    <row r="266" spans="2:11" x14ac:dyDescent="0.25">
      <c r="B266" t="s">
        <v>3154</v>
      </c>
      <c r="C266">
        <v>1.5291142677459215</v>
      </c>
      <c r="D266">
        <v>1.517833859251009</v>
      </c>
      <c r="E266">
        <f t="shared" si="8"/>
        <v>1.5234740634984654</v>
      </c>
      <c r="F266">
        <f t="shared" si="9"/>
        <v>7.9764533413069789E-3</v>
      </c>
      <c r="I266" t="s">
        <v>3154</v>
      </c>
      <c r="J266">
        <v>1.5234740634984654</v>
      </c>
      <c r="K266">
        <v>7.9764533413069789E-3</v>
      </c>
    </row>
    <row r="267" spans="2:11" x14ac:dyDescent="0.25">
      <c r="B267" t="s">
        <v>3155</v>
      </c>
      <c r="C267">
        <v>1.51664589820999</v>
      </c>
      <c r="D267">
        <v>1.5106218376087519</v>
      </c>
      <c r="E267">
        <f t="shared" si="8"/>
        <v>1.513633867909371</v>
      </c>
      <c r="F267">
        <f t="shared" si="9"/>
        <v>4.2596541014141408E-3</v>
      </c>
      <c r="I267" t="s">
        <v>3155</v>
      </c>
      <c r="J267">
        <v>1.513633867909371</v>
      </c>
      <c r="K267">
        <v>4.2596541014141408E-3</v>
      </c>
    </row>
    <row r="268" spans="2:11" x14ac:dyDescent="0.25">
      <c r="B268" t="s">
        <v>3156</v>
      </c>
      <c r="C268">
        <v>1.5232054084793458</v>
      </c>
      <c r="D268">
        <v>1.5171344189952962</v>
      </c>
      <c r="E268">
        <f t="shared" si="8"/>
        <v>1.520169913737321</v>
      </c>
      <c r="F268">
        <f t="shared" si="9"/>
        <v>4.2928378326836953E-3</v>
      </c>
      <c r="I268" t="s">
        <v>3156</v>
      </c>
      <c r="J268">
        <v>1.520169913737321</v>
      </c>
      <c r="K268">
        <v>4.2928378326836953E-3</v>
      </c>
    </row>
    <row r="269" spans="2:11" x14ac:dyDescent="0.25">
      <c r="B269" t="s">
        <v>3157</v>
      </c>
      <c r="C269">
        <v>1.5210031241315827</v>
      </c>
      <c r="D269">
        <v>1.5199126425331637</v>
      </c>
      <c r="E269">
        <f t="shared" si="8"/>
        <v>1.5204578833323732</v>
      </c>
      <c r="F269">
        <f t="shared" si="9"/>
        <v>7.7108693300119045E-4</v>
      </c>
      <c r="I269" t="s">
        <v>3157</v>
      </c>
      <c r="J269">
        <v>1.5204578833323732</v>
      </c>
      <c r="K269">
        <v>7.7108693300119045E-4</v>
      </c>
    </row>
    <row r="270" spans="2:11" x14ac:dyDescent="0.25">
      <c r="B270" t="s">
        <v>3158</v>
      </c>
      <c r="C270">
        <v>1.5287478783256929</v>
      </c>
      <c r="D270">
        <v>1.5204220307882357</v>
      </c>
      <c r="E270">
        <f t="shared" si="8"/>
        <v>1.5245849545569643</v>
      </c>
      <c r="F270">
        <f t="shared" si="9"/>
        <v>5.8872632528613337E-3</v>
      </c>
      <c r="I270" t="s">
        <v>3158</v>
      </c>
      <c r="J270">
        <v>1.5245849545569643</v>
      </c>
      <c r="K270">
        <v>5.8872632528613337E-3</v>
      </c>
    </row>
    <row r="271" spans="2:11" x14ac:dyDescent="0.25">
      <c r="B271" t="s">
        <v>3159</v>
      </c>
      <c r="C271">
        <v>1.5284284198255935</v>
      </c>
      <c r="D271">
        <v>1.5203015575413705</v>
      </c>
      <c r="E271">
        <f t="shared" si="8"/>
        <v>1.524364988683482</v>
      </c>
      <c r="F271">
        <f t="shared" si="9"/>
        <v>5.7465594309432724E-3</v>
      </c>
      <c r="I271" t="s">
        <v>3159</v>
      </c>
      <c r="J271">
        <v>1.524364988683482</v>
      </c>
      <c r="K271">
        <v>5.7465594309432724E-3</v>
      </c>
    </row>
    <row r="273" spans="2:11" x14ac:dyDescent="0.25">
      <c r="B273" t="s">
        <v>3160</v>
      </c>
      <c r="C273">
        <v>1.5625</v>
      </c>
      <c r="D273">
        <v>1.5625</v>
      </c>
      <c r="E273">
        <f t="shared" si="8"/>
        <v>1.5625</v>
      </c>
      <c r="F273">
        <f t="shared" si="9"/>
        <v>0</v>
      </c>
      <c r="I273" t="s">
        <v>3160</v>
      </c>
      <c r="J273">
        <v>1.5625</v>
      </c>
      <c r="K273">
        <v>0</v>
      </c>
    </row>
    <row r="274" spans="2:11" x14ac:dyDescent="0.25">
      <c r="B274" t="s">
        <v>3161</v>
      </c>
      <c r="C274">
        <v>1.5641269517444336</v>
      </c>
      <c r="D274">
        <v>1.5722004433220909</v>
      </c>
      <c r="E274">
        <f t="shared" si="8"/>
        <v>1.5681636975332622</v>
      </c>
      <c r="F274">
        <f t="shared" si="9"/>
        <v>5.7088206424139153E-3</v>
      </c>
      <c r="I274" t="s">
        <v>3161</v>
      </c>
      <c r="J274">
        <v>1.5681636975332622</v>
      </c>
      <c r="K274">
        <v>5.7088206424139153E-3</v>
      </c>
    </row>
    <row r="275" spans="2:11" x14ac:dyDescent="0.25">
      <c r="B275" t="s">
        <v>3162</v>
      </c>
      <c r="C275">
        <v>1.6002908066882673</v>
      </c>
      <c r="D275">
        <v>1.5961017753800804</v>
      </c>
      <c r="E275">
        <f t="shared" si="8"/>
        <v>1.5981962910341738</v>
      </c>
      <c r="F275">
        <f t="shared" si="9"/>
        <v>2.9620924446217326E-3</v>
      </c>
      <c r="I275" t="s">
        <v>3162</v>
      </c>
      <c r="J275">
        <v>1.5981962910341738</v>
      </c>
      <c r="K275">
        <v>2.9620924446217326E-3</v>
      </c>
    </row>
    <row r="276" spans="2:11" x14ac:dyDescent="0.25">
      <c r="B276" t="s">
        <v>3163</v>
      </c>
      <c r="C276">
        <v>1.5966769168639841</v>
      </c>
      <c r="D276">
        <v>1.5970827040755617</v>
      </c>
      <c r="E276">
        <f t="shared" si="8"/>
        <v>1.596879810469773</v>
      </c>
      <c r="F276">
        <f t="shared" si="9"/>
        <v>2.8693488902536534E-4</v>
      </c>
      <c r="I276" t="s">
        <v>3163</v>
      </c>
      <c r="J276">
        <v>1.596879810469773</v>
      </c>
      <c r="K276">
        <v>2.8693488902536534E-4</v>
      </c>
    </row>
    <row r="277" spans="2:11" x14ac:dyDescent="0.25">
      <c r="B277" t="s">
        <v>3164</v>
      </c>
      <c r="C277">
        <v>1.6023506949532165</v>
      </c>
      <c r="D277">
        <v>1.6035117326448061</v>
      </c>
      <c r="E277">
        <f t="shared" si="8"/>
        <v>1.6029312137990113</v>
      </c>
      <c r="F277">
        <f t="shared" si="9"/>
        <v>8.2097762493617786E-4</v>
      </c>
      <c r="I277" t="s">
        <v>3164</v>
      </c>
      <c r="J277">
        <v>1.6029312137990113</v>
      </c>
      <c r="K277">
        <v>8.2097762493617786E-4</v>
      </c>
    </row>
    <row r="278" spans="2:11" x14ac:dyDescent="0.25">
      <c r="B278" t="s">
        <v>3165</v>
      </c>
      <c r="C278">
        <v>1.5818233842122991</v>
      </c>
      <c r="D278">
        <v>1.592340361822344</v>
      </c>
      <c r="E278">
        <f t="shared" si="8"/>
        <v>1.5870818730173215</v>
      </c>
      <c r="F278">
        <f t="shared" si="9"/>
        <v>7.4366261856498288E-3</v>
      </c>
      <c r="I278" t="s">
        <v>3165</v>
      </c>
      <c r="J278">
        <v>1.5870818730173215</v>
      </c>
      <c r="K278">
        <v>7.4366261856498288E-3</v>
      </c>
    </row>
    <row r="279" spans="2:11" x14ac:dyDescent="0.25">
      <c r="B279" t="s">
        <v>3166</v>
      </c>
      <c r="C279">
        <v>1.5960355329116462</v>
      </c>
      <c r="D279">
        <v>1.5958833615989341</v>
      </c>
      <c r="E279">
        <f t="shared" si="8"/>
        <v>1.5959594472552903</v>
      </c>
      <c r="F279">
        <f t="shared" si="9"/>
        <v>1.0760136712083283E-4</v>
      </c>
      <c r="I279" t="s">
        <v>3166</v>
      </c>
      <c r="J279">
        <v>1.5959594472552903</v>
      </c>
      <c r="K279">
        <v>1.0760136712083283E-4</v>
      </c>
    </row>
    <row r="280" spans="2:11" x14ac:dyDescent="0.25">
      <c r="B280" t="s">
        <v>3167</v>
      </c>
      <c r="C280">
        <v>1.599296885240467</v>
      </c>
      <c r="D280">
        <v>1.5986701111724264</v>
      </c>
      <c r="E280">
        <f t="shared" si="8"/>
        <v>1.5989834982064468</v>
      </c>
      <c r="F280">
        <f t="shared" si="9"/>
        <v>4.4319619378336542E-4</v>
      </c>
      <c r="I280" t="s">
        <v>3167</v>
      </c>
      <c r="J280">
        <v>1.5989834982064468</v>
      </c>
      <c r="K280">
        <v>4.4319619378336542E-4</v>
      </c>
    </row>
    <row r="282" spans="2:11" x14ac:dyDescent="0.25">
      <c r="B282" t="s">
        <v>3168</v>
      </c>
      <c r="C282">
        <v>1.5625</v>
      </c>
      <c r="D282">
        <v>1.5625</v>
      </c>
      <c r="E282">
        <f t="shared" si="8"/>
        <v>1.5625</v>
      </c>
      <c r="F282">
        <f t="shared" si="9"/>
        <v>0</v>
      </c>
      <c r="I282" t="s">
        <v>3168</v>
      </c>
      <c r="J282">
        <v>1.5625</v>
      </c>
      <c r="K282">
        <v>0</v>
      </c>
    </row>
    <row r="283" spans="2:11" x14ac:dyDescent="0.25">
      <c r="B283" t="s">
        <v>3169</v>
      </c>
      <c r="C283">
        <v>1.5127426632205039</v>
      </c>
      <c r="D283">
        <v>1.4820213089776049</v>
      </c>
      <c r="E283">
        <f t="shared" si="8"/>
        <v>1.4973819860990543</v>
      </c>
      <c r="F283">
        <f t="shared" si="9"/>
        <v>2.1723277912388005E-2</v>
      </c>
      <c r="I283" t="s">
        <v>3169</v>
      </c>
      <c r="J283">
        <v>1.4973819860990543</v>
      </c>
      <c r="K283">
        <v>2.1723277912388005E-2</v>
      </c>
    </row>
    <row r="284" spans="2:11" x14ac:dyDescent="0.25">
      <c r="B284" t="s">
        <v>3170</v>
      </c>
      <c r="C284">
        <v>1.4424390016245836</v>
      </c>
      <c r="D284">
        <v>1.4312505509371041</v>
      </c>
      <c r="E284">
        <f t="shared" si="8"/>
        <v>1.4368447762808438</v>
      </c>
      <c r="F284">
        <f t="shared" si="9"/>
        <v>7.9114293520880681E-3</v>
      </c>
      <c r="I284" t="s">
        <v>3170</v>
      </c>
      <c r="J284">
        <v>1.4368447762808438</v>
      </c>
      <c r="K284">
        <v>7.9114293520880681E-3</v>
      </c>
    </row>
    <row r="285" spans="2:11" x14ac:dyDescent="0.25">
      <c r="B285" t="s">
        <v>3171</v>
      </c>
      <c r="C285">
        <v>1.4196347927990782</v>
      </c>
      <c r="D285">
        <v>1.4145125373240985</v>
      </c>
      <c r="E285">
        <f t="shared" si="8"/>
        <v>1.4170736650615883</v>
      </c>
      <c r="F285">
        <f t="shared" si="9"/>
        <v>3.6219815813280563E-3</v>
      </c>
      <c r="I285" t="s">
        <v>3171</v>
      </c>
      <c r="J285">
        <v>1.4170736650615883</v>
      </c>
      <c r="K285">
        <v>3.6219815813280563E-3</v>
      </c>
    </row>
    <row r="286" spans="2:11" x14ac:dyDescent="0.25">
      <c r="B286" t="s">
        <v>3172</v>
      </c>
      <c r="C286">
        <v>1.4249052616583258</v>
      </c>
      <c r="D286">
        <v>1.4188843048967517</v>
      </c>
      <c r="E286">
        <f t="shared" si="8"/>
        <v>1.4218947832775388</v>
      </c>
      <c r="F286">
        <f t="shared" si="9"/>
        <v>4.2574593553400429E-3</v>
      </c>
      <c r="I286" t="s">
        <v>3172</v>
      </c>
      <c r="J286">
        <v>1.4218947832775388</v>
      </c>
      <c r="K286">
        <v>4.2574593553400429E-3</v>
      </c>
    </row>
    <row r="287" spans="2:11" x14ac:dyDescent="0.25">
      <c r="B287" t="s">
        <v>3173</v>
      </c>
      <c r="C287">
        <v>1.4305983964488984</v>
      </c>
      <c r="D287">
        <v>1.4267496815765466</v>
      </c>
      <c r="E287">
        <f t="shared" si="8"/>
        <v>1.4286740390127224</v>
      </c>
      <c r="F287">
        <f t="shared" si="9"/>
        <v>2.7214523850934984E-3</v>
      </c>
      <c r="I287" t="s">
        <v>3173</v>
      </c>
      <c r="J287">
        <v>1.4286740390127224</v>
      </c>
      <c r="K287">
        <v>2.7214523850934984E-3</v>
      </c>
    </row>
    <row r="288" spans="2:11" x14ac:dyDescent="0.25">
      <c r="B288" t="s">
        <v>3174</v>
      </c>
      <c r="C288">
        <v>1.4369791972322767</v>
      </c>
      <c r="D288">
        <v>1.4332202924579323</v>
      </c>
      <c r="E288">
        <f t="shared" si="8"/>
        <v>1.4350997448451044</v>
      </c>
      <c r="F288">
        <f t="shared" si="9"/>
        <v>2.6579470557734743E-3</v>
      </c>
      <c r="I288" t="s">
        <v>3174</v>
      </c>
      <c r="J288">
        <v>1.4350997448451044</v>
      </c>
      <c r="K288">
        <v>2.6579470557734743E-3</v>
      </c>
    </row>
    <row r="289" spans="2:11" x14ac:dyDescent="0.25">
      <c r="B289" t="s">
        <v>3175</v>
      </c>
      <c r="C289">
        <v>1.4425337638124234</v>
      </c>
      <c r="D289">
        <v>1.4384440748403025</v>
      </c>
      <c r="E289">
        <f t="shared" si="8"/>
        <v>1.4404889193263628</v>
      </c>
      <c r="F289">
        <f t="shared" si="9"/>
        <v>2.8918468051305434E-3</v>
      </c>
      <c r="I289" t="s">
        <v>3175</v>
      </c>
      <c r="J289">
        <v>1.4404889193263628</v>
      </c>
      <c r="K289">
        <v>2.8918468051305434E-3</v>
      </c>
    </row>
    <row r="291" spans="2:11" x14ac:dyDescent="0.25">
      <c r="B291" t="s">
        <v>3176</v>
      </c>
      <c r="C291">
        <v>1.5625</v>
      </c>
      <c r="D291">
        <v>1.5625</v>
      </c>
      <c r="E291">
        <f t="shared" si="8"/>
        <v>1.5625</v>
      </c>
      <c r="F291">
        <f t="shared" si="9"/>
        <v>0</v>
      </c>
      <c r="I291" t="s">
        <v>3176</v>
      </c>
      <c r="J291">
        <v>1.5625</v>
      </c>
      <c r="K291">
        <v>0</v>
      </c>
    </row>
    <row r="292" spans="2:11" x14ac:dyDescent="0.25">
      <c r="B292" t="s">
        <v>3177</v>
      </c>
      <c r="C292">
        <v>1.5983997558157497</v>
      </c>
      <c r="D292">
        <v>1.5642735374250676</v>
      </c>
      <c r="E292">
        <f t="shared" si="8"/>
        <v>1.5813366466204086</v>
      </c>
      <c r="F292">
        <f t="shared" si="9"/>
        <v>2.413088044030437E-2</v>
      </c>
      <c r="I292" t="s">
        <v>3177</v>
      </c>
      <c r="J292">
        <v>1.5813366466204086</v>
      </c>
      <c r="K292">
        <v>2.413088044030437E-2</v>
      </c>
    </row>
    <row r="293" spans="2:11" x14ac:dyDescent="0.25">
      <c r="B293" t="s">
        <v>3178</v>
      </c>
      <c r="C293">
        <v>1.5236914377716606</v>
      </c>
      <c r="D293">
        <v>1.5233123438808416</v>
      </c>
      <c r="E293">
        <f t="shared" si="8"/>
        <v>1.523501890826251</v>
      </c>
      <c r="F293">
        <f t="shared" si="9"/>
        <v>2.6805986090452645E-4</v>
      </c>
      <c r="I293" t="s">
        <v>3178</v>
      </c>
      <c r="J293">
        <v>1.523501890826251</v>
      </c>
      <c r="K293">
        <v>2.6805986090452645E-4</v>
      </c>
    </row>
    <row r="294" spans="2:11" x14ac:dyDescent="0.25">
      <c r="B294" t="s">
        <v>3179</v>
      </c>
      <c r="C294">
        <v>1.5462988108646012</v>
      </c>
      <c r="D294">
        <v>1.5299565721119619</v>
      </c>
      <c r="E294">
        <f t="shared" si="8"/>
        <v>1.5381276914882815</v>
      </c>
      <c r="F294">
        <f t="shared" si="9"/>
        <v>1.155570784176083E-2</v>
      </c>
      <c r="I294" t="s">
        <v>3179</v>
      </c>
      <c r="J294">
        <v>1.5381276914882815</v>
      </c>
      <c r="K294">
        <v>1.155570784176083E-2</v>
      </c>
    </row>
    <row r="295" spans="2:11" x14ac:dyDescent="0.25">
      <c r="B295" t="s">
        <v>3180</v>
      </c>
      <c r="C295">
        <v>1.5334177781566254</v>
      </c>
      <c r="D295">
        <v>1.5238254467562309</v>
      </c>
      <c r="E295">
        <f t="shared" si="8"/>
        <v>1.528621612456428</v>
      </c>
      <c r="F295">
        <f t="shared" si="9"/>
        <v>6.7828025806076055E-3</v>
      </c>
      <c r="I295" t="s">
        <v>3180</v>
      </c>
      <c r="J295">
        <v>1.528621612456428</v>
      </c>
      <c r="K295">
        <v>6.7828025806076055E-3</v>
      </c>
    </row>
    <row r="296" spans="2:11" x14ac:dyDescent="0.25">
      <c r="B296" t="s">
        <v>3181</v>
      </c>
      <c r="C296">
        <v>1.5475993280912341</v>
      </c>
      <c r="D296">
        <v>1.5312803850344745</v>
      </c>
      <c r="E296">
        <f t="shared" si="8"/>
        <v>1.5394398565628542</v>
      </c>
      <c r="F296">
        <f t="shared" si="9"/>
        <v>1.1539235297231859E-2</v>
      </c>
      <c r="I296" t="s">
        <v>3181</v>
      </c>
      <c r="J296">
        <v>1.5394398565628542</v>
      </c>
      <c r="K296">
        <v>1.1539235297231859E-2</v>
      </c>
    </row>
    <row r="297" spans="2:11" x14ac:dyDescent="0.25">
      <c r="B297" t="s">
        <v>3182</v>
      </c>
      <c r="C297">
        <v>1.5305920164791129</v>
      </c>
      <c r="D297">
        <v>1.518747813785903</v>
      </c>
      <c r="E297">
        <f t="shared" si="8"/>
        <v>1.5246699151325078</v>
      </c>
      <c r="F297">
        <f t="shared" si="9"/>
        <v>8.3751160421167321E-3</v>
      </c>
      <c r="I297" t="s">
        <v>3182</v>
      </c>
      <c r="J297">
        <v>1.5246699151325078</v>
      </c>
      <c r="K297">
        <v>8.3751160421167321E-3</v>
      </c>
    </row>
    <row r="298" spans="2:11" x14ac:dyDescent="0.25">
      <c r="B298" t="s">
        <v>3183</v>
      </c>
      <c r="C298">
        <v>1.5289164956172865</v>
      </c>
      <c r="D298">
        <v>1.5168727542158451</v>
      </c>
      <c r="E298">
        <f t="shared" si="8"/>
        <v>1.5228946249165658</v>
      </c>
      <c r="F298">
        <f t="shared" si="9"/>
        <v>8.5162112158163709E-3</v>
      </c>
      <c r="I298" t="s">
        <v>3183</v>
      </c>
      <c r="J298">
        <v>1.5228946249165658</v>
      </c>
      <c r="K298">
        <v>8.5162112158163709E-3</v>
      </c>
    </row>
    <row r="300" spans="2:11" x14ac:dyDescent="0.25">
      <c r="B300" t="s">
        <v>3184</v>
      </c>
      <c r="C300">
        <v>1.5625</v>
      </c>
      <c r="D300">
        <v>1.5625</v>
      </c>
      <c r="E300">
        <f t="shared" si="8"/>
        <v>1.5625</v>
      </c>
      <c r="F300">
        <f t="shared" si="9"/>
        <v>0</v>
      </c>
      <c r="I300" t="s">
        <v>3184</v>
      </c>
      <c r="J300">
        <v>1.5625</v>
      </c>
      <c r="K300">
        <v>0</v>
      </c>
    </row>
    <row r="301" spans="2:11" x14ac:dyDescent="0.25">
      <c r="B301" t="s">
        <v>3185</v>
      </c>
      <c r="C301">
        <v>1.6079891125274335</v>
      </c>
      <c r="D301">
        <v>1.6287569879383013</v>
      </c>
      <c r="E301">
        <f t="shared" si="8"/>
        <v>1.6183730502328673</v>
      </c>
      <c r="F301">
        <f t="shared" si="9"/>
        <v>1.468510553386196E-2</v>
      </c>
      <c r="I301" t="s">
        <v>3185</v>
      </c>
      <c r="J301">
        <v>1.6183730502328673</v>
      </c>
      <c r="K301">
        <v>1.468510553386196E-2</v>
      </c>
    </row>
    <row r="302" spans="2:11" x14ac:dyDescent="0.25">
      <c r="B302" t="s">
        <v>3186</v>
      </c>
      <c r="C302">
        <v>1.7157531246560447</v>
      </c>
      <c r="D302">
        <v>1.7105438009363865</v>
      </c>
      <c r="E302">
        <f t="shared" si="8"/>
        <v>1.7131484627962155</v>
      </c>
      <c r="F302">
        <f t="shared" si="9"/>
        <v>3.6835481275662497E-3</v>
      </c>
      <c r="I302" t="s">
        <v>3186</v>
      </c>
      <c r="J302">
        <v>1.7131484627962155</v>
      </c>
      <c r="K302">
        <v>3.6835481275662497E-3</v>
      </c>
    </row>
    <row r="303" spans="2:11" x14ac:dyDescent="0.25">
      <c r="B303" t="s">
        <v>3187</v>
      </c>
      <c r="C303">
        <v>1.7311107206418512</v>
      </c>
      <c r="D303">
        <v>1.7270979049503496</v>
      </c>
      <c r="E303">
        <f t="shared" si="8"/>
        <v>1.7291043127961006</v>
      </c>
      <c r="F303">
        <f t="shared" si="9"/>
        <v>2.8374891871125528E-3</v>
      </c>
      <c r="I303" t="s">
        <v>3187</v>
      </c>
      <c r="J303">
        <v>1.7291043127961006</v>
      </c>
      <c r="K303">
        <v>2.8374891871125528E-3</v>
      </c>
    </row>
    <row r="304" spans="2:11" x14ac:dyDescent="0.25">
      <c r="B304" t="s">
        <v>3188</v>
      </c>
      <c r="C304">
        <v>1.7313444678495049</v>
      </c>
      <c r="D304">
        <v>1.7263358626978358</v>
      </c>
      <c r="E304">
        <f t="shared" si="8"/>
        <v>1.7288401652736702</v>
      </c>
      <c r="F304">
        <f t="shared" si="9"/>
        <v>3.5416186670311116E-3</v>
      </c>
      <c r="I304" t="s">
        <v>3188</v>
      </c>
      <c r="J304">
        <v>1.7288401652736702</v>
      </c>
      <c r="K304">
        <v>3.5416186670311116E-3</v>
      </c>
    </row>
    <row r="305" spans="2:11" x14ac:dyDescent="0.25">
      <c r="B305" t="s">
        <v>3189</v>
      </c>
      <c r="C305">
        <v>1.7201705579307818</v>
      </c>
      <c r="D305">
        <v>1.7175426013357156</v>
      </c>
      <c r="E305">
        <f t="shared" si="8"/>
        <v>1.7188565796332487</v>
      </c>
      <c r="F305">
        <f t="shared" si="9"/>
        <v>1.8582459290352237E-3</v>
      </c>
      <c r="I305" t="s">
        <v>3189</v>
      </c>
      <c r="J305">
        <v>1.7188565796332487</v>
      </c>
      <c r="K305">
        <v>1.8582459290352237E-3</v>
      </c>
    </row>
    <row r="306" spans="2:11" x14ac:dyDescent="0.25">
      <c r="B306" t="s">
        <v>3190</v>
      </c>
      <c r="C306">
        <v>1.7251051053778148</v>
      </c>
      <c r="D306">
        <v>1.7147836418762417</v>
      </c>
      <c r="E306">
        <f t="shared" si="8"/>
        <v>1.7199443736270283</v>
      </c>
      <c r="F306">
        <f t="shared" si="9"/>
        <v>7.2983768337318202E-3</v>
      </c>
      <c r="I306" t="s">
        <v>3190</v>
      </c>
      <c r="J306">
        <v>1.7199443736270283</v>
      </c>
      <c r="K306">
        <v>7.2983768337318202E-3</v>
      </c>
    </row>
    <row r="307" spans="2:11" x14ac:dyDescent="0.25">
      <c r="B307" t="s">
        <v>3191</v>
      </c>
      <c r="C307">
        <v>1.7113522016257339</v>
      </c>
      <c r="D307">
        <v>1.7022622759954338</v>
      </c>
      <c r="E307">
        <f t="shared" si="8"/>
        <v>1.7068072388105837</v>
      </c>
      <c r="F307">
        <f t="shared" si="9"/>
        <v>6.4275480536665945E-3</v>
      </c>
      <c r="I307" t="s">
        <v>3191</v>
      </c>
      <c r="J307">
        <v>1.7068072388105837</v>
      </c>
      <c r="K307">
        <v>6.4275480536665945E-3</v>
      </c>
    </row>
    <row r="309" spans="2:11" x14ac:dyDescent="0.25">
      <c r="B309" t="s">
        <v>3192</v>
      </c>
      <c r="C309">
        <v>1.5625</v>
      </c>
      <c r="D309">
        <v>1.5625</v>
      </c>
      <c r="E309">
        <f t="shared" si="8"/>
        <v>1.5625</v>
      </c>
      <c r="F309">
        <f t="shared" si="9"/>
        <v>0</v>
      </c>
      <c r="I309" t="s">
        <v>3192</v>
      </c>
      <c r="J309">
        <v>1.5625</v>
      </c>
      <c r="K309">
        <v>0</v>
      </c>
    </row>
    <row r="310" spans="2:11" x14ac:dyDescent="0.25">
      <c r="B310" t="s">
        <v>3193</v>
      </c>
      <c r="C310">
        <v>1.5924217396678482</v>
      </c>
      <c r="D310">
        <v>1.6382701112307076</v>
      </c>
      <c r="E310">
        <f t="shared" si="8"/>
        <v>1.6153459254492779</v>
      </c>
      <c r="F310">
        <f t="shared" si="9"/>
        <v>3.2419694438458407E-2</v>
      </c>
      <c r="I310" t="s">
        <v>3193</v>
      </c>
      <c r="J310">
        <v>1.6153459254492779</v>
      </c>
      <c r="K310">
        <v>3.2419694438458407E-2</v>
      </c>
    </row>
    <row r="311" spans="2:11" x14ac:dyDescent="0.25">
      <c r="B311" t="s">
        <v>3194</v>
      </c>
      <c r="C311">
        <v>1.6817971906206313</v>
      </c>
      <c r="D311">
        <v>1.7022018424281873</v>
      </c>
      <c r="E311">
        <f t="shared" si="8"/>
        <v>1.6919995165244093</v>
      </c>
      <c r="F311">
        <f t="shared" si="9"/>
        <v>1.4428267660873205E-2</v>
      </c>
      <c r="I311" t="s">
        <v>3194</v>
      </c>
      <c r="J311">
        <v>1.6919995165244093</v>
      </c>
      <c r="K311">
        <v>1.4428267660873205E-2</v>
      </c>
    </row>
    <row r="312" spans="2:11" x14ac:dyDescent="0.25">
      <c r="B312" t="s">
        <v>3195</v>
      </c>
      <c r="C312">
        <v>1.7070488358910008</v>
      </c>
      <c r="D312">
        <v>1.7297377888128431</v>
      </c>
      <c r="E312">
        <f t="shared" si="8"/>
        <v>1.7183933123519219</v>
      </c>
      <c r="F312">
        <f t="shared" si="9"/>
        <v>1.6043512469057067E-2</v>
      </c>
      <c r="I312" t="s">
        <v>3195</v>
      </c>
      <c r="J312">
        <v>1.7183933123519219</v>
      </c>
      <c r="K312">
        <v>1.6043512469057067E-2</v>
      </c>
    </row>
    <row r="313" spans="2:11" x14ac:dyDescent="0.25">
      <c r="B313" t="s">
        <v>3196</v>
      </c>
      <c r="C313">
        <v>1.7002266093599068</v>
      </c>
      <c r="D313">
        <v>1.7232885788369876</v>
      </c>
      <c r="E313">
        <f t="shared" si="8"/>
        <v>1.7117575940984473</v>
      </c>
      <c r="F313">
        <f t="shared" si="9"/>
        <v>1.6307275004761035E-2</v>
      </c>
      <c r="I313" t="s">
        <v>3196</v>
      </c>
      <c r="J313">
        <v>1.7117575940984473</v>
      </c>
      <c r="K313">
        <v>1.6307275004761035E-2</v>
      </c>
    </row>
    <row r="314" spans="2:11" x14ac:dyDescent="0.25">
      <c r="B314" t="s">
        <v>3197</v>
      </c>
      <c r="C314">
        <v>1.6842276926529471</v>
      </c>
      <c r="D314">
        <v>1.7120542600638402</v>
      </c>
      <c r="E314">
        <f t="shared" si="8"/>
        <v>1.6981409763583937</v>
      </c>
      <c r="F314">
        <f t="shared" si="9"/>
        <v>1.9676354513387079E-2</v>
      </c>
      <c r="I314" t="s">
        <v>3197</v>
      </c>
      <c r="J314">
        <v>1.6981409763583937</v>
      </c>
      <c r="K314">
        <v>1.9676354513387079E-2</v>
      </c>
    </row>
    <row r="315" spans="2:11" x14ac:dyDescent="0.25">
      <c r="B315" t="s">
        <v>3198</v>
      </c>
      <c r="C315">
        <v>1.6829234928382717</v>
      </c>
      <c r="D315">
        <v>1.7031500496995557</v>
      </c>
      <c r="E315">
        <f t="shared" si="8"/>
        <v>1.6930367712689138</v>
      </c>
      <c r="F315">
        <f t="shared" si="9"/>
        <v>1.4302335516669241E-2</v>
      </c>
      <c r="I315" t="s">
        <v>3198</v>
      </c>
      <c r="J315">
        <v>1.6930367712689138</v>
      </c>
      <c r="K315">
        <v>1.4302335516669241E-2</v>
      </c>
    </row>
    <row r="316" spans="2:11" x14ac:dyDescent="0.25">
      <c r="B316" t="s">
        <v>3199</v>
      </c>
      <c r="C316">
        <v>1.6784047830865729</v>
      </c>
      <c r="D316">
        <v>1.6989336714770209</v>
      </c>
      <c r="E316">
        <f t="shared" si="8"/>
        <v>1.6886692272817969</v>
      </c>
      <c r="F316">
        <f t="shared" si="9"/>
        <v>1.4516116191107552E-2</v>
      </c>
      <c r="I316" t="s">
        <v>3199</v>
      </c>
      <c r="J316">
        <v>1.6886692272817969</v>
      </c>
      <c r="K316">
        <v>1.4516116191107552E-2</v>
      </c>
    </row>
    <row r="318" spans="2:11" x14ac:dyDescent="0.25">
      <c r="B318" t="s">
        <v>3200</v>
      </c>
      <c r="C318">
        <v>1.5625</v>
      </c>
      <c r="D318">
        <v>1.5625</v>
      </c>
      <c r="E318">
        <f t="shared" si="8"/>
        <v>1.5625</v>
      </c>
      <c r="F318">
        <f t="shared" si="9"/>
        <v>0</v>
      </c>
      <c r="I318" t="s">
        <v>3200</v>
      </c>
      <c r="J318">
        <v>1.5625</v>
      </c>
      <c r="K318">
        <v>0</v>
      </c>
    </row>
    <row r="319" spans="2:11" x14ac:dyDescent="0.25">
      <c r="B319" t="s">
        <v>3201</v>
      </c>
      <c r="C319">
        <v>1.5860767746546787</v>
      </c>
      <c r="D319">
        <v>1.604626686417775</v>
      </c>
      <c r="E319">
        <f t="shared" si="8"/>
        <v>1.5953517305362268</v>
      </c>
      <c r="F319">
        <f t="shared" si="9"/>
        <v>1.3116768398097488E-2</v>
      </c>
      <c r="I319" t="s">
        <v>3201</v>
      </c>
      <c r="J319">
        <v>1.5953517305362268</v>
      </c>
      <c r="K319">
        <v>1.3116768398097488E-2</v>
      </c>
    </row>
    <row r="320" spans="2:11" x14ac:dyDescent="0.25">
      <c r="B320" t="s">
        <v>3202</v>
      </c>
      <c r="C320">
        <v>1.6334607941266912</v>
      </c>
      <c r="D320">
        <v>1.6356443260316691</v>
      </c>
      <c r="E320">
        <f t="shared" si="8"/>
        <v>1.6345525600791802</v>
      </c>
      <c r="F320">
        <f t="shared" si="9"/>
        <v>1.5439902169470437E-3</v>
      </c>
      <c r="I320" t="s">
        <v>3202</v>
      </c>
      <c r="J320">
        <v>1.6345525600791802</v>
      </c>
      <c r="K320">
        <v>1.5439902169470437E-3</v>
      </c>
    </row>
    <row r="321" spans="2:11" x14ac:dyDescent="0.25">
      <c r="B321" t="s">
        <v>3203</v>
      </c>
      <c r="C321">
        <v>1.6442477173908385</v>
      </c>
      <c r="D321">
        <v>1.6487736977520866</v>
      </c>
      <c r="E321">
        <f t="shared" si="8"/>
        <v>1.6465107075714625</v>
      </c>
      <c r="F321">
        <f t="shared" si="9"/>
        <v>3.2003514049556516E-3</v>
      </c>
      <c r="I321" t="s">
        <v>3203</v>
      </c>
      <c r="J321">
        <v>1.6465107075714625</v>
      </c>
      <c r="K321">
        <v>3.2003514049556516E-3</v>
      </c>
    </row>
    <row r="322" spans="2:11" x14ac:dyDescent="0.25">
      <c r="B322" t="s">
        <v>3204</v>
      </c>
      <c r="C322">
        <v>1.6400000251580935</v>
      </c>
      <c r="D322">
        <v>1.6440358549528051</v>
      </c>
      <c r="E322">
        <f t="shared" si="8"/>
        <v>1.6420179400554493</v>
      </c>
      <c r="F322">
        <f t="shared" si="9"/>
        <v>2.8537626155552987E-3</v>
      </c>
      <c r="I322" t="s">
        <v>3204</v>
      </c>
      <c r="J322">
        <v>1.6420179400554493</v>
      </c>
      <c r="K322">
        <v>2.8537626155552987E-3</v>
      </c>
    </row>
    <row r="323" spans="2:11" x14ac:dyDescent="0.25">
      <c r="B323" t="s">
        <v>3205</v>
      </c>
      <c r="C323">
        <v>1.6251912127212362</v>
      </c>
      <c r="D323">
        <v>1.6340815097418078</v>
      </c>
      <c r="E323">
        <f t="shared" si="8"/>
        <v>1.6296363612315221</v>
      </c>
      <c r="F323">
        <f t="shared" si="9"/>
        <v>6.2863893100086922E-3</v>
      </c>
      <c r="I323" t="s">
        <v>3205</v>
      </c>
      <c r="J323">
        <v>1.6296363612315221</v>
      </c>
      <c r="K323">
        <v>6.2863893100086922E-3</v>
      </c>
    </row>
    <row r="324" spans="2:11" x14ac:dyDescent="0.25">
      <c r="B324" t="s">
        <v>3206</v>
      </c>
      <c r="C324">
        <v>1.6345292017449349</v>
      </c>
      <c r="D324">
        <v>1.6362535444936988</v>
      </c>
      <c r="E324">
        <f t="shared" ref="E324:E387" si="10">AVERAGE(C324:D324)</f>
        <v>1.6353913731193168</v>
      </c>
      <c r="F324">
        <f t="shared" ref="F324:F387" si="11">_xlfn.STDEV.S(C324:D324)</f>
        <v>1.2192944507407866E-3</v>
      </c>
      <c r="I324" t="s">
        <v>3206</v>
      </c>
      <c r="J324">
        <v>1.6353913731193168</v>
      </c>
      <c r="K324">
        <v>1.2192944507407866E-3</v>
      </c>
    </row>
    <row r="325" spans="2:11" x14ac:dyDescent="0.25">
      <c r="B325" t="s">
        <v>3207</v>
      </c>
      <c r="C325">
        <v>1.6318177919927375</v>
      </c>
      <c r="D325">
        <v>1.6329346625069661</v>
      </c>
      <c r="E325">
        <f t="shared" si="10"/>
        <v>1.6323762272498517</v>
      </c>
      <c r="F325">
        <f t="shared" si="11"/>
        <v>7.8974671431834679E-4</v>
      </c>
      <c r="I325" t="s">
        <v>3207</v>
      </c>
      <c r="J325">
        <v>1.6323762272498517</v>
      </c>
      <c r="K325">
        <v>7.8974671431834679E-4</v>
      </c>
    </row>
    <row r="327" spans="2:11" x14ac:dyDescent="0.25">
      <c r="B327" t="s">
        <v>3208</v>
      </c>
      <c r="C327">
        <v>1.5625</v>
      </c>
      <c r="D327">
        <v>1.5625</v>
      </c>
      <c r="E327">
        <f t="shared" si="10"/>
        <v>1.5625</v>
      </c>
      <c r="F327">
        <f t="shared" si="11"/>
        <v>0</v>
      </c>
      <c r="I327" t="s">
        <v>3208</v>
      </c>
      <c r="J327">
        <v>1.5625</v>
      </c>
      <c r="K327">
        <v>0</v>
      </c>
    </row>
    <row r="328" spans="2:11" x14ac:dyDescent="0.25">
      <c r="B328" t="s">
        <v>3209</v>
      </c>
      <c r="C328">
        <v>1.6228933827594845</v>
      </c>
      <c r="D328">
        <v>1.6458278361085148</v>
      </c>
      <c r="E328">
        <f t="shared" si="10"/>
        <v>1.6343606094339997</v>
      </c>
      <c r="F328">
        <f t="shared" si="11"/>
        <v>1.6217107485905869E-2</v>
      </c>
      <c r="I328" t="s">
        <v>3209</v>
      </c>
      <c r="J328">
        <v>1.6343606094339997</v>
      </c>
      <c r="K328">
        <v>1.6217107485905869E-2</v>
      </c>
    </row>
    <row r="329" spans="2:11" x14ac:dyDescent="0.25">
      <c r="B329" t="s">
        <v>3210</v>
      </c>
      <c r="C329">
        <v>1.7630643918506692</v>
      </c>
      <c r="D329">
        <v>1.7548254734588982</v>
      </c>
      <c r="E329">
        <f t="shared" si="10"/>
        <v>1.7589449326547837</v>
      </c>
      <c r="F329">
        <f t="shared" si="11"/>
        <v>5.8257950644638691E-3</v>
      </c>
      <c r="I329" t="s">
        <v>3210</v>
      </c>
      <c r="J329">
        <v>1.7589449326547837</v>
      </c>
      <c r="K329">
        <v>5.8257950644638691E-3</v>
      </c>
    </row>
    <row r="330" spans="2:11" x14ac:dyDescent="0.25">
      <c r="B330" t="s">
        <v>3211</v>
      </c>
      <c r="C330">
        <v>1.7822006297536612</v>
      </c>
      <c r="D330">
        <v>1.7758108217790964</v>
      </c>
      <c r="E330">
        <f t="shared" si="10"/>
        <v>1.7790057257663787</v>
      </c>
      <c r="F330">
        <f t="shared" si="11"/>
        <v>4.5182765492946392E-3</v>
      </c>
      <c r="I330" t="s">
        <v>3211</v>
      </c>
      <c r="J330">
        <v>1.7790057257663787</v>
      </c>
      <c r="K330">
        <v>4.5182765492946392E-3</v>
      </c>
    </row>
    <row r="331" spans="2:11" x14ac:dyDescent="0.25">
      <c r="B331" t="s">
        <v>3212</v>
      </c>
      <c r="C331">
        <v>1.7824393856612275</v>
      </c>
      <c r="D331">
        <v>1.7743383892019307</v>
      </c>
      <c r="E331">
        <f t="shared" si="10"/>
        <v>1.778388887431579</v>
      </c>
      <c r="F331">
        <f t="shared" si="11"/>
        <v>5.7282695307370136E-3</v>
      </c>
      <c r="I331" t="s">
        <v>3212</v>
      </c>
      <c r="J331">
        <v>1.778388887431579</v>
      </c>
      <c r="K331">
        <v>5.7282695307370136E-3</v>
      </c>
    </row>
    <row r="332" spans="2:11" x14ac:dyDescent="0.25">
      <c r="B332" t="s">
        <v>3213</v>
      </c>
      <c r="C332">
        <v>1.7824388235067803</v>
      </c>
      <c r="D332">
        <v>1.773507729513327</v>
      </c>
      <c r="E332">
        <f t="shared" si="10"/>
        <v>1.7779732765100538</v>
      </c>
      <c r="F332">
        <f t="shared" si="11"/>
        <v>6.3152371261852467E-3</v>
      </c>
      <c r="I332" t="s">
        <v>3213</v>
      </c>
      <c r="J332">
        <v>1.7779732765100538</v>
      </c>
      <c r="K332">
        <v>6.3152371261852467E-3</v>
      </c>
    </row>
    <row r="333" spans="2:11" x14ac:dyDescent="0.25">
      <c r="B333" t="s">
        <v>3214</v>
      </c>
      <c r="C333">
        <v>1.777372369709175</v>
      </c>
      <c r="D333">
        <v>1.7615134339345171</v>
      </c>
      <c r="E333">
        <f t="shared" si="10"/>
        <v>1.769442901821846</v>
      </c>
      <c r="F333">
        <f t="shared" si="11"/>
        <v>1.1213961028662543E-2</v>
      </c>
      <c r="I333" t="s">
        <v>3214</v>
      </c>
      <c r="J333">
        <v>1.769442901821846</v>
      </c>
      <c r="K333">
        <v>1.1213961028662543E-2</v>
      </c>
    </row>
    <row r="334" spans="2:11" x14ac:dyDescent="0.25">
      <c r="B334" t="s">
        <v>3215</v>
      </c>
      <c r="C334">
        <v>1.7561430012547059</v>
      </c>
      <c r="D334">
        <v>1.7407261412230277</v>
      </c>
      <c r="E334">
        <f t="shared" si="10"/>
        <v>1.7484345712388669</v>
      </c>
      <c r="F334">
        <f t="shared" si="11"/>
        <v>1.0901366273003503E-2</v>
      </c>
      <c r="I334" t="s">
        <v>3215</v>
      </c>
      <c r="J334">
        <v>1.7484345712388669</v>
      </c>
      <c r="K334">
        <v>1.0901366273003503E-2</v>
      </c>
    </row>
    <row r="336" spans="2:11" x14ac:dyDescent="0.25">
      <c r="B336" t="s">
        <v>3216</v>
      </c>
      <c r="C336">
        <v>1.5625</v>
      </c>
      <c r="D336">
        <v>1.5625</v>
      </c>
      <c r="E336">
        <f t="shared" si="10"/>
        <v>1.5625</v>
      </c>
      <c r="F336">
        <f t="shared" si="11"/>
        <v>0</v>
      </c>
      <c r="I336" t="s">
        <v>3216</v>
      </c>
      <c r="J336">
        <v>1.5625</v>
      </c>
      <c r="K336">
        <v>0</v>
      </c>
    </row>
    <row r="337" spans="2:11" x14ac:dyDescent="0.25">
      <c r="B337" t="s">
        <v>3217</v>
      </c>
      <c r="C337">
        <v>1.6168565695975701</v>
      </c>
      <c r="D337">
        <v>1.6349912007030762</v>
      </c>
      <c r="E337">
        <f t="shared" si="10"/>
        <v>1.625923885150323</v>
      </c>
      <c r="F337">
        <f t="shared" si="11"/>
        <v>1.2823120629019909E-2</v>
      </c>
      <c r="I337" t="s">
        <v>3217</v>
      </c>
      <c r="J337">
        <v>1.625923885150323</v>
      </c>
      <c r="K337">
        <v>1.2823120629019909E-2</v>
      </c>
    </row>
    <row r="338" spans="2:11" x14ac:dyDescent="0.25">
      <c r="B338" t="s">
        <v>3218</v>
      </c>
      <c r="C338">
        <v>1.7543627477723742</v>
      </c>
      <c r="D338">
        <v>1.741939396294651</v>
      </c>
      <c r="E338">
        <f t="shared" si="10"/>
        <v>1.7481510720335125</v>
      </c>
      <c r="F338">
        <f t="shared" si="11"/>
        <v>8.7846360749620055E-3</v>
      </c>
      <c r="I338" t="s">
        <v>3218</v>
      </c>
      <c r="J338">
        <v>1.7481510720335125</v>
      </c>
      <c r="K338">
        <v>8.7846360749620055E-3</v>
      </c>
    </row>
    <row r="339" spans="2:11" x14ac:dyDescent="0.25">
      <c r="B339" t="s">
        <v>3219</v>
      </c>
      <c r="C339">
        <v>1.7673653146385784</v>
      </c>
      <c r="D339">
        <v>1.758296615831088</v>
      </c>
      <c r="E339">
        <f t="shared" si="10"/>
        <v>1.7628309652348331</v>
      </c>
      <c r="F339">
        <f t="shared" si="11"/>
        <v>6.4125384233148144E-3</v>
      </c>
      <c r="I339" t="s">
        <v>3219</v>
      </c>
      <c r="J339">
        <v>1.7628309652348331</v>
      </c>
      <c r="K339">
        <v>6.4125384233148144E-3</v>
      </c>
    </row>
    <row r="340" spans="2:11" x14ac:dyDescent="0.25">
      <c r="B340" t="s">
        <v>3220</v>
      </c>
      <c r="C340">
        <v>1.7765103198051351</v>
      </c>
      <c r="D340">
        <v>1.7624949445376143</v>
      </c>
      <c r="E340">
        <f t="shared" si="10"/>
        <v>1.7695026321713747</v>
      </c>
      <c r="F340">
        <f t="shared" si="11"/>
        <v>9.9103668925381271E-3</v>
      </c>
      <c r="I340" t="s">
        <v>3220</v>
      </c>
      <c r="J340">
        <v>1.7695026321713747</v>
      </c>
      <c r="K340">
        <v>9.9103668925381271E-3</v>
      </c>
    </row>
    <row r="341" spans="2:11" x14ac:dyDescent="0.25">
      <c r="B341" t="s">
        <v>3221</v>
      </c>
      <c r="C341">
        <v>1.7761331645367635</v>
      </c>
      <c r="D341">
        <v>1.764517818852676</v>
      </c>
      <c r="E341">
        <f t="shared" si="10"/>
        <v>1.7703254916947198</v>
      </c>
      <c r="F341">
        <f t="shared" si="11"/>
        <v>8.2132896990441753E-3</v>
      </c>
      <c r="I341" t="s">
        <v>3221</v>
      </c>
      <c r="J341">
        <v>1.7703254916947198</v>
      </c>
      <c r="K341">
        <v>8.2132896990441753E-3</v>
      </c>
    </row>
    <row r="342" spans="2:11" x14ac:dyDescent="0.25">
      <c r="B342" t="s">
        <v>3222</v>
      </c>
      <c r="C342">
        <v>1.769506767055947</v>
      </c>
      <c r="D342">
        <v>1.7498016690086726</v>
      </c>
      <c r="E342">
        <f t="shared" si="10"/>
        <v>1.7596542180323098</v>
      </c>
      <c r="F342">
        <f t="shared" si="11"/>
        <v>1.3933608453173513E-2</v>
      </c>
      <c r="I342" t="s">
        <v>3222</v>
      </c>
      <c r="J342">
        <v>1.7596542180323098</v>
      </c>
      <c r="K342">
        <v>1.3933608453173513E-2</v>
      </c>
    </row>
    <row r="343" spans="2:11" x14ac:dyDescent="0.25">
      <c r="B343" t="s">
        <v>3223</v>
      </c>
      <c r="C343">
        <v>1.7489768930866596</v>
      </c>
      <c r="D343">
        <v>1.7310280357970962</v>
      </c>
      <c r="E343">
        <f t="shared" si="10"/>
        <v>1.7400024644418779</v>
      </c>
      <c r="F343">
        <f t="shared" si="11"/>
        <v>1.2691758703999885E-2</v>
      </c>
      <c r="I343" t="s">
        <v>3223</v>
      </c>
      <c r="J343">
        <v>1.7400024644418779</v>
      </c>
      <c r="K343">
        <v>1.2691758703999885E-2</v>
      </c>
    </row>
    <row r="345" spans="2:11" x14ac:dyDescent="0.25">
      <c r="B345" t="s">
        <v>3224</v>
      </c>
      <c r="C345">
        <v>1.5625</v>
      </c>
      <c r="D345">
        <v>1.5625</v>
      </c>
      <c r="E345">
        <f t="shared" si="10"/>
        <v>1.5625</v>
      </c>
      <c r="F345">
        <f t="shared" si="11"/>
        <v>0</v>
      </c>
      <c r="I345" t="s">
        <v>3224</v>
      </c>
      <c r="J345">
        <v>1.5625</v>
      </c>
      <c r="K345">
        <v>0</v>
      </c>
    </row>
    <row r="346" spans="2:11" x14ac:dyDescent="0.25">
      <c r="B346" t="s">
        <v>3225</v>
      </c>
      <c r="C346">
        <v>1.628546097388212</v>
      </c>
      <c r="D346">
        <v>1.6900106827615753</v>
      </c>
      <c r="E346">
        <f t="shared" si="10"/>
        <v>1.6592783900748937</v>
      </c>
      <c r="F346">
        <f t="shared" si="11"/>
        <v>4.3462025120324675E-2</v>
      </c>
      <c r="I346" t="s">
        <v>3225</v>
      </c>
      <c r="J346">
        <v>1.6592783900748937</v>
      </c>
      <c r="K346">
        <v>4.3462025120324675E-2</v>
      </c>
    </row>
    <row r="347" spans="2:11" x14ac:dyDescent="0.25">
      <c r="B347" t="s">
        <v>3226</v>
      </c>
      <c r="C347">
        <v>1.8303218760896602</v>
      </c>
      <c r="D347">
        <v>1.8312625631952313</v>
      </c>
      <c r="E347">
        <f t="shared" si="10"/>
        <v>1.8307922196424458</v>
      </c>
      <c r="F347">
        <f t="shared" si="11"/>
        <v>6.6516623132403341E-4</v>
      </c>
      <c r="I347" t="s">
        <v>3226</v>
      </c>
      <c r="J347">
        <v>1.8307922196424458</v>
      </c>
      <c r="K347">
        <v>6.6516623132403341E-4</v>
      </c>
    </row>
    <row r="348" spans="2:11" x14ac:dyDescent="0.25">
      <c r="B348" t="s">
        <v>3227</v>
      </c>
      <c r="C348">
        <v>1.8543815102221577</v>
      </c>
      <c r="D348">
        <v>1.8655678143066325</v>
      </c>
      <c r="E348">
        <f t="shared" si="10"/>
        <v>1.8599746622643951</v>
      </c>
      <c r="F348">
        <f t="shared" si="11"/>
        <v>7.909911474546942E-3</v>
      </c>
      <c r="I348" t="s">
        <v>3227</v>
      </c>
      <c r="J348">
        <v>1.8599746622643951</v>
      </c>
      <c r="K348">
        <v>7.909911474546942E-3</v>
      </c>
    </row>
    <row r="349" spans="2:11" x14ac:dyDescent="0.25">
      <c r="B349" t="s">
        <v>3228</v>
      </c>
      <c r="C349">
        <v>1.8488191151138891</v>
      </c>
      <c r="D349">
        <v>1.8558041467766122</v>
      </c>
      <c r="E349">
        <f t="shared" si="10"/>
        <v>1.8523116309452505</v>
      </c>
      <c r="F349">
        <f t="shared" si="11"/>
        <v>4.9391632555142694E-3</v>
      </c>
      <c r="I349" t="s">
        <v>3228</v>
      </c>
      <c r="J349">
        <v>1.8523116309452505</v>
      </c>
      <c r="K349">
        <v>4.9391632555142694E-3</v>
      </c>
    </row>
    <row r="350" spans="2:11" x14ac:dyDescent="0.25">
      <c r="B350" t="s">
        <v>3229</v>
      </c>
      <c r="C350">
        <v>1.8475173359100701</v>
      </c>
      <c r="D350">
        <v>1.8550407665589872</v>
      </c>
      <c r="E350">
        <f t="shared" si="10"/>
        <v>1.8512790512345285</v>
      </c>
      <c r="F350">
        <f t="shared" si="11"/>
        <v>5.3198688296360172E-3</v>
      </c>
      <c r="I350" t="s">
        <v>3229</v>
      </c>
      <c r="J350">
        <v>1.8512790512345285</v>
      </c>
      <c r="K350">
        <v>5.3198688296360172E-3</v>
      </c>
    </row>
    <row r="351" spans="2:11" x14ac:dyDescent="0.25">
      <c r="B351" t="s">
        <v>3230</v>
      </c>
      <c r="C351">
        <v>1.8416677508474983</v>
      </c>
      <c r="D351">
        <v>1.8412582988222226</v>
      </c>
      <c r="E351">
        <f t="shared" si="10"/>
        <v>1.8414630248348605</v>
      </c>
      <c r="F351">
        <f t="shared" si="11"/>
        <v>2.8952630364305435E-4</v>
      </c>
      <c r="I351" t="s">
        <v>3230</v>
      </c>
      <c r="J351">
        <v>1.8414630248348605</v>
      </c>
      <c r="K351">
        <v>2.8952630364305435E-4</v>
      </c>
    </row>
    <row r="352" spans="2:11" x14ac:dyDescent="0.25">
      <c r="B352" t="s">
        <v>3231</v>
      </c>
      <c r="C352">
        <v>1.8190506793780932</v>
      </c>
      <c r="D352">
        <v>1.8189091377903639</v>
      </c>
      <c r="E352">
        <f t="shared" si="10"/>
        <v>1.8189799085842284</v>
      </c>
      <c r="F352">
        <f t="shared" si="11"/>
        <v>1.0008501650328234E-4</v>
      </c>
      <c r="I352" t="s">
        <v>3231</v>
      </c>
      <c r="J352">
        <v>1.8189799085842284</v>
      </c>
      <c r="K352">
        <v>1.0008501650328234E-4</v>
      </c>
    </row>
    <row r="354" spans="2:11" x14ac:dyDescent="0.25">
      <c r="B354" t="s">
        <v>3232</v>
      </c>
      <c r="C354">
        <v>1.5625</v>
      </c>
      <c r="D354">
        <v>1.5625</v>
      </c>
      <c r="E354">
        <f t="shared" si="10"/>
        <v>1.5625</v>
      </c>
      <c r="F354">
        <f t="shared" si="11"/>
        <v>0</v>
      </c>
      <c r="I354" t="s">
        <v>3232</v>
      </c>
      <c r="J354">
        <v>1.5625</v>
      </c>
      <c r="K354">
        <v>0</v>
      </c>
    </row>
    <row r="355" spans="2:11" x14ac:dyDescent="0.25">
      <c r="B355" t="s">
        <v>3233</v>
      </c>
      <c r="C355">
        <v>1.5826220300669984</v>
      </c>
      <c r="D355">
        <v>1.6028965168132185</v>
      </c>
      <c r="E355">
        <f t="shared" si="10"/>
        <v>1.5927592734401084</v>
      </c>
      <c r="F355">
        <f t="shared" si="11"/>
        <v>1.433622706332903E-2</v>
      </c>
      <c r="I355" t="s">
        <v>3233</v>
      </c>
      <c r="J355">
        <v>1.5927592734401084</v>
      </c>
      <c r="K355">
        <v>1.433622706332903E-2</v>
      </c>
    </row>
    <row r="356" spans="2:11" x14ac:dyDescent="0.25">
      <c r="B356" t="s">
        <v>3234</v>
      </c>
      <c r="C356">
        <v>1.708587029605158</v>
      </c>
      <c r="D356">
        <v>1.7036066610382736</v>
      </c>
      <c r="E356">
        <f t="shared" si="10"/>
        <v>1.7060968453217158</v>
      </c>
      <c r="F356">
        <f t="shared" si="11"/>
        <v>3.5216523864522371E-3</v>
      </c>
      <c r="I356" t="s">
        <v>3234</v>
      </c>
      <c r="J356">
        <v>1.7060968453217158</v>
      </c>
      <c r="K356">
        <v>3.5216523864522371E-3</v>
      </c>
    </row>
    <row r="357" spans="2:11" x14ac:dyDescent="0.25">
      <c r="B357" t="s">
        <v>3235</v>
      </c>
      <c r="C357">
        <v>1.7154190840269545</v>
      </c>
      <c r="D357">
        <v>1.7166515925045269</v>
      </c>
      <c r="E357">
        <f t="shared" si="10"/>
        <v>1.7160353382657407</v>
      </c>
      <c r="F357">
        <f t="shared" si="11"/>
        <v>8.7151510236134586E-4</v>
      </c>
      <c r="I357" t="s">
        <v>3235</v>
      </c>
      <c r="J357">
        <v>1.7160353382657407</v>
      </c>
      <c r="K357">
        <v>8.7151510236134586E-4</v>
      </c>
    </row>
    <row r="358" spans="2:11" x14ac:dyDescent="0.25">
      <c r="B358" t="s">
        <v>3236</v>
      </c>
      <c r="C358">
        <v>1.7220605845552728</v>
      </c>
      <c r="D358">
        <v>1.7242280957547911</v>
      </c>
      <c r="E358">
        <f t="shared" si="10"/>
        <v>1.7231443401550319</v>
      </c>
      <c r="F358">
        <f t="shared" si="11"/>
        <v>1.5326618674771789E-3</v>
      </c>
      <c r="I358" t="s">
        <v>3236</v>
      </c>
      <c r="J358">
        <v>1.7231443401550319</v>
      </c>
      <c r="K358">
        <v>1.5326618674771789E-3</v>
      </c>
    </row>
    <row r="359" spans="2:11" x14ac:dyDescent="0.25">
      <c r="B359" t="s">
        <v>3237</v>
      </c>
      <c r="C359">
        <v>1.7059919061481303</v>
      </c>
      <c r="D359">
        <v>1.7126067925726665</v>
      </c>
      <c r="E359">
        <f t="shared" si="10"/>
        <v>1.7092993493603985</v>
      </c>
      <c r="F359">
        <f t="shared" si="11"/>
        <v>4.6774310475683218E-3</v>
      </c>
      <c r="I359" t="s">
        <v>3237</v>
      </c>
      <c r="J359">
        <v>1.7092993493603985</v>
      </c>
      <c r="K359">
        <v>4.6774310475683218E-3</v>
      </c>
    </row>
    <row r="360" spans="2:11" x14ac:dyDescent="0.25">
      <c r="B360" t="s">
        <v>3238</v>
      </c>
      <c r="C360">
        <v>1.7157151005969817</v>
      </c>
      <c r="D360">
        <v>1.7118386951042726</v>
      </c>
      <c r="E360">
        <f t="shared" si="10"/>
        <v>1.7137768978506271</v>
      </c>
      <c r="F360">
        <f t="shared" si="11"/>
        <v>2.74103261052344E-3</v>
      </c>
      <c r="I360" t="s">
        <v>3238</v>
      </c>
      <c r="J360">
        <v>1.7137768978506271</v>
      </c>
      <c r="K360">
        <v>2.74103261052344E-3</v>
      </c>
    </row>
    <row r="361" spans="2:11" x14ac:dyDescent="0.25">
      <c r="B361" t="s">
        <v>3239</v>
      </c>
      <c r="C361">
        <v>1.7004916650185466</v>
      </c>
      <c r="D361">
        <v>1.6971127627570959</v>
      </c>
      <c r="E361">
        <f t="shared" si="10"/>
        <v>1.6988022138878214</v>
      </c>
      <c r="F361">
        <f t="shared" si="11"/>
        <v>2.3892447020383979E-3</v>
      </c>
      <c r="I361" t="s">
        <v>3239</v>
      </c>
      <c r="J361">
        <v>1.6988022138878214</v>
      </c>
      <c r="K361">
        <v>2.3892447020383979E-3</v>
      </c>
    </row>
    <row r="363" spans="2:11" x14ac:dyDescent="0.25">
      <c r="B363" t="s">
        <v>3240</v>
      </c>
      <c r="C363">
        <v>1.5625</v>
      </c>
      <c r="D363">
        <v>1.5625</v>
      </c>
      <c r="E363">
        <f t="shared" si="10"/>
        <v>1.5625</v>
      </c>
      <c r="F363">
        <f t="shared" si="11"/>
        <v>0</v>
      </c>
      <c r="I363" t="s">
        <v>3240</v>
      </c>
      <c r="J363">
        <v>1.5625</v>
      </c>
      <c r="K363">
        <v>0</v>
      </c>
    </row>
    <row r="364" spans="2:11" x14ac:dyDescent="0.25">
      <c r="B364" t="s">
        <v>3241</v>
      </c>
      <c r="C364">
        <v>1.6104930100814294</v>
      </c>
      <c r="D364">
        <v>1.6488670337599229</v>
      </c>
      <c r="E364">
        <f t="shared" si="10"/>
        <v>1.6296800219206762</v>
      </c>
      <c r="F364">
        <f t="shared" si="11"/>
        <v>2.7134532364475911E-2</v>
      </c>
      <c r="I364" t="s">
        <v>3241</v>
      </c>
      <c r="J364">
        <v>1.6296800219206762</v>
      </c>
      <c r="K364">
        <v>2.7134532364475911E-2</v>
      </c>
    </row>
    <row r="365" spans="2:11" x14ac:dyDescent="0.25">
      <c r="B365" t="s">
        <v>3242</v>
      </c>
      <c r="C365">
        <v>1.6863330555867169</v>
      </c>
      <c r="D365">
        <v>1.6944133010992533</v>
      </c>
      <c r="E365">
        <f t="shared" si="10"/>
        <v>1.690373178342985</v>
      </c>
      <c r="F365">
        <f t="shared" si="11"/>
        <v>5.7135963955666502E-3</v>
      </c>
      <c r="I365" t="s">
        <v>3242</v>
      </c>
      <c r="J365">
        <v>1.690373178342985</v>
      </c>
      <c r="K365">
        <v>5.7135963955666502E-3</v>
      </c>
    </row>
    <row r="366" spans="2:11" x14ac:dyDescent="0.25">
      <c r="B366" t="s">
        <v>3243</v>
      </c>
      <c r="C366">
        <v>1.7066188344047728</v>
      </c>
      <c r="D366">
        <v>1.7176467763078271</v>
      </c>
      <c r="E366">
        <f t="shared" si="10"/>
        <v>1.7121328053562999</v>
      </c>
      <c r="F366">
        <f t="shared" si="11"/>
        <v>7.797932502181003E-3</v>
      </c>
      <c r="I366" t="s">
        <v>3243</v>
      </c>
      <c r="J366">
        <v>1.7121328053562999</v>
      </c>
      <c r="K366">
        <v>7.797932502181003E-3</v>
      </c>
    </row>
    <row r="367" spans="2:11" x14ac:dyDescent="0.25">
      <c r="B367" t="s">
        <v>3244</v>
      </c>
      <c r="C367">
        <v>1.6979945041290523</v>
      </c>
      <c r="D367">
        <v>1.7048457865713942</v>
      </c>
      <c r="E367">
        <f t="shared" si="10"/>
        <v>1.7014201453502231</v>
      </c>
      <c r="F367">
        <f t="shared" si="11"/>
        <v>4.8445882748042882E-3</v>
      </c>
      <c r="I367" t="s">
        <v>3244</v>
      </c>
      <c r="J367">
        <v>1.7014201453502231</v>
      </c>
      <c r="K367">
        <v>4.8445882748042882E-3</v>
      </c>
    </row>
    <row r="368" spans="2:11" x14ac:dyDescent="0.25">
      <c r="B368" t="s">
        <v>3245</v>
      </c>
      <c r="C368">
        <v>1.6979368180990058</v>
      </c>
      <c r="D368">
        <v>1.702595152719564</v>
      </c>
      <c r="E368">
        <f t="shared" si="10"/>
        <v>1.7002659854092848</v>
      </c>
      <c r="F368">
        <f t="shared" si="11"/>
        <v>3.2939399992327673E-3</v>
      </c>
      <c r="I368" t="s">
        <v>3245</v>
      </c>
      <c r="J368">
        <v>1.7002659854092848</v>
      </c>
      <c r="K368">
        <v>3.2939399992327673E-3</v>
      </c>
    </row>
    <row r="369" spans="2:11" x14ac:dyDescent="0.25">
      <c r="B369" t="s">
        <v>3246</v>
      </c>
      <c r="C369">
        <v>1.6890968217775058</v>
      </c>
      <c r="D369">
        <v>1.6952190277006536</v>
      </c>
      <c r="E369">
        <f t="shared" si="10"/>
        <v>1.6921579247390797</v>
      </c>
      <c r="F369">
        <f t="shared" si="11"/>
        <v>4.3290533240782757E-3</v>
      </c>
      <c r="I369" t="s">
        <v>3246</v>
      </c>
      <c r="J369">
        <v>1.6921579247390797</v>
      </c>
      <c r="K369">
        <v>4.3290533240782757E-3</v>
      </c>
    </row>
    <row r="370" spans="2:11" x14ac:dyDescent="0.25">
      <c r="B370" t="s">
        <v>3247</v>
      </c>
      <c r="C370">
        <v>1.6836475886603992</v>
      </c>
      <c r="D370">
        <v>1.6890066566512509</v>
      </c>
      <c r="E370">
        <f t="shared" si="10"/>
        <v>1.686327122655825</v>
      </c>
      <c r="F370">
        <f t="shared" si="11"/>
        <v>3.7894333171710243E-3</v>
      </c>
      <c r="I370" t="s">
        <v>3247</v>
      </c>
      <c r="J370">
        <v>1.686327122655825</v>
      </c>
      <c r="K370">
        <v>3.7894333171710243E-3</v>
      </c>
    </row>
    <row r="372" spans="2:11" x14ac:dyDescent="0.25">
      <c r="B372" t="s">
        <v>3248</v>
      </c>
      <c r="C372">
        <v>1.5625</v>
      </c>
      <c r="D372">
        <v>1.5625</v>
      </c>
      <c r="E372">
        <f t="shared" si="10"/>
        <v>1.5625</v>
      </c>
      <c r="F372">
        <f t="shared" si="11"/>
        <v>0</v>
      </c>
      <c r="I372" t="s">
        <v>3248</v>
      </c>
      <c r="J372">
        <v>1.5625</v>
      </c>
      <c r="K372">
        <v>0</v>
      </c>
    </row>
    <row r="373" spans="2:11" x14ac:dyDescent="0.25">
      <c r="B373" t="s">
        <v>3249</v>
      </c>
      <c r="C373">
        <v>1.6181021633821278</v>
      </c>
      <c r="D373">
        <v>1.6831355359870237</v>
      </c>
      <c r="E373">
        <f t="shared" si="10"/>
        <v>1.6506188496845757</v>
      </c>
      <c r="F373">
        <f t="shared" si="11"/>
        <v>4.5985538772353368E-2</v>
      </c>
      <c r="I373" t="s">
        <v>3249</v>
      </c>
      <c r="J373">
        <v>1.6506188496845757</v>
      </c>
      <c r="K373">
        <v>4.5985538772353368E-2</v>
      </c>
    </row>
    <row r="374" spans="2:11" x14ac:dyDescent="0.25">
      <c r="B374" t="s">
        <v>3250</v>
      </c>
      <c r="C374">
        <v>1.7996850513893758</v>
      </c>
      <c r="D374">
        <v>1.8066224316656172</v>
      </c>
      <c r="E374">
        <f t="shared" si="10"/>
        <v>1.8031537415274965</v>
      </c>
      <c r="F374">
        <f t="shared" si="11"/>
        <v>4.9054686370000669E-3</v>
      </c>
      <c r="I374" t="s">
        <v>3250</v>
      </c>
      <c r="J374">
        <v>1.8031537415274965</v>
      </c>
      <c r="K374">
        <v>4.9054686370000669E-3</v>
      </c>
    </row>
    <row r="375" spans="2:11" x14ac:dyDescent="0.25">
      <c r="B375" t="s">
        <v>3251</v>
      </c>
      <c r="C375">
        <v>1.8117672813968082</v>
      </c>
      <c r="D375">
        <v>1.8301137446868367</v>
      </c>
      <c r="E375">
        <f t="shared" si="10"/>
        <v>1.8209405130418226</v>
      </c>
      <c r="F375">
        <f t="shared" si="11"/>
        <v>1.2972908603169235E-2</v>
      </c>
      <c r="I375" t="s">
        <v>3251</v>
      </c>
      <c r="J375">
        <v>1.8209405130418226</v>
      </c>
      <c r="K375">
        <v>1.2972908603169235E-2</v>
      </c>
    </row>
    <row r="376" spans="2:11" x14ac:dyDescent="0.25">
      <c r="B376" t="s">
        <v>3252</v>
      </c>
      <c r="C376">
        <v>1.8162238261067072</v>
      </c>
      <c r="D376">
        <v>1.8253822019236563</v>
      </c>
      <c r="E376">
        <f t="shared" si="10"/>
        <v>1.8208030140151816</v>
      </c>
      <c r="F376">
        <f t="shared" si="11"/>
        <v>6.4759496448196065E-3</v>
      </c>
      <c r="I376" t="s">
        <v>3252</v>
      </c>
      <c r="J376">
        <v>1.8208030140151816</v>
      </c>
      <c r="K376">
        <v>6.4759496448196065E-3</v>
      </c>
    </row>
    <row r="377" spans="2:11" x14ac:dyDescent="0.25">
      <c r="B377" t="s">
        <v>3253</v>
      </c>
      <c r="C377">
        <v>1.8036091250584363</v>
      </c>
      <c r="D377">
        <v>1.8135681918526092</v>
      </c>
      <c r="E377">
        <f t="shared" si="10"/>
        <v>1.8085886584555229</v>
      </c>
      <c r="F377">
        <f t="shared" si="11"/>
        <v>7.0421236644494355E-3</v>
      </c>
      <c r="I377" t="s">
        <v>3253</v>
      </c>
      <c r="J377">
        <v>1.8085886584555229</v>
      </c>
      <c r="K377">
        <v>7.0421236644494355E-3</v>
      </c>
    </row>
    <row r="378" spans="2:11" x14ac:dyDescent="0.25">
      <c r="B378" t="s">
        <v>3254</v>
      </c>
      <c r="C378">
        <v>1.8056306915909754</v>
      </c>
      <c r="D378">
        <v>1.8128340522141118</v>
      </c>
      <c r="E378">
        <f t="shared" si="10"/>
        <v>1.8092323719025436</v>
      </c>
      <c r="F378">
        <f t="shared" si="11"/>
        <v>5.0935451439518414E-3</v>
      </c>
      <c r="I378" t="s">
        <v>3254</v>
      </c>
      <c r="J378">
        <v>1.8092323719025436</v>
      </c>
      <c r="K378">
        <v>5.0935451439518414E-3</v>
      </c>
    </row>
    <row r="379" spans="2:11" x14ac:dyDescent="0.25">
      <c r="B379" t="s">
        <v>3255</v>
      </c>
      <c r="C379">
        <v>1.7913303037992114</v>
      </c>
      <c r="D379">
        <v>1.7988764566732027</v>
      </c>
      <c r="E379">
        <f t="shared" si="10"/>
        <v>1.7951033802362071</v>
      </c>
      <c r="F379">
        <f t="shared" si="11"/>
        <v>5.3359358690696001E-3</v>
      </c>
      <c r="I379" t="s">
        <v>3255</v>
      </c>
      <c r="J379">
        <v>1.7951033802362071</v>
      </c>
      <c r="K379">
        <v>5.3359358690696001E-3</v>
      </c>
    </row>
    <row r="381" spans="2:11" x14ac:dyDescent="0.25">
      <c r="B381" t="s">
        <v>3256</v>
      </c>
      <c r="C381">
        <v>1.5625</v>
      </c>
      <c r="D381">
        <v>1.5625</v>
      </c>
      <c r="E381">
        <f t="shared" si="10"/>
        <v>1.5625</v>
      </c>
      <c r="F381">
        <f t="shared" si="11"/>
        <v>0</v>
      </c>
      <c r="I381" t="s">
        <v>3256</v>
      </c>
      <c r="J381">
        <v>1.5625</v>
      </c>
      <c r="K381">
        <v>0</v>
      </c>
    </row>
    <row r="382" spans="2:11" x14ac:dyDescent="0.25">
      <c r="B382" t="s">
        <v>3257</v>
      </c>
      <c r="C382">
        <v>1.6023565927821177</v>
      </c>
      <c r="D382">
        <v>1.707004368255205</v>
      </c>
      <c r="E382">
        <f t="shared" si="10"/>
        <v>1.6546804805186612</v>
      </c>
      <c r="F382">
        <f t="shared" si="11"/>
        <v>7.3997151673107248E-2</v>
      </c>
      <c r="I382" t="s">
        <v>3257</v>
      </c>
      <c r="J382">
        <v>1.6546804805186612</v>
      </c>
      <c r="K382">
        <v>7.3997151673107248E-2</v>
      </c>
    </row>
    <row r="383" spans="2:11" x14ac:dyDescent="0.25">
      <c r="B383" t="s">
        <v>3258</v>
      </c>
      <c r="C383">
        <v>1.7984482154938748</v>
      </c>
      <c r="D383">
        <v>1.8268296458386191</v>
      </c>
      <c r="E383">
        <f t="shared" si="10"/>
        <v>1.8126389306662469</v>
      </c>
      <c r="F383">
        <f t="shared" si="11"/>
        <v>2.0068701856542331E-2</v>
      </c>
      <c r="I383" t="s">
        <v>3258</v>
      </c>
      <c r="J383">
        <v>1.8126389306662469</v>
      </c>
      <c r="K383">
        <v>2.0068701856542331E-2</v>
      </c>
    </row>
    <row r="384" spans="2:11" x14ac:dyDescent="0.25">
      <c r="B384" t="s">
        <v>3259</v>
      </c>
      <c r="C384">
        <v>1.8192838053826161</v>
      </c>
      <c r="D384">
        <v>1.8649456388812891</v>
      </c>
      <c r="E384">
        <f t="shared" si="10"/>
        <v>1.8421147221319525</v>
      </c>
      <c r="F384">
        <f t="shared" si="11"/>
        <v>3.228779210832268E-2</v>
      </c>
      <c r="I384" t="s">
        <v>3259</v>
      </c>
      <c r="J384">
        <v>1.8421147221319525</v>
      </c>
      <c r="K384">
        <v>3.228779210832268E-2</v>
      </c>
    </row>
    <row r="385" spans="2:11" x14ac:dyDescent="0.25">
      <c r="B385" t="s">
        <v>3260</v>
      </c>
      <c r="C385">
        <v>1.817426283582654</v>
      </c>
      <c r="D385">
        <v>1.8517616289590015</v>
      </c>
      <c r="E385">
        <f t="shared" si="10"/>
        <v>1.8345939562708278</v>
      </c>
      <c r="F385">
        <f t="shared" si="11"/>
        <v>2.4278755549997505E-2</v>
      </c>
      <c r="I385" t="s">
        <v>3260</v>
      </c>
      <c r="J385">
        <v>1.8345939562708278</v>
      </c>
      <c r="K385">
        <v>2.4278755549997505E-2</v>
      </c>
    </row>
    <row r="386" spans="2:11" x14ac:dyDescent="0.25">
      <c r="B386" t="s">
        <v>3261</v>
      </c>
      <c r="C386">
        <v>1.7995078518390095</v>
      </c>
      <c r="D386">
        <v>1.8424820717653876</v>
      </c>
      <c r="E386">
        <f t="shared" si="10"/>
        <v>1.8209949618021986</v>
      </c>
      <c r="F386">
        <f t="shared" si="11"/>
        <v>3.0387362326143984E-2</v>
      </c>
      <c r="I386" t="s">
        <v>3261</v>
      </c>
      <c r="J386">
        <v>1.8209949618021986</v>
      </c>
      <c r="K386">
        <v>3.0387362326143984E-2</v>
      </c>
    </row>
    <row r="387" spans="2:11" x14ac:dyDescent="0.25">
      <c r="B387" t="s">
        <v>3262</v>
      </c>
      <c r="C387">
        <v>1.7963946459627653</v>
      </c>
      <c r="D387">
        <v>1.8309554020551468</v>
      </c>
      <c r="E387">
        <f t="shared" si="10"/>
        <v>1.8136750240089561</v>
      </c>
      <c r="F387">
        <f t="shared" si="11"/>
        <v>2.4438144995857256E-2</v>
      </c>
      <c r="I387" t="s">
        <v>3262</v>
      </c>
      <c r="J387">
        <v>1.8136750240089561</v>
      </c>
      <c r="K387">
        <v>2.4438144995857256E-2</v>
      </c>
    </row>
    <row r="388" spans="2:11" x14ac:dyDescent="0.25">
      <c r="B388" t="s">
        <v>3263</v>
      </c>
      <c r="C388">
        <v>1.7909753989690489</v>
      </c>
      <c r="D388">
        <v>1.825237721009737</v>
      </c>
      <c r="E388">
        <f t="shared" ref="E388:E451" si="12">AVERAGE(C388:D388)</f>
        <v>1.8081065599893931</v>
      </c>
      <c r="F388">
        <f t="shared" ref="F388:F451" si="13">_xlfn.STDEV.S(C388:D388)</f>
        <v>2.4227120254167886E-2</v>
      </c>
      <c r="I388" t="s">
        <v>3263</v>
      </c>
      <c r="J388">
        <v>1.8081065599893931</v>
      </c>
      <c r="K388">
        <v>2.4227120254167886E-2</v>
      </c>
    </row>
    <row r="390" spans="2:11" x14ac:dyDescent="0.25">
      <c r="B390" t="s">
        <v>3264</v>
      </c>
      <c r="C390">
        <v>1.5625</v>
      </c>
      <c r="D390">
        <v>1.5625</v>
      </c>
      <c r="E390">
        <f t="shared" si="12"/>
        <v>1.5625</v>
      </c>
      <c r="F390">
        <f t="shared" si="13"/>
        <v>0</v>
      </c>
      <c r="I390" t="s">
        <v>3264</v>
      </c>
      <c r="J390">
        <v>1.5625</v>
      </c>
      <c r="K390">
        <v>0</v>
      </c>
    </row>
    <row r="391" spans="2:11" x14ac:dyDescent="0.25">
      <c r="B391" t="s">
        <v>3265</v>
      </c>
      <c r="C391">
        <v>1.5963032566861886</v>
      </c>
      <c r="D391">
        <v>1.6590658498633091</v>
      </c>
      <c r="E391">
        <f t="shared" si="12"/>
        <v>1.6276845532747488</v>
      </c>
      <c r="F391">
        <f t="shared" si="13"/>
        <v>4.4379855240394457E-2</v>
      </c>
      <c r="I391" t="s">
        <v>3265</v>
      </c>
      <c r="J391">
        <v>1.6276845532747488</v>
      </c>
      <c r="K391">
        <v>4.4379855240394457E-2</v>
      </c>
    </row>
    <row r="392" spans="2:11" x14ac:dyDescent="0.25">
      <c r="B392" t="s">
        <v>3266</v>
      </c>
      <c r="C392">
        <v>1.7395450894283575</v>
      </c>
      <c r="D392">
        <v>1.750296789010602</v>
      </c>
      <c r="E392">
        <f t="shared" si="12"/>
        <v>1.7449209392194798</v>
      </c>
      <c r="F392">
        <f t="shared" si="13"/>
        <v>7.6025996838856805E-3</v>
      </c>
      <c r="I392" t="s">
        <v>3266</v>
      </c>
      <c r="J392">
        <v>1.7449209392194798</v>
      </c>
      <c r="K392">
        <v>7.6025996838856805E-3</v>
      </c>
    </row>
    <row r="393" spans="2:11" x14ac:dyDescent="0.25">
      <c r="B393" t="s">
        <v>3267</v>
      </c>
      <c r="C393">
        <v>1.7483576462310173</v>
      </c>
      <c r="D393">
        <v>1.7693343347023078</v>
      </c>
      <c r="E393">
        <f t="shared" si="12"/>
        <v>1.7588459904666625</v>
      </c>
      <c r="F393">
        <f t="shared" si="13"/>
        <v>1.4832758664887206E-2</v>
      </c>
      <c r="I393" t="s">
        <v>3267</v>
      </c>
      <c r="J393">
        <v>1.7588459904666625</v>
      </c>
      <c r="K393">
        <v>1.4832758664887206E-2</v>
      </c>
    </row>
    <row r="394" spans="2:11" x14ac:dyDescent="0.25">
      <c r="B394" t="s">
        <v>3268</v>
      </c>
      <c r="C394">
        <v>1.7513335143155198</v>
      </c>
      <c r="D394">
        <v>1.7656226032942999</v>
      </c>
      <c r="E394">
        <f t="shared" si="12"/>
        <v>1.7584780588049098</v>
      </c>
      <c r="F394">
        <f t="shared" si="13"/>
        <v>1.0103911713873381E-2</v>
      </c>
      <c r="I394" t="s">
        <v>3268</v>
      </c>
      <c r="J394">
        <v>1.7584780588049098</v>
      </c>
      <c r="K394">
        <v>1.0103911713873381E-2</v>
      </c>
    </row>
    <row r="395" spans="2:11" x14ac:dyDescent="0.25">
      <c r="B395" t="s">
        <v>3269</v>
      </c>
      <c r="C395">
        <v>1.7352027954266092</v>
      </c>
      <c r="D395">
        <v>1.7517040078516048</v>
      </c>
      <c r="E395">
        <f t="shared" si="12"/>
        <v>1.743453401639107</v>
      </c>
      <c r="F395">
        <f t="shared" si="13"/>
        <v>1.1668119203514168E-2</v>
      </c>
      <c r="I395" t="s">
        <v>3269</v>
      </c>
      <c r="J395">
        <v>1.743453401639107</v>
      </c>
      <c r="K395">
        <v>1.1668119203514168E-2</v>
      </c>
    </row>
    <row r="396" spans="2:11" x14ac:dyDescent="0.25">
      <c r="B396" t="s">
        <v>3270</v>
      </c>
      <c r="C396">
        <v>1.739478806819849</v>
      </c>
      <c r="D396">
        <v>1.7541514515271681</v>
      </c>
      <c r="E396">
        <f t="shared" si="12"/>
        <v>1.7468151291735086</v>
      </c>
      <c r="F396">
        <f t="shared" si="13"/>
        <v>1.0375126570486245E-2</v>
      </c>
      <c r="I396" t="s">
        <v>3270</v>
      </c>
      <c r="J396">
        <v>1.7468151291735086</v>
      </c>
      <c r="K396">
        <v>1.0375126570486245E-2</v>
      </c>
    </row>
    <row r="397" spans="2:11" x14ac:dyDescent="0.25">
      <c r="B397" t="s">
        <v>3271</v>
      </c>
      <c r="C397">
        <v>1.7339099870725228</v>
      </c>
      <c r="D397">
        <v>1.747843045737377</v>
      </c>
      <c r="E397">
        <f t="shared" si="12"/>
        <v>1.74087651640495</v>
      </c>
      <c r="F397">
        <f t="shared" si="13"/>
        <v>9.8521602645884453E-3</v>
      </c>
      <c r="I397" t="s">
        <v>3271</v>
      </c>
      <c r="J397">
        <v>1.74087651640495</v>
      </c>
      <c r="K397">
        <v>9.8521602645884453E-3</v>
      </c>
    </row>
    <row r="399" spans="2:11" x14ac:dyDescent="0.25">
      <c r="B399" t="s">
        <v>3272</v>
      </c>
      <c r="C399">
        <v>1.5625</v>
      </c>
      <c r="D399">
        <v>1.5625</v>
      </c>
      <c r="E399">
        <f t="shared" si="12"/>
        <v>1.5625</v>
      </c>
      <c r="F399">
        <f t="shared" si="13"/>
        <v>0</v>
      </c>
      <c r="I399" t="s">
        <v>3272</v>
      </c>
      <c r="J399">
        <v>1.5625</v>
      </c>
      <c r="K399">
        <v>0</v>
      </c>
    </row>
    <row r="400" spans="2:11" x14ac:dyDescent="0.25">
      <c r="B400" t="s">
        <v>3273</v>
      </c>
      <c r="C400">
        <v>1.5936982928396319</v>
      </c>
      <c r="D400">
        <v>1.6154180922009185</v>
      </c>
      <c r="E400">
        <f t="shared" si="12"/>
        <v>1.6045581925202752</v>
      </c>
      <c r="F400">
        <f t="shared" si="13"/>
        <v>1.5358217414376957E-2</v>
      </c>
      <c r="I400" t="s">
        <v>3273</v>
      </c>
      <c r="J400">
        <v>1.6045581925202752</v>
      </c>
      <c r="K400">
        <v>1.5358217414376957E-2</v>
      </c>
    </row>
    <row r="401" spans="2:11" x14ac:dyDescent="0.25">
      <c r="B401" t="s">
        <v>3274</v>
      </c>
      <c r="C401">
        <v>1.6799968541049977</v>
      </c>
      <c r="D401">
        <v>1.6854950166370959</v>
      </c>
      <c r="E401">
        <f t="shared" si="12"/>
        <v>1.6827459353710468</v>
      </c>
      <c r="F401">
        <f t="shared" si="13"/>
        <v>3.8877880105124556E-3</v>
      </c>
      <c r="I401" t="s">
        <v>3274</v>
      </c>
      <c r="J401">
        <v>1.6827459353710468</v>
      </c>
      <c r="K401">
        <v>3.8877880105124556E-3</v>
      </c>
    </row>
    <row r="402" spans="2:11" x14ac:dyDescent="0.25">
      <c r="B402" t="s">
        <v>3275</v>
      </c>
      <c r="C402">
        <v>1.6969123745586439</v>
      </c>
      <c r="D402">
        <v>1.7013522652576365</v>
      </c>
      <c r="E402">
        <f t="shared" si="12"/>
        <v>1.6991323199081401</v>
      </c>
      <c r="F402">
        <f t="shared" si="13"/>
        <v>3.1394768209847788E-3</v>
      </c>
      <c r="I402" t="s">
        <v>3275</v>
      </c>
      <c r="J402">
        <v>1.6991323199081401</v>
      </c>
      <c r="K402">
        <v>3.1394768209847788E-3</v>
      </c>
    </row>
    <row r="403" spans="2:11" x14ac:dyDescent="0.25">
      <c r="B403" t="s">
        <v>3276</v>
      </c>
      <c r="C403">
        <v>1.6964083455615275</v>
      </c>
      <c r="D403">
        <v>1.7011873061661797</v>
      </c>
      <c r="E403">
        <f t="shared" si="12"/>
        <v>1.6987978258638536</v>
      </c>
      <c r="F403">
        <f t="shared" si="13"/>
        <v>3.3792354505729452E-3</v>
      </c>
      <c r="I403" t="s">
        <v>3276</v>
      </c>
      <c r="J403">
        <v>1.6987978258638536</v>
      </c>
      <c r="K403">
        <v>3.3792354505729452E-3</v>
      </c>
    </row>
    <row r="404" spans="2:11" x14ac:dyDescent="0.25">
      <c r="B404" t="s">
        <v>3277</v>
      </c>
      <c r="C404">
        <v>1.6956405968163926</v>
      </c>
      <c r="D404">
        <v>1.697041015510024</v>
      </c>
      <c r="E404">
        <f t="shared" si="12"/>
        <v>1.6963408061632084</v>
      </c>
      <c r="F404">
        <f t="shared" si="13"/>
        <v>9.902455547671613E-4</v>
      </c>
      <c r="I404" t="s">
        <v>3277</v>
      </c>
      <c r="J404">
        <v>1.6963408061632084</v>
      </c>
      <c r="K404">
        <v>9.902455547671613E-4</v>
      </c>
    </row>
    <row r="405" spans="2:11" x14ac:dyDescent="0.25">
      <c r="B405" t="s">
        <v>3278</v>
      </c>
      <c r="C405">
        <v>1.6877204182965369</v>
      </c>
      <c r="D405">
        <v>1.6895212226873302</v>
      </c>
      <c r="E405">
        <f t="shared" si="12"/>
        <v>1.6886208204919335</v>
      </c>
      <c r="F405">
        <f t="shared" si="13"/>
        <v>1.2733609963204741E-3</v>
      </c>
      <c r="I405" t="s">
        <v>3278</v>
      </c>
      <c r="J405">
        <v>1.6886208204919335</v>
      </c>
      <c r="K405">
        <v>1.2733609963204741E-3</v>
      </c>
    </row>
    <row r="406" spans="2:11" x14ac:dyDescent="0.25">
      <c r="B406" t="s">
        <v>3279</v>
      </c>
      <c r="C406">
        <v>1.6753256822463451</v>
      </c>
      <c r="D406">
        <v>1.6772368196084877</v>
      </c>
      <c r="E406">
        <f t="shared" si="12"/>
        <v>1.6762812509274165</v>
      </c>
      <c r="F406">
        <f t="shared" si="13"/>
        <v>1.3513781885499644E-3</v>
      </c>
      <c r="I406" t="s">
        <v>3279</v>
      </c>
      <c r="J406">
        <v>1.6762812509274165</v>
      </c>
      <c r="K406">
        <v>1.3513781885499644E-3</v>
      </c>
    </row>
    <row r="408" spans="2:11" x14ac:dyDescent="0.25">
      <c r="B408" t="s">
        <v>3280</v>
      </c>
      <c r="C408">
        <v>1.5625</v>
      </c>
      <c r="D408">
        <v>1.5625</v>
      </c>
      <c r="E408">
        <f t="shared" si="12"/>
        <v>1.5625</v>
      </c>
      <c r="F408">
        <f t="shared" si="13"/>
        <v>0</v>
      </c>
      <c r="I408" t="s">
        <v>3280</v>
      </c>
      <c r="J408">
        <v>1.5625</v>
      </c>
      <c r="K408">
        <v>0</v>
      </c>
    </row>
    <row r="409" spans="2:11" x14ac:dyDescent="0.25">
      <c r="B409" t="s">
        <v>3281</v>
      </c>
      <c r="C409">
        <v>1.5874791846963583</v>
      </c>
      <c r="D409">
        <v>1.6316986086860084</v>
      </c>
      <c r="E409">
        <f t="shared" si="12"/>
        <v>1.6095888966911833</v>
      </c>
      <c r="F409">
        <f t="shared" si="13"/>
        <v>3.1267854563244657E-2</v>
      </c>
      <c r="I409" t="s">
        <v>3281</v>
      </c>
      <c r="J409">
        <v>1.6095888966911833</v>
      </c>
      <c r="K409">
        <v>3.1267854563244657E-2</v>
      </c>
    </row>
    <row r="410" spans="2:11" x14ac:dyDescent="0.25">
      <c r="B410" t="s">
        <v>3282</v>
      </c>
      <c r="C410">
        <v>1.7188665277134652</v>
      </c>
      <c r="D410">
        <v>1.725136637545573</v>
      </c>
      <c r="E410">
        <f t="shared" si="12"/>
        <v>1.722001582629519</v>
      </c>
      <c r="F410">
        <f t="shared" si="13"/>
        <v>4.4336371810679061E-3</v>
      </c>
      <c r="I410" t="s">
        <v>3282</v>
      </c>
      <c r="J410">
        <v>1.722001582629519</v>
      </c>
      <c r="K410">
        <v>4.4336371810679061E-3</v>
      </c>
    </row>
    <row r="411" spans="2:11" x14ac:dyDescent="0.25">
      <c r="B411" t="s">
        <v>3283</v>
      </c>
      <c r="C411">
        <v>1.7287829364245475</v>
      </c>
      <c r="D411">
        <v>1.7424683776660348</v>
      </c>
      <c r="E411">
        <f t="shared" si="12"/>
        <v>1.7356256570452913</v>
      </c>
      <c r="F411">
        <f t="shared" si="13"/>
        <v>9.6770683053857103E-3</v>
      </c>
      <c r="I411" t="s">
        <v>3283</v>
      </c>
      <c r="J411">
        <v>1.7356256570452913</v>
      </c>
      <c r="K411">
        <v>9.6770683053857103E-3</v>
      </c>
    </row>
    <row r="412" spans="2:11" x14ac:dyDescent="0.25">
      <c r="B412" t="s">
        <v>3284</v>
      </c>
      <c r="C412">
        <v>1.7331139748972515</v>
      </c>
      <c r="D412">
        <v>1.7425286522509691</v>
      </c>
      <c r="E412">
        <f t="shared" si="12"/>
        <v>1.7378213135741103</v>
      </c>
      <c r="F412">
        <f t="shared" si="13"/>
        <v>6.6571821994971308E-3</v>
      </c>
      <c r="I412" t="s">
        <v>3284</v>
      </c>
      <c r="J412">
        <v>1.7378213135741103</v>
      </c>
      <c r="K412">
        <v>6.6571821994971308E-3</v>
      </c>
    </row>
    <row r="413" spans="2:11" x14ac:dyDescent="0.25">
      <c r="B413" t="s">
        <v>3285</v>
      </c>
      <c r="C413">
        <v>1.7279513710741643</v>
      </c>
      <c r="D413">
        <v>1.7386175220470101</v>
      </c>
      <c r="E413">
        <f t="shared" si="12"/>
        <v>1.7332844465605872</v>
      </c>
      <c r="F413">
        <f t="shared" si="13"/>
        <v>7.5421076820587881E-3</v>
      </c>
      <c r="I413" t="s">
        <v>3285</v>
      </c>
      <c r="J413">
        <v>1.7332844465605872</v>
      </c>
      <c r="K413">
        <v>7.5421076820587881E-3</v>
      </c>
    </row>
    <row r="414" spans="2:11" x14ac:dyDescent="0.25">
      <c r="B414" t="s">
        <v>3286</v>
      </c>
      <c r="C414">
        <v>1.7256445915009033</v>
      </c>
      <c r="D414">
        <v>1.7310640700045545</v>
      </c>
      <c r="E414">
        <f t="shared" si="12"/>
        <v>1.7283543307527289</v>
      </c>
      <c r="F414">
        <f t="shared" si="13"/>
        <v>3.8321500004264938E-3</v>
      </c>
      <c r="I414" t="s">
        <v>3286</v>
      </c>
      <c r="J414">
        <v>1.7283543307527289</v>
      </c>
      <c r="K414">
        <v>3.8321500004264938E-3</v>
      </c>
    </row>
    <row r="415" spans="2:11" x14ac:dyDescent="0.25">
      <c r="B415" t="s">
        <v>3287</v>
      </c>
      <c r="C415">
        <v>1.7116778733413249</v>
      </c>
      <c r="D415">
        <v>1.7179065063368564</v>
      </c>
      <c r="E415">
        <f t="shared" si="12"/>
        <v>1.7147921898390908</v>
      </c>
      <c r="F415">
        <f t="shared" si="13"/>
        <v>4.4043086286625647E-3</v>
      </c>
      <c r="I415" t="s">
        <v>3287</v>
      </c>
      <c r="J415">
        <v>1.7147921898390908</v>
      </c>
      <c r="K415">
        <v>4.4043086286625647E-3</v>
      </c>
    </row>
    <row r="417" spans="2:11" x14ac:dyDescent="0.25">
      <c r="B417" t="s">
        <v>3288</v>
      </c>
      <c r="C417">
        <v>1.5625</v>
      </c>
      <c r="D417">
        <v>1.5625</v>
      </c>
      <c r="E417">
        <f t="shared" si="12"/>
        <v>1.5625</v>
      </c>
      <c r="F417">
        <f t="shared" si="13"/>
        <v>0</v>
      </c>
      <c r="I417" t="s">
        <v>3288</v>
      </c>
      <c r="J417">
        <v>1.5625</v>
      </c>
      <c r="K417">
        <v>0</v>
      </c>
    </row>
    <row r="418" spans="2:11" x14ac:dyDescent="0.25">
      <c r="B418" t="s">
        <v>3289</v>
      </c>
      <c r="C418">
        <v>1.5810371533041541</v>
      </c>
      <c r="D418">
        <v>1.6688614756381361</v>
      </c>
      <c r="E418">
        <f t="shared" si="12"/>
        <v>1.6249493144711451</v>
      </c>
      <c r="F418">
        <f t="shared" si="13"/>
        <v>6.2101173875471885E-2</v>
      </c>
      <c r="I418" t="s">
        <v>3289</v>
      </c>
      <c r="J418">
        <v>1.6249493144711451</v>
      </c>
      <c r="K418">
        <v>6.2101173875471885E-2</v>
      </c>
    </row>
    <row r="419" spans="2:11" x14ac:dyDescent="0.25">
      <c r="B419" t="s">
        <v>3290</v>
      </c>
      <c r="C419">
        <v>1.7900110482421068</v>
      </c>
      <c r="D419">
        <v>1.8180838549197005</v>
      </c>
      <c r="E419">
        <f t="shared" si="12"/>
        <v>1.8040474515809035</v>
      </c>
      <c r="F419">
        <f t="shared" si="13"/>
        <v>1.9850471968665507E-2</v>
      </c>
      <c r="I419" t="s">
        <v>3290</v>
      </c>
      <c r="J419">
        <v>1.8040474515809035</v>
      </c>
      <c r="K419">
        <v>1.9850471968665507E-2</v>
      </c>
    </row>
    <row r="420" spans="2:11" x14ac:dyDescent="0.25">
      <c r="B420" t="s">
        <v>3291</v>
      </c>
      <c r="C420">
        <v>1.8072322910935639</v>
      </c>
      <c r="D420">
        <v>1.8475528210309062</v>
      </c>
      <c r="E420">
        <f t="shared" si="12"/>
        <v>1.8273925560622351</v>
      </c>
      <c r="F420">
        <f t="shared" si="13"/>
        <v>2.8510920139729987E-2</v>
      </c>
      <c r="I420" t="s">
        <v>3291</v>
      </c>
      <c r="J420">
        <v>1.8273925560622351</v>
      </c>
      <c r="K420">
        <v>2.8510920139729987E-2</v>
      </c>
    </row>
    <row r="421" spans="2:11" x14ac:dyDescent="0.25">
      <c r="B421" t="s">
        <v>3292</v>
      </c>
      <c r="C421">
        <v>1.818497338405147</v>
      </c>
      <c r="D421">
        <v>1.8555758300309211</v>
      </c>
      <c r="E421">
        <f t="shared" si="12"/>
        <v>1.8370365842180341</v>
      </c>
      <c r="F421">
        <f t="shared" si="13"/>
        <v>2.6218452864753435E-2</v>
      </c>
      <c r="I421" t="s">
        <v>3292</v>
      </c>
      <c r="J421">
        <v>1.8370365842180341</v>
      </c>
      <c r="K421">
        <v>2.6218452864753435E-2</v>
      </c>
    </row>
    <row r="422" spans="2:11" x14ac:dyDescent="0.25">
      <c r="B422" t="s">
        <v>3293</v>
      </c>
      <c r="C422">
        <v>1.795253337239876</v>
      </c>
      <c r="D422">
        <v>1.8398197250847765</v>
      </c>
      <c r="E422">
        <f t="shared" si="12"/>
        <v>1.8175365311623262</v>
      </c>
      <c r="F422">
        <f t="shared" si="13"/>
        <v>3.1513195058118885E-2</v>
      </c>
      <c r="I422" t="s">
        <v>3293</v>
      </c>
      <c r="J422">
        <v>1.8175365311623262</v>
      </c>
      <c r="K422">
        <v>3.1513195058118885E-2</v>
      </c>
    </row>
    <row r="423" spans="2:11" x14ac:dyDescent="0.25">
      <c r="B423" t="s">
        <v>3294</v>
      </c>
      <c r="C423">
        <v>1.7906397308044206</v>
      </c>
      <c r="D423">
        <v>1.8255675263939488</v>
      </c>
      <c r="E423">
        <f t="shared" si="12"/>
        <v>1.8081036285991847</v>
      </c>
      <c r="F423">
        <f t="shared" si="13"/>
        <v>2.4697681113252969E-2</v>
      </c>
      <c r="I423" t="s">
        <v>3294</v>
      </c>
      <c r="J423">
        <v>1.8081036285991847</v>
      </c>
      <c r="K423">
        <v>2.4697681113252969E-2</v>
      </c>
    </row>
    <row r="424" spans="2:11" x14ac:dyDescent="0.25">
      <c r="B424" t="s">
        <v>3295</v>
      </c>
      <c r="C424">
        <v>1.7819514155117275</v>
      </c>
      <c r="D424">
        <v>1.8192490952036955</v>
      </c>
      <c r="E424">
        <f t="shared" si="12"/>
        <v>1.8006002553577116</v>
      </c>
      <c r="F424">
        <f t="shared" si="13"/>
        <v>2.637344223271432E-2</v>
      </c>
      <c r="I424" t="s">
        <v>3295</v>
      </c>
      <c r="J424">
        <v>1.8006002553577116</v>
      </c>
      <c r="K424">
        <v>2.637344223271432E-2</v>
      </c>
    </row>
    <row r="426" spans="2:11" x14ac:dyDescent="0.25">
      <c r="B426" t="s">
        <v>3296</v>
      </c>
      <c r="C426">
        <v>1.5625</v>
      </c>
      <c r="D426">
        <v>1.5625</v>
      </c>
      <c r="E426">
        <f t="shared" si="12"/>
        <v>1.5625</v>
      </c>
      <c r="F426">
        <f t="shared" si="13"/>
        <v>0</v>
      </c>
      <c r="I426" t="s">
        <v>3296</v>
      </c>
      <c r="J426">
        <v>1.5625</v>
      </c>
      <c r="K426">
        <v>0</v>
      </c>
    </row>
    <row r="427" spans="2:11" x14ac:dyDescent="0.25">
      <c r="B427" t="s">
        <v>3297</v>
      </c>
      <c r="C427">
        <v>1.5462919950992999</v>
      </c>
      <c r="D427">
        <v>1.5698689530306273</v>
      </c>
      <c r="E427">
        <f t="shared" si="12"/>
        <v>1.5580804740649636</v>
      </c>
      <c r="F427">
        <f t="shared" si="13"/>
        <v>1.6671426832991568E-2</v>
      </c>
      <c r="I427" t="s">
        <v>3297</v>
      </c>
      <c r="J427">
        <v>1.5580804740649636</v>
      </c>
      <c r="K427">
        <v>1.6671426832991568E-2</v>
      </c>
    </row>
    <row r="428" spans="2:11" x14ac:dyDescent="0.25">
      <c r="B428" t="s">
        <v>3298</v>
      </c>
      <c r="C428">
        <v>1.5951108814041608</v>
      </c>
      <c r="D428">
        <v>1.6040675635647312</v>
      </c>
      <c r="E428">
        <f t="shared" si="12"/>
        <v>1.5995892224844459</v>
      </c>
      <c r="F428">
        <f t="shared" si="13"/>
        <v>6.3333306926719362E-3</v>
      </c>
      <c r="I428" t="s">
        <v>3298</v>
      </c>
      <c r="J428">
        <v>1.5995892224844459</v>
      </c>
      <c r="K428">
        <v>6.3333306926719362E-3</v>
      </c>
    </row>
    <row r="429" spans="2:11" x14ac:dyDescent="0.25">
      <c r="B429" t="s">
        <v>3299</v>
      </c>
      <c r="C429">
        <v>1.5918545328167308</v>
      </c>
      <c r="D429">
        <v>1.6061113321609353</v>
      </c>
      <c r="E429">
        <f t="shared" si="12"/>
        <v>1.5989829324888332</v>
      </c>
      <c r="F429">
        <f t="shared" si="13"/>
        <v>1.0081079494302874E-2</v>
      </c>
      <c r="I429" t="s">
        <v>3299</v>
      </c>
      <c r="J429">
        <v>1.5989829324888332</v>
      </c>
      <c r="K429">
        <v>1.0081079494302874E-2</v>
      </c>
    </row>
    <row r="430" spans="2:11" x14ac:dyDescent="0.25">
      <c r="B430" t="s">
        <v>3300</v>
      </c>
      <c r="C430">
        <v>1.5959229215774025</v>
      </c>
      <c r="D430">
        <v>1.6098538744637441</v>
      </c>
      <c r="E430">
        <f t="shared" si="12"/>
        <v>1.6028883980205733</v>
      </c>
      <c r="F430">
        <f t="shared" si="13"/>
        <v>9.8506712543224573E-3</v>
      </c>
      <c r="I430" t="s">
        <v>3300</v>
      </c>
      <c r="J430">
        <v>1.6028883980205733</v>
      </c>
      <c r="K430">
        <v>9.8506712543224573E-3</v>
      </c>
    </row>
    <row r="431" spans="2:11" x14ac:dyDescent="0.25">
      <c r="B431" t="s">
        <v>3301</v>
      </c>
      <c r="C431">
        <v>1.5831763190096457</v>
      </c>
      <c r="D431">
        <v>1.5997439464201721</v>
      </c>
      <c r="E431">
        <f t="shared" si="12"/>
        <v>1.5914601327149089</v>
      </c>
      <c r="F431">
        <f t="shared" si="13"/>
        <v>1.1715081690155352E-2</v>
      </c>
      <c r="I431" t="s">
        <v>3301</v>
      </c>
      <c r="J431">
        <v>1.5914601327149089</v>
      </c>
      <c r="K431">
        <v>1.1715081690155352E-2</v>
      </c>
    </row>
    <row r="432" spans="2:11" x14ac:dyDescent="0.25">
      <c r="B432" t="s">
        <v>3302</v>
      </c>
      <c r="C432">
        <v>1.5909496432235295</v>
      </c>
      <c r="D432">
        <v>1.6067969646049285</v>
      </c>
      <c r="E432">
        <f t="shared" si="12"/>
        <v>1.5988733039142291</v>
      </c>
      <c r="F432">
        <f t="shared" si="13"/>
        <v>1.1205748412429793E-2</v>
      </c>
      <c r="I432" t="s">
        <v>3302</v>
      </c>
      <c r="J432">
        <v>1.5988733039142291</v>
      </c>
      <c r="K432">
        <v>1.1205748412429793E-2</v>
      </c>
    </row>
    <row r="433" spans="2:11" x14ac:dyDescent="0.25">
      <c r="B433" t="s">
        <v>3303</v>
      </c>
      <c r="C433">
        <v>1.5914523526142885</v>
      </c>
      <c r="D433">
        <v>1.6064472884949217</v>
      </c>
      <c r="E433">
        <f t="shared" si="12"/>
        <v>1.5989498205546051</v>
      </c>
      <c r="F433">
        <f t="shared" si="13"/>
        <v>1.0603020844653185E-2</v>
      </c>
      <c r="I433" t="s">
        <v>3303</v>
      </c>
      <c r="J433">
        <v>1.5989498205546051</v>
      </c>
      <c r="K433">
        <v>1.0603020844653185E-2</v>
      </c>
    </row>
    <row r="435" spans="2:11" x14ac:dyDescent="0.25">
      <c r="B435" t="s">
        <v>3304</v>
      </c>
      <c r="C435">
        <v>1.5625</v>
      </c>
      <c r="D435">
        <v>1.5625</v>
      </c>
      <c r="E435">
        <f t="shared" si="12"/>
        <v>1.5625</v>
      </c>
      <c r="F435">
        <f t="shared" si="13"/>
        <v>0</v>
      </c>
      <c r="I435" t="s">
        <v>3304</v>
      </c>
      <c r="J435">
        <v>1.5625</v>
      </c>
      <c r="K435">
        <v>0</v>
      </c>
    </row>
    <row r="436" spans="2:11" x14ac:dyDescent="0.25">
      <c r="B436" t="s">
        <v>3305</v>
      </c>
      <c r="C436">
        <v>1.5318092621836275</v>
      </c>
      <c r="D436">
        <v>1.4395689629503978</v>
      </c>
      <c r="E436">
        <f t="shared" si="12"/>
        <v>1.4856891125670126</v>
      </c>
      <c r="F436">
        <f t="shared" si="13"/>
        <v>6.5223741086492967E-2</v>
      </c>
      <c r="I436" t="s">
        <v>3305</v>
      </c>
      <c r="J436">
        <v>1.4856891125670126</v>
      </c>
      <c r="K436">
        <v>6.5223741086492967E-2</v>
      </c>
    </row>
    <row r="437" spans="2:11" x14ac:dyDescent="0.25">
      <c r="B437" t="s">
        <v>3306</v>
      </c>
      <c r="C437">
        <v>1.2787174111135344</v>
      </c>
      <c r="D437">
        <v>1.2754265038710477</v>
      </c>
      <c r="E437">
        <f t="shared" si="12"/>
        <v>1.2770719574922911</v>
      </c>
      <c r="F437">
        <f t="shared" si="13"/>
        <v>2.3270228274182726E-3</v>
      </c>
      <c r="I437" t="s">
        <v>3306</v>
      </c>
      <c r="J437">
        <v>1.2770719574922911</v>
      </c>
      <c r="K437">
        <v>2.3270228274182726E-3</v>
      </c>
    </row>
    <row r="438" spans="2:11" x14ac:dyDescent="0.25">
      <c r="B438" t="s">
        <v>3307</v>
      </c>
      <c r="C438">
        <v>1.2748396328421117</v>
      </c>
      <c r="D438">
        <v>1.2506472696856519</v>
      </c>
      <c r="E438">
        <f t="shared" si="12"/>
        <v>1.2627434512638818</v>
      </c>
      <c r="F438">
        <f t="shared" si="13"/>
        <v>1.7106584040860302E-2</v>
      </c>
      <c r="I438" t="s">
        <v>3307</v>
      </c>
      <c r="J438">
        <v>1.2627434512638818</v>
      </c>
      <c r="K438">
        <v>1.7106584040860302E-2</v>
      </c>
    </row>
    <row r="439" spans="2:11" x14ac:dyDescent="0.25">
      <c r="B439" t="s">
        <v>3308</v>
      </c>
      <c r="C439">
        <v>1.2619697521610209</v>
      </c>
      <c r="D439">
        <v>1.2462504694872925</v>
      </c>
      <c r="E439">
        <f t="shared" si="12"/>
        <v>1.2541101108241568</v>
      </c>
      <c r="F439">
        <f t="shared" si="13"/>
        <v>1.1115211373981601E-2</v>
      </c>
      <c r="I439" t="s">
        <v>3308</v>
      </c>
      <c r="J439">
        <v>1.2541101108241568</v>
      </c>
      <c r="K439">
        <v>1.1115211373981601E-2</v>
      </c>
    </row>
    <row r="440" spans="2:11" x14ac:dyDescent="0.25">
      <c r="B440" t="s">
        <v>3309</v>
      </c>
      <c r="C440">
        <v>1.3059764104084692</v>
      </c>
      <c r="D440">
        <v>1.2777998687702095</v>
      </c>
      <c r="E440">
        <f t="shared" si="12"/>
        <v>1.2918881395893393</v>
      </c>
      <c r="F440">
        <f t="shared" si="13"/>
        <v>1.9923823662798601E-2</v>
      </c>
      <c r="I440" t="s">
        <v>3309</v>
      </c>
      <c r="J440">
        <v>1.2918881395893393</v>
      </c>
      <c r="K440">
        <v>1.9923823662798601E-2</v>
      </c>
    </row>
    <row r="441" spans="2:11" x14ac:dyDescent="0.25">
      <c r="B441" t="s">
        <v>3310</v>
      </c>
      <c r="C441">
        <v>1.2791250537935752</v>
      </c>
      <c r="D441">
        <v>1.2678700444981827</v>
      </c>
      <c r="E441">
        <f t="shared" si="12"/>
        <v>1.2734975491458789</v>
      </c>
      <c r="F441">
        <f t="shared" si="13"/>
        <v>7.9584933950896421E-3</v>
      </c>
      <c r="I441" t="s">
        <v>3310</v>
      </c>
      <c r="J441">
        <v>1.2734975491458789</v>
      </c>
      <c r="K441">
        <v>7.9584933950896421E-3</v>
      </c>
    </row>
    <row r="442" spans="2:11" x14ac:dyDescent="0.25">
      <c r="B442" t="s">
        <v>3311</v>
      </c>
      <c r="C442">
        <v>1.2894383834674248</v>
      </c>
      <c r="D442">
        <v>1.2790552213841142</v>
      </c>
      <c r="E442">
        <f t="shared" si="12"/>
        <v>1.2842468024257694</v>
      </c>
      <c r="F442">
        <f t="shared" si="13"/>
        <v>7.3420043192679524E-3</v>
      </c>
      <c r="I442" t="s">
        <v>3311</v>
      </c>
      <c r="J442">
        <v>1.2842468024257694</v>
      </c>
      <c r="K442">
        <v>7.3420043192679524E-3</v>
      </c>
    </row>
    <row r="444" spans="2:11" x14ac:dyDescent="0.25">
      <c r="B444" t="s">
        <v>3312</v>
      </c>
      <c r="C444">
        <v>1.5625</v>
      </c>
      <c r="D444">
        <v>1.5625</v>
      </c>
      <c r="E444">
        <f t="shared" si="12"/>
        <v>1.5625</v>
      </c>
      <c r="F444">
        <f t="shared" si="13"/>
        <v>0</v>
      </c>
      <c r="I444" t="s">
        <v>3312</v>
      </c>
      <c r="J444">
        <v>1.5625</v>
      </c>
      <c r="K444">
        <v>0</v>
      </c>
    </row>
    <row r="445" spans="2:11" x14ac:dyDescent="0.25">
      <c r="B445" t="s">
        <v>3313</v>
      </c>
      <c r="C445">
        <v>1.544866908593993</v>
      </c>
      <c r="D445">
        <v>1.5102162867331452</v>
      </c>
      <c r="E445">
        <f t="shared" si="12"/>
        <v>1.5275415976635691</v>
      </c>
      <c r="F445">
        <f t="shared" si="13"/>
        <v>2.4501689690136289E-2</v>
      </c>
      <c r="I445" t="s">
        <v>3313</v>
      </c>
      <c r="J445">
        <v>1.5275415976635691</v>
      </c>
      <c r="K445">
        <v>2.4501689690136289E-2</v>
      </c>
    </row>
    <row r="446" spans="2:11" x14ac:dyDescent="0.25">
      <c r="B446" t="s">
        <v>3314</v>
      </c>
      <c r="C446">
        <v>1.4834270032016432</v>
      </c>
      <c r="D446">
        <v>1.4703410579695999</v>
      </c>
      <c r="E446">
        <f t="shared" si="12"/>
        <v>1.4768840305856217</v>
      </c>
      <c r="F446">
        <f t="shared" si="13"/>
        <v>9.2531606118135979E-3</v>
      </c>
      <c r="I446" t="s">
        <v>3314</v>
      </c>
      <c r="J446">
        <v>1.4768840305856217</v>
      </c>
      <c r="K446">
        <v>9.2531606118135979E-3</v>
      </c>
    </row>
    <row r="447" spans="2:11" x14ac:dyDescent="0.25">
      <c r="B447" t="s">
        <v>3315</v>
      </c>
      <c r="C447">
        <v>1.4687921781701732</v>
      </c>
      <c r="D447">
        <v>1.4566789461552436</v>
      </c>
      <c r="E447">
        <f t="shared" si="12"/>
        <v>1.4627355621627083</v>
      </c>
      <c r="F447">
        <f t="shared" si="13"/>
        <v>8.565348499842659E-3</v>
      </c>
      <c r="I447" t="s">
        <v>3315</v>
      </c>
      <c r="J447">
        <v>1.4627355621627083</v>
      </c>
      <c r="K447">
        <v>8.565348499842659E-3</v>
      </c>
    </row>
    <row r="448" spans="2:11" x14ac:dyDescent="0.25">
      <c r="B448" t="s">
        <v>3316</v>
      </c>
      <c r="C448">
        <v>1.4689454164660998</v>
      </c>
      <c r="D448">
        <v>1.456406812976786</v>
      </c>
      <c r="E448">
        <f t="shared" si="12"/>
        <v>1.4626761147214429</v>
      </c>
      <c r="F448">
        <f t="shared" si="13"/>
        <v>8.8661315539030894E-3</v>
      </c>
      <c r="I448" t="s">
        <v>3316</v>
      </c>
      <c r="J448">
        <v>1.4626761147214429</v>
      </c>
      <c r="K448">
        <v>8.8661315539030894E-3</v>
      </c>
    </row>
    <row r="449" spans="2:11" x14ac:dyDescent="0.25">
      <c r="B449" t="s">
        <v>3317</v>
      </c>
      <c r="C449">
        <v>1.4787263834565392</v>
      </c>
      <c r="D449">
        <v>1.4619603258526943</v>
      </c>
      <c r="E449">
        <f t="shared" si="12"/>
        <v>1.4703433546546167</v>
      </c>
      <c r="F449">
        <f t="shared" si="13"/>
        <v>1.1855393025442982E-2</v>
      </c>
      <c r="I449" t="s">
        <v>3317</v>
      </c>
      <c r="J449">
        <v>1.4703433546546167</v>
      </c>
      <c r="K449">
        <v>1.1855393025442982E-2</v>
      </c>
    </row>
    <row r="450" spans="2:11" x14ac:dyDescent="0.25">
      <c r="B450" t="s">
        <v>3318</v>
      </c>
      <c r="C450">
        <v>1.4847372701163912</v>
      </c>
      <c r="D450">
        <v>1.4716316915658056</v>
      </c>
      <c r="E450">
        <f t="shared" si="12"/>
        <v>1.4781844808410984</v>
      </c>
      <c r="F450">
        <f t="shared" si="13"/>
        <v>9.2670434644920308E-3</v>
      </c>
      <c r="I450" t="s">
        <v>3318</v>
      </c>
      <c r="J450">
        <v>1.4781844808410984</v>
      </c>
      <c r="K450">
        <v>9.2670434644920308E-3</v>
      </c>
    </row>
    <row r="451" spans="2:11" x14ac:dyDescent="0.25">
      <c r="B451" t="s">
        <v>3319</v>
      </c>
      <c r="C451">
        <v>1.4835914711104841</v>
      </c>
      <c r="D451">
        <v>1.4707685923999316</v>
      </c>
      <c r="E451">
        <f t="shared" si="12"/>
        <v>1.477180031755208</v>
      </c>
      <c r="F451">
        <f t="shared" si="13"/>
        <v>9.0671444905642377E-3</v>
      </c>
      <c r="I451" t="s">
        <v>3319</v>
      </c>
      <c r="J451">
        <v>1.477180031755208</v>
      </c>
      <c r="K451">
        <v>9.0671444905642377E-3</v>
      </c>
    </row>
    <row r="453" spans="2:11" x14ac:dyDescent="0.25">
      <c r="B453" t="s">
        <v>3320</v>
      </c>
      <c r="C453">
        <v>1.5625</v>
      </c>
      <c r="D453">
        <v>1.5625</v>
      </c>
      <c r="E453">
        <f t="shared" ref="E453:E514" si="14">AVERAGE(C453:D453)</f>
        <v>1.5625</v>
      </c>
      <c r="F453">
        <f t="shared" ref="F453:F514" si="15">_xlfn.STDEV.S(C453:D453)</f>
        <v>0</v>
      </c>
      <c r="I453" t="s">
        <v>3320</v>
      </c>
      <c r="J453">
        <v>1.5625</v>
      </c>
      <c r="K453">
        <v>0</v>
      </c>
    </row>
    <row r="454" spans="2:11" x14ac:dyDescent="0.25">
      <c r="B454" t="s">
        <v>3321</v>
      </c>
      <c r="C454">
        <v>1.5371346479210979</v>
      </c>
      <c r="D454">
        <v>1.5137411441687771</v>
      </c>
      <c r="E454">
        <f t="shared" si="14"/>
        <v>1.5254378960449375</v>
      </c>
      <c r="F454">
        <f t="shared" si="15"/>
        <v>1.6541705138978943E-2</v>
      </c>
      <c r="I454" t="s">
        <v>3321</v>
      </c>
      <c r="J454">
        <v>1.5254378960449375</v>
      </c>
      <c r="K454">
        <v>1.6541705138978943E-2</v>
      </c>
    </row>
    <row r="455" spans="2:11" x14ac:dyDescent="0.25">
      <c r="B455" t="s">
        <v>3322</v>
      </c>
      <c r="C455">
        <v>1.4534091468689754</v>
      </c>
      <c r="D455">
        <v>1.4579068621520963</v>
      </c>
      <c r="E455">
        <f t="shared" si="14"/>
        <v>1.4556580045105358</v>
      </c>
      <c r="F455">
        <f t="shared" si="15"/>
        <v>3.1803649765411814E-3</v>
      </c>
      <c r="I455" t="s">
        <v>3322</v>
      </c>
      <c r="J455">
        <v>1.4556580045105358</v>
      </c>
      <c r="K455">
        <v>3.1803649765411814E-3</v>
      </c>
    </row>
    <row r="456" spans="2:11" x14ac:dyDescent="0.25">
      <c r="B456" t="s">
        <v>3323</v>
      </c>
      <c r="C456">
        <v>1.4494189214337905</v>
      </c>
      <c r="D456">
        <v>1.4475491059095276</v>
      </c>
      <c r="E456">
        <f t="shared" si="14"/>
        <v>1.448484013671659</v>
      </c>
      <c r="F456">
        <f t="shared" si="15"/>
        <v>1.3221592367741817E-3</v>
      </c>
      <c r="I456" t="s">
        <v>3323</v>
      </c>
      <c r="J456">
        <v>1.448484013671659</v>
      </c>
      <c r="K456">
        <v>1.3221592367741817E-3</v>
      </c>
    </row>
    <row r="457" spans="2:11" x14ac:dyDescent="0.25">
      <c r="B457" t="s">
        <v>3324</v>
      </c>
      <c r="C457">
        <v>1.4419409601618549</v>
      </c>
      <c r="D457">
        <v>1.4442990456717117</v>
      </c>
      <c r="E457">
        <f t="shared" si="14"/>
        <v>1.4431200029167832</v>
      </c>
      <c r="F457">
        <f t="shared" si="15"/>
        <v>1.6674182546375042E-3</v>
      </c>
      <c r="I457" t="s">
        <v>3324</v>
      </c>
      <c r="J457">
        <v>1.4431200029167832</v>
      </c>
      <c r="K457">
        <v>1.6674182546375042E-3</v>
      </c>
    </row>
    <row r="458" spans="2:11" x14ac:dyDescent="0.25">
      <c r="B458" t="s">
        <v>3325</v>
      </c>
      <c r="C458">
        <v>1.4474784587852194</v>
      </c>
      <c r="D458">
        <v>1.4482713090844239</v>
      </c>
      <c r="E458">
        <f t="shared" si="14"/>
        <v>1.4478748839348217</v>
      </c>
      <c r="F458">
        <f t="shared" si="15"/>
        <v>5.606298230332894E-4</v>
      </c>
      <c r="I458" t="s">
        <v>3325</v>
      </c>
      <c r="J458">
        <v>1.4478748839348217</v>
      </c>
      <c r="K458">
        <v>5.606298230332894E-4</v>
      </c>
    </row>
    <row r="459" spans="2:11" x14ac:dyDescent="0.25">
      <c r="B459" t="s">
        <v>3326</v>
      </c>
      <c r="C459">
        <v>1.4479529801090096</v>
      </c>
      <c r="D459">
        <v>1.4540836726522308</v>
      </c>
      <c r="E459">
        <f t="shared" si="14"/>
        <v>1.4510183263806202</v>
      </c>
      <c r="F459">
        <f t="shared" si="15"/>
        <v>4.3350542706815003E-3</v>
      </c>
      <c r="I459" t="s">
        <v>3326</v>
      </c>
      <c r="J459">
        <v>1.4510183263806202</v>
      </c>
      <c r="K459">
        <v>4.3350542706815003E-3</v>
      </c>
    </row>
    <row r="460" spans="2:11" x14ac:dyDescent="0.25">
      <c r="B460" t="s">
        <v>3327</v>
      </c>
      <c r="C460">
        <v>1.4563484169795748</v>
      </c>
      <c r="D460">
        <v>1.46148858138011</v>
      </c>
      <c r="E460">
        <f t="shared" si="14"/>
        <v>1.4589184991798425</v>
      </c>
      <c r="F460">
        <f t="shared" si="15"/>
        <v>3.6346451040320596E-3</v>
      </c>
      <c r="I460" t="s">
        <v>3327</v>
      </c>
      <c r="J460">
        <v>1.4589184991798425</v>
      </c>
      <c r="K460">
        <v>3.6346451040320596E-3</v>
      </c>
    </row>
    <row r="462" spans="2:11" x14ac:dyDescent="0.25">
      <c r="B462" t="s">
        <v>3328</v>
      </c>
      <c r="C462">
        <v>1.5625</v>
      </c>
      <c r="D462">
        <v>1.5625</v>
      </c>
      <c r="E462">
        <f t="shared" si="14"/>
        <v>1.5625</v>
      </c>
      <c r="F462">
        <f t="shared" si="15"/>
        <v>0</v>
      </c>
      <c r="I462" t="s">
        <v>3328</v>
      </c>
      <c r="J462">
        <v>1.5625</v>
      </c>
      <c r="K462">
        <v>0</v>
      </c>
    </row>
    <row r="463" spans="2:11" x14ac:dyDescent="0.25">
      <c r="B463" t="s">
        <v>3329</v>
      </c>
      <c r="C463">
        <v>1.5285507280937833</v>
      </c>
      <c r="D463">
        <v>1.4958864113811996</v>
      </c>
      <c r="E463">
        <f t="shared" si="14"/>
        <v>1.5122185697374915</v>
      </c>
      <c r="F463">
        <f t="shared" si="15"/>
        <v>2.3097159850293036E-2</v>
      </c>
      <c r="I463" t="s">
        <v>3329</v>
      </c>
      <c r="J463">
        <v>1.5122185697374915</v>
      </c>
      <c r="K463">
        <v>2.3097159850293036E-2</v>
      </c>
    </row>
    <row r="464" spans="2:11" x14ac:dyDescent="0.25">
      <c r="B464" t="s">
        <v>3330</v>
      </c>
      <c r="C464">
        <v>1.4536308192360281</v>
      </c>
      <c r="D464">
        <v>1.4454201568592506</v>
      </c>
      <c r="E464">
        <f t="shared" si="14"/>
        <v>1.4495254880476394</v>
      </c>
      <c r="F464">
        <f t="shared" si="15"/>
        <v>5.8058150446526104E-3</v>
      </c>
      <c r="I464" t="s">
        <v>3330</v>
      </c>
      <c r="J464">
        <v>1.4495254880476394</v>
      </c>
      <c r="K464">
        <v>5.8058150446526104E-3</v>
      </c>
    </row>
    <row r="465" spans="2:11" x14ac:dyDescent="0.25">
      <c r="B465" t="s">
        <v>3331</v>
      </c>
      <c r="C465">
        <v>1.4363633901285551</v>
      </c>
      <c r="D465">
        <v>1.4280446577694859</v>
      </c>
      <c r="E465">
        <f t="shared" si="14"/>
        <v>1.4322040239490206</v>
      </c>
      <c r="F465">
        <f t="shared" si="15"/>
        <v>5.8822320619738074E-3</v>
      </c>
      <c r="I465" t="s">
        <v>3331</v>
      </c>
      <c r="J465">
        <v>1.4322040239490206</v>
      </c>
      <c r="K465">
        <v>5.8822320619738074E-3</v>
      </c>
    </row>
    <row r="466" spans="2:11" x14ac:dyDescent="0.25">
      <c r="B466" t="s">
        <v>3332</v>
      </c>
      <c r="C466">
        <v>1.4352863964558038</v>
      </c>
      <c r="D466">
        <v>1.4266036841508249</v>
      </c>
      <c r="E466">
        <f t="shared" si="14"/>
        <v>1.4309450403033144</v>
      </c>
      <c r="F466">
        <f t="shared" si="15"/>
        <v>6.1396047499424284E-3</v>
      </c>
      <c r="I466" t="s">
        <v>3332</v>
      </c>
      <c r="J466">
        <v>1.4309450403033144</v>
      </c>
      <c r="K466">
        <v>6.1396047499424284E-3</v>
      </c>
    </row>
    <row r="467" spans="2:11" x14ac:dyDescent="0.25">
      <c r="B467" t="s">
        <v>3333</v>
      </c>
      <c r="C467">
        <v>1.4451932739010429</v>
      </c>
      <c r="D467">
        <v>1.4336061053665301</v>
      </c>
      <c r="E467">
        <f t="shared" si="14"/>
        <v>1.4393996896337864</v>
      </c>
      <c r="F467">
        <f t="shared" si="15"/>
        <v>8.1933654455053941E-3</v>
      </c>
      <c r="I467" t="s">
        <v>3333</v>
      </c>
      <c r="J467">
        <v>1.4393996896337864</v>
      </c>
      <c r="K467">
        <v>8.1933654455053941E-3</v>
      </c>
    </row>
    <row r="468" spans="2:11" x14ac:dyDescent="0.25">
      <c r="B468" t="s">
        <v>3334</v>
      </c>
      <c r="C468">
        <v>1.4502475011533673</v>
      </c>
      <c r="D468">
        <v>1.4450881555382389</v>
      </c>
      <c r="E468">
        <f t="shared" si="14"/>
        <v>1.4476678283458031</v>
      </c>
      <c r="F468">
        <f t="shared" si="15"/>
        <v>3.6482082709423922E-3</v>
      </c>
      <c r="I468" t="s">
        <v>3334</v>
      </c>
      <c r="J468">
        <v>1.4476678283458031</v>
      </c>
      <c r="K468">
        <v>3.6482082709423922E-3</v>
      </c>
    </row>
    <row r="469" spans="2:11" x14ac:dyDescent="0.25">
      <c r="B469" t="s">
        <v>3335</v>
      </c>
      <c r="C469">
        <v>1.4552008068879352</v>
      </c>
      <c r="D469">
        <v>1.4496200560741701</v>
      </c>
      <c r="E469">
        <f t="shared" si="14"/>
        <v>1.4524104314810526</v>
      </c>
      <c r="F469">
        <f t="shared" si="15"/>
        <v>3.9461867445256303E-3</v>
      </c>
      <c r="I469" t="s">
        <v>3335</v>
      </c>
      <c r="J469">
        <v>1.4524104314810526</v>
      </c>
      <c r="K469">
        <v>3.9461867445256303E-3</v>
      </c>
    </row>
    <row r="471" spans="2:11" x14ac:dyDescent="0.25">
      <c r="B471" t="s">
        <v>3336</v>
      </c>
      <c r="C471">
        <v>1.5625</v>
      </c>
      <c r="D471">
        <v>1.5625</v>
      </c>
      <c r="E471">
        <f t="shared" si="14"/>
        <v>1.5625</v>
      </c>
      <c r="F471">
        <f t="shared" si="15"/>
        <v>0</v>
      </c>
      <c r="I471" t="s">
        <v>3336</v>
      </c>
      <c r="J471">
        <v>1.5625</v>
      </c>
      <c r="K471">
        <v>0</v>
      </c>
    </row>
    <row r="472" spans="2:11" x14ac:dyDescent="0.25">
      <c r="B472" t="s">
        <v>3337</v>
      </c>
      <c r="C472">
        <v>1.5256444522655965</v>
      </c>
      <c r="D472">
        <v>1.4987500171135273</v>
      </c>
      <c r="E472">
        <f t="shared" si="14"/>
        <v>1.512197234689562</v>
      </c>
      <c r="F472">
        <f t="shared" si="15"/>
        <v>1.9017237472210017E-2</v>
      </c>
      <c r="I472" t="s">
        <v>3337</v>
      </c>
      <c r="J472">
        <v>1.512197234689562</v>
      </c>
      <c r="K472">
        <v>1.9017237472210017E-2</v>
      </c>
    </row>
    <row r="473" spans="2:11" x14ac:dyDescent="0.25">
      <c r="B473" t="s">
        <v>3338</v>
      </c>
      <c r="C473">
        <v>1.4185903670007918</v>
      </c>
      <c r="D473">
        <v>1.4170821927084516</v>
      </c>
      <c r="E473">
        <f t="shared" si="14"/>
        <v>1.4178362798546216</v>
      </c>
      <c r="F473">
        <f t="shared" si="15"/>
        <v>1.0664402693249643E-3</v>
      </c>
      <c r="I473" t="s">
        <v>3338</v>
      </c>
      <c r="J473">
        <v>1.4178362798546216</v>
      </c>
      <c r="K473">
        <v>1.0664402693249643E-3</v>
      </c>
    </row>
    <row r="474" spans="2:11" x14ac:dyDescent="0.25">
      <c r="B474" t="s">
        <v>3339</v>
      </c>
      <c r="C474">
        <v>1.4021709834149898</v>
      </c>
      <c r="D474">
        <v>1.3987096866899906</v>
      </c>
      <c r="E474">
        <f t="shared" si="14"/>
        <v>1.4004403350524903</v>
      </c>
      <c r="F474">
        <f t="shared" si="15"/>
        <v>2.447506385945705E-3</v>
      </c>
      <c r="I474" t="s">
        <v>3339</v>
      </c>
      <c r="J474">
        <v>1.4004403350524903</v>
      </c>
      <c r="K474">
        <v>2.447506385945705E-3</v>
      </c>
    </row>
    <row r="475" spans="2:11" x14ac:dyDescent="0.25">
      <c r="B475" t="s">
        <v>3340</v>
      </c>
      <c r="C475">
        <v>1.3990470708402039</v>
      </c>
      <c r="D475">
        <v>1.3985743421358725</v>
      </c>
      <c r="E475">
        <f t="shared" si="14"/>
        <v>1.3988107064880382</v>
      </c>
      <c r="F475">
        <f t="shared" si="15"/>
        <v>3.3426967249422718E-4</v>
      </c>
      <c r="I475" t="s">
        <v>3340</v>
      </c>
      <c r="J475">
        <v>1.3988107064880382</v>
      </c>
      <c r="K475">
        <v>3.3426967249422718E-4</v>
      </c>
    </row>
    <row r="476" spans="2:11" x14ac:dyDescent="0.25">
      <c r="B476" t="s">
        <v>3341</v>
      </c>
      <c r="C476">
        <v>1.4140058050826176</v>
      </c>
      <c r="D476">
        <v>1.4134877198562528</v>
      </c>
      <c r="E476">
        <f t="shared" si="14"/>
        <v>1.4137467624694353</v>
      </c>
      <c r="F476">
        <f t="shared" si="15"/>
        <v>3.6634157679516904E-4</v>
      </c>
      <c r="I476" t="s">
        <v>3341</v>
      </c>
      <c r="J476">
        <v>1.4137467624694353</v>
      </c>
      <c r="K476">
        <v>3.6634157679516904E-4</v>
      </c>
    </row>
    <row r="477" spans="2:11" x14ac:dyDescent="0.25">
      <c r="B477" t="s">
        <v>3342</v>
      </c>
      <c r="C477">
        <v>1.4141567042252314</v>
      </c>
      <c r="D477">
        <v>1.4139454685530608</v>
      </c>
      <c r="E477">
        <f t="shared" si="14"/>
        <v>1.4140510863891462</v>
      </c>
      <c r="F477">
        <f t="shared" si="15"/>
        <v>1.4936617622035009E-4</v>
      </c>
      <c r="I477" t="s">
        <v>3342</v>
      </c>
      <c r="J477">
        <v>1.4140510863891462</v>
      </c>
      <c r="K477">
        <v>1.4936617622035009E-4</v>
      </c>
    </row>
    <row r="478" spans="2:11" x14ac:dyDescent="0.25">
      <c r="B478" t="s">
        <v>3343</v>
      </c>
      <c r="C478">
        <v>1.4218748304702342</v>
      </c>
      <c r="D478">
        <v>1.4208838156052273</v>
      </c>
      <c r="E478">
        <f t="shared" si="14"/>
        <v>1.4213793230377307</v>
      </c>
      <c r="F478">
        <f t="shared" si="15"/>
        <v>7.0075333130309751E-4</v>
      </c>
      <c r="I478" t="s">
        <v>3343</v>
      </c>
      <c r="J478">
        <v>1.4213793230377307</v>
      </c>
      <c r="K478">
        <v>7.0075333130309751E-4</v>
      </c>
    </row>
    <row r="480" spans="2:11" x14ac:dyDescent="0.25">
      <c r="B480" t="s">
        <v>3344</v>
      </c>
      <c r="C480">
        <v>1.5625</v>
      </c>
      <c r="D480">
        <v>1.5625</v>
      </c>
      <c r="E480">
        <f t="shared" si="14"/>
        <v>1.5625</v>
      </c>
      <c r="F480">
        <f t="shared" si="15"/>
        <v>0</v>
      </c>
      <c r="I480" t="s">
        <v>3344</v>
      </c>
      <c r="J480">
        <v>1.5625</v>
      </c>
      <c r="K480">
        <v>0</v>
      </c>
    </row>
    <row r="481" spans="2:11" x14ac:dyDescent="0.25">
      <c r="B481" t="s">
        <v>3345</v>
      </c>
      <c r="C481">
        <v>1.5301059665872858</v>
      </c>
      <c r="D481">
        <v>1.5061591796497902</v>
      </c>
      <c r="E481">
        <f t="shared" si="14"/>
        <v>1.518132573118538</v>
      </c>
      <c r="F481">
        <f t="shared" si="15"/>
        <v>1.6932935431132601E-2</v>
      </c>
      <c r="I481" t="s">
        <v>3345</v>
      </c>
      <c r="J481">
        <v>1.518132573118538</v>
      </c>
      <c r="K481">
        <v>1.6932935431132601E-2</v>
      </c>
    </row>
    <row r="482" spans="2:11" x14ac:dyDescent="0.25">
      <c r="B482" t="s">
        <v>3346</v>
      </c>
      <c r="C482">
        <v>1.4479812675268104</v>
      </c>
      <c r="D482">
        <v>1.433833086923421</v>
      </c>
      <c r="E482">
        <f t="shared" si="14"/>
        <v>1.4409071772251156</v>
      </c>
      <c r="F482">
        <f t="shared" si="15"/>
        <v>1.0004274446108628E-2</v>
      </c>
      <c r="I482" t="s">
        <v>3346</v>
      </c>
      <c r="J482">
        <v>1.4409071772251156</v>
      </c>
      <c r="K482">
        <v>1.0004274446108628E-2</v>
      </c>
    </row>
    <row r="483" spans="2:11" x14ac:dyDescent="0.25">
      <c r="B483" t="s">
        <v>3347</v>
      </c>
      <c r="C483">
        <v>1.429529864614842</v>
      </c>
      <c r="D483">
        <v>1.4200306849790356</v>
      </c>
      <c r="E483">
        <f t="shared" si="14"/>
        <v>1.4247802747969387</v>
      </c>
      <c r="F483">
        <f t="shared" si="15"/>
        <v>6.7169343361878475E-3</v>
      </c>
      <c r="I483" t="s">
        <v>3347</v>
      </c>
      <c r="J483">
        <v>1.4247802747969387</v>
      </c>
      <c r="K483">
        <v>6.7169343361878475E-3</v>
      </c>
    </row>
    <row r="484" spans="2:11" x14ac:dyDescent="0.25">
      <c r="B484" t="s">
        <v>3348</v>
      </c>
      <c r="C484">
        <v>1.4290280410734058</v>
      </c>
      <c r="D484">
        <v>1.4163380741819922</v>
      </c>
      <c r="E484">
        <f t="shared" si="14"/>
        <v>1.422683057627699</v>
      </c>
      <c r="F484">
        <f t="shared" si="15"/>
        <v>8.9731616419512945E-3</v>
      </c>
      <c r="I484" t="s">
        <v>3348</v>
      </c>
      <c r="J484">
        <v>1.422683057627699</v>
      </c>
      <c r="K484">
        <v>8.9731616419512945E-3</v>
      </c>
    </row>
    <row r="485" spans="2:11" x14ac:dyDescent="0.25">
      <c r="B485" t="s">
        <v>3349</v>
      </c>
      <c r="C485">
        <v>1.4534816637849801</v>
      </c>
      <c r="D485">
        <v>1.4405917207267822</v>
      </c>
      <c r="E485">
        <f t="shared" si="14"/>
        <v>1.4470366922558813</v>
      </c>
      <c r="F485">
        <f t="shared" si="15"/>
        <v>9.1145661455602038E-3</v>
      </c>
      <c r="I485" t="s">
        <v>3349</v>
      </c>
      <c r="J485">
        <v>1.4470366922558813</v>
      </c>
      <c r="K485">
        <v>9.1145661455602038E-3</v>
      </c>
    </row>
    <row r="486" spans="2:11" x14ac:dyDescent="0.25">
      <c r="B486" t="s">
        <v>3350</v>
      </c>
      <c r="C486">
        <v>1.4444907972571472</v>
      </c>
      <c r="D486">
        <v>1.4329789492124678</v>
      </c>
      <c r="E486">
        <f t="shared" si="14"/>
        <v>1.4387348732348075</v>
      </c>
      <c r="F486">
        <f t="shared" si="15"/>
        <v>8.1401058163819151E-3</v>
      </c>
      <c r="I486" t="s">
        <v>3350</v>
      </c>
      <c r="J486">
        <v>1.4387348732348075</v>
      </c>
      <c r="K486">
        <v>8.1401058163819151E-3</v>
      </c>
    </row>
    <row r="487" spans="2:11" x14ac:dyDescent="0.25">
      <c r="B487" t="s">
        <v>3351</v>
      </c>
      <c r="C487">
        <v>1.4507506651055249</v>
      </c>
      <c r="D487">
        <v>1.439672982706506</v>
      </c>
      <c r="E487">
        <f t="shared" si="14"/>
        <v>1.4452118239060154</v>
      </c>
      <c r="F487">
        <f t="shared" si="15"/>
        <v>7.8331043441770918E-3</v>
      </c>
      <c r="I487" t="s">
        <v>3351</v>
      </c>
      <c r="J487">
        <v>1.4452118239060154</v>
      </c>
      <c r="K487">
        <v>7.8331043441770918E-3</v>
      </c>
    </row>
    <row r="489" spans="2:11" x14ac:dyDescent="0.25">
      <c r="B489" t="s">
        <v>3352</v>
      </c>
      <c r="C489">
        <v>1.5625</v>
      </c>
      <c r="D489">
        <v>1.5625</v>
      </c>
      <c r="E489">
        <f t="shared" si="14"/>
        <v>1.5625</v>
      </c>
      <c r="F489">
        <f t="shared" si="15"/>
        <v>0</v>
      </c>
      <c r="I489" t="s">
        <v>3352</v>
      </c>
      <c r="J489">
        <v>1.5625</v>
      </c>
      <c r="K489">
        <v>0</v>
      </c>
    </row>
    <row r="490" spans="2:11" x14ac:dyDescent="0.25">
      <c r="B490" t="s">
        <v>3353</v>
      </c>
      <c r="C490">
        <v>1.5329184251315102</v>
      </c>
      <c r="D490">
        <v>1.5445093445997689</v>
      </c>
      <c r="E490">
        <f t="shared" si="14"/>
        <v>1.5387138848656394</v>
      </c>
      <c r="F490">
        <f t="shared" si="15"/>
        <v>8.1960177561928495E-3</v>
      </c>
      <c r="I490" t="s">
        <v>3353</v>
      </c>
      <c r="J490">
        <v>1.5387138848656394</v>
      </c>
      <c r="K490">
        <v>8.1960177561928495E-3</v>
      </c>
    </row>
    <row r="491" spans="2:11" x14ac:dyDescent="0.25">
      <c r="B491" t="s">
        <v>3354</v>
      </c>
      <c r="C491">
        <v>1.4894137730953145</v>
      </c>
      <c r="D491">
        <v>1.4935064337508652</v>
      </c>
      <c r="E491">
        <f t="shared" si="14"/>
        <v>1.4914601034230899</v>
      </c>
      <c r="F491">
        <f t="shared" si="15"/>
        <v>2.8939481026352774E-3</v>
      </c>
      <c r="I491" t="s">
        <v>3354</v>
      </c>
      <c r="J491">
        <v>1.4914601034230899</v>
      </c>
      <c r="K491">
        <v>2.8939481026352774E-3</v>
      </c>
    </row>
    <row r="492" spans="2:11" x14ac:dyDescent="0.25">
      <c r="B492" t="s">
        <v>3355</v>
      </c>
      <c r="C492">
        <v>1.4766388134064383</v>
      </c>
      <c r="D492">
        <v>1.4878426022747047</v>
      </c>
      <c r="E492">
        <f t="shared" si="14"/>
        <v>1.4822407078405715</v>
      </c>
      <c r="F492">
        <f t="shared" si="15"/>
        <v>7.9222750837334849E-3</v>
      </c>
      <c r="I492" t="s">
        <v>3355</v>
      </c>
      <c r="J492">
        <v>1.4822407078405715</v>
      </c>
      <c r="K492">
        <v>7.9222750837334849E-3</v>
      </c>
    </row>
    <row r="493" spans="2:11" x14ac:dyDescent="0.25">
      <c r="B493" t="s">
        <v>3356</v>
      </c>
      <c r="C493">
        <v>1.4733876805905688</v>
      </c>
      <c r="D493">
        <v>1.4829184072495629</v>
      </c>
      <c r="E493">
        <f t="shared" si="14"/>
        <v>1.4781530439200659</v>
      </c>
      <c r="F493">
        <f t="shared" si="15"/>
        <v>6.7392414502101547E-3</v>
      </c>
      <c r="I493" t="s">
        <v>3356</v>
      </c>
      <c r="J493">
        <v>1.4781530439200659</v>
      </c>
      <c r="K493">
        <v>6.7392414502101547E-3</v>
      </c>
    </row>
    <row r="494" spans="2:11" x14ac:dyDescent="0.25">
      <c r="B494" t="s">
        <v>3357</v>
      </c>
      <c r="C494">
        <v>1.4698797822500385</v>
      </c>
      <c r="D494">
        <v>1.4846066728887841</v>
      </c>
      <c r="E494">
        <f t="shared" si="14"/>
        <v>1.4772432275694114</v>
      </c>
      <c r="F494">
        <f t="shared" si="15"/>
        <v>1.0413484236449742E-2</v>
      </c>
      <c r="I494" t="s">
        <v>3357</v>
      </c>
      <c r="J494">
        <v>1.4772432275694114</v>
      </c>
      <c r="K494">
        <v>1.0413484236449742E-2</v>
      </c>
    </row>
    <row r="495" spans="2:11" x14ac:dyDescent="0.25">
      <c r="B495" t="s">
        <v>3358</v>
      </c>
      <c r="C495">
        <v>1.4790879184936969</v>
      </c>
      <c r="D495">
        <v>1.4893296351586349</v>
      </c>
      <c r="E495">
        <f t="shared" si="14"/>
        <v>1.4842087768261658</v>
      </c>
      <c r="F495">
        <f t="shared" si="15"/>
        <v>7.2419873047689359E-3</v>
      </c>
      <c r="I495" t="s">
        <v>3358</v>
      </c>
      <c r="J495">
        <v>1.4842087768261658</v>
      </c>
      <c r="K495">
        <v>7.2419873047689359E-3</v>
      </c>
    </row>
    <row r="496" spans="2:11" x14ac:dyDescent="0.25">
      <c r="B496" t="s">
        <v>3359</v>
      </c>
      <c r="C496">
        <v>1.4922571024299134</v>
      </c>
      <c r="D496">
        <v>1.5020656676888375</v>
      </c>
      <c r="E496">
        <f t="shared" si="14"/>
        <v>1.4971613850593755</v>
      </c>
      <c r="F496">
        <f t="shared" si="15"/>
        <v>6.9357030082960519E-3</v>
      </c>
      <c r="I496" t="s">
        <v>3359</v>
      </c>
      <c r="J496">
        <v>1.4971613850593755</v>
      </c>
      <c r="K496">
        <v>6.9357030082960519E-3</v>
      </c>
    </row>
    <row r="498" spans="2:11" x14ac:dyDescent="0.25">
      <c r="B498" t="s">
        <v>3360</v>
      </c>
      <c r="C498">
        <v>1.5625</v>
      </c>
      <c r="D498">
        <v>1.5625</v>
      </c>
      <c r="E498">
        <f t="shared" si="14"/>
        <v>1.5625</v>
      </c>
      <c r="F498">
        <f t="shared" si="15"/>
        <v>0</v>
      </c>
      <c r="I498" t="s">
        <v>3360</v>
      </c>
      <c r="J498">
        <v>1.5625</v>
      </c>
      <c r="K498">
        <v>0</v>
      </c>
    </row>
    <row r="499" spans="2:11" x14ac:dyDescent="0.25">
      <c r="B499" t="s">
        <v>3361</v>
      </c>
      <c r="C499">
        <v>1.5035095270903114</v>
      </c>
      <c r="D499">
        <v>1.4804223018843108</v>
      </c>
      <c r="E499">
        <f t="shared" si="14"/>
        <v>1.4919659144873112</v>
      </c>
      <c r="F499">
        <f t="shared" si="15"/>
        <v>1.6325133501944006E-2</v>
      </c>
      <c r="I499" t="s">
        <v>3361</v>
      </c>
      <c r="J499">
        <v>1.4919659144873112</v>
      </c>
      <c r="K499">
        <v>1.6325133501944006E-2</v>
      </c>
    </row>
    <row r="500" spans="2:11" x14ac:dyDescent="0.25">
      <c r="B500" t="s">
        <v>3362</v>
      </c>
      <c r="C500">
        <v>1.4330416115916667</v>
      </c>
      <c r="D500">
        <v>1.4248124315013466</v>
      </c>
      <c r="E500">
        <f t="shared" si="14"/>
        <v>1.4289270215465066</v>
      </c>
      <c r="F500">
        <f t="shared" si="15"/>
        <v>5.81890904547062E-3</v>
      </c>
      <c r="I500" t="s">
        <v>3362</v>
      </c>
      <c r="J500">
        <v>1.4289270215465066</v>
      </c>
      <c r="K500">
        <v>5.81890904547062E-3</v>
      </c>
    </row>
    <row r="501" spans="2:11" x14ac:dyDescent="0.25">
      <c r="B501" t="s">
        <v>3363</v>
      </c>
      <c r="C501">
        <v>1.4062961923369071</v>
      </c>
      <c r="D501">
        <v>1.4048503386378708</v>
      </c>
      <c r="E501">
        <f t="shared" si="14"/>
        <v>1.4055732654873889</v>
      </c>
      <c r="F501">
        <f t="shared" si="15"/>
        <v>1.0223729551922004E-3</v>
      </c>
      <c r="I501" t="s">
        <v>3363</v>
      </c>
      <c r="J501">
        <v>1.4055732654873889</v>
      </c>
      <c r="K501">
        <v>1.0223729551922004E-3</v>
      </c>
    </row>
    <row r="502" spans="2:11" x14ac:dyDescent="0.25">
      <c r="B502" t="s">
        <v>3364</v>
      </c>
      <c r="C502">
        <v>1.4140035987708313</v>
      </c>
      <c r="D502">
        <v>1.4120900776393335</v>
      </c>
      <c r="E502">
        <f t="shared" si="14"/>
        <v>1.4130468382050823</v>
      </c>
      <c r="F502">
        <f t="shared" si="15"/>
        <v>1.35306376802584E-3</v>
      </c>
      <c r="I502" t="s">
        <v>3364</v>
      </c>
      <c r="J502">
        <v>1.4130468382050823</v>
      </c>
      <c r="K502">
        <v>1.35306376802584E-3</v>
      </c>
    </row>
    <row r="503" spans="2:11" x14ac:dyDescent="0.25">
      <c r="B503" t="s">
        <v>3365</v>
      </c>
      <c r="C503">
        <v>1.4195093762625774</v>
      </c>
      <c r="D503">
        <v>1.4206203201731304</v>
      </c>
      <c r="E503">
        <f t="shared" si="14"/>
        <v>1.4200648482178539</v>
      </c>
      <c r="F503">
        <f t="shared" si="15"/>
        <v>7.8555597266992568E-4</v>
      </c>
      <c r="I503" t="s">
        <v>3365</v>
      </c>
      <c r="J503">
        <v>1.4200648482178539</v>
      </c>
      <c r="K503">
        <v>7.8555597266992568E-4</v>
      </c>
    </row>
    <row r="504" spans="2:11" x14ac:dyDescent="0.25">
      <c r="B504" t="s">
        <v>3366</v>
      </c>
      <c r="C504">
        <v>1.4231896018896959</v>
      </c>
      <c r="D504">
        <v>1.4243429781509804</v>
      </c>
      <c r="E504">
        <f t="shared" si="14"/>
        <v>1.4237662900203381</v>
      </c>
      <c r="F504">
        <f t="shared" si="15"/>
        <v>8.1556017561388076E-4</v>
      </c>
      <c r="I504" t="s">
        <v>3366</v>
      </c>
      <c r="J504">
        <v>1.4237662900203381</v>
      </c>
      <c r="K504">
        <v>8.1556017561388076E-4</v>
      </c>
    </row>
    <row r="505" spans="2:11" x14ac:dyDescent="0.25">
      <c r="B505" t="s">
        <v>3367</v>
      </c>
      <c r="C505">
        <v>1.4342110953637233</v>
      </c>
      <c r="D505">
        <v>1.4343142544038872</v>
      </c>
      <c r="E505">
        <f t="shared" si="14"/>
        <v>1.4342626748838052</v>
      </c>
      <c r="F505">
        <f t="shared" si="15"/>
        <v>7.2944456840583129E-5</v>
      </c>
      <c r="I505" t="s">
        <v>3367</v>
      </c>
      <c r="J505">
        <v>1.4342626748838052</v>
      </c>
      <c r="K505">
        <v>7.2944456840583129E-5</v>
      </c>
    </row>
    <row r="507" spans="2:11" x14ac:dyDescent="0.25">
      <c r="B507" t="s">
        <v>3368</v>
      </c>
      <c r="C507">
        <v>1.5625</v>
      </c>
      <c r="D507">
        <v>1.5625</v>
      </c>
      <c r="E507">
        <f t="shared" si="14"/>
        <v>1.5625</v>
      </c>
      <c r="F507">
        <f t="shared" si="15"/>
        <v>0</v>
      </c>
      <c r="I507" t="s">
        <v>3368</v>
      </c>
      <c r="J507">
        <v>1.5625</v>
      </c>
      <c r="K507">
        <v>0</v>
      </c>
    </row>
    <row r="508" spans="2:11" x14ac:dyDescent="0.25">
      <c r="B508" t="s">
        <v>3369</v>
      </c>
      <c r="C508">
        <v>1.5428638917324224</v>
      </c>
      <c r="D508">
        <v>1.5454538364701285</v>
      </c>
      <c r="E508">
        <f t="shared" si="14"/>
        <v>1.5441588641012753</v>
      </c>
      <c r="F508">
        <f t="shared" si="15"/>
        <v>1.8313674869303396E-3</v>
      </c>
      <c r="I508" t="s">
        <v>3369</v>
      </c>
      <c r="J508">
        <v>1.5441588641012753</v>
      </c>
      <c r="K508">
        <v>1.8313674869303396E-3</v>
      </c>
    </row>
    <row r="509" spans="2:11" x14ac:dyDescent="0.25">
      <c r="B509" t="s">
        <v>3370</v>
      </c>
      <c r="C509">
        <v>1.4627449716340091</v>
      </c>
      <c r="D509">
        <v>1.4767401931579125</v>
      </c>
      <c r="E509">
        <f t="shared" si="14"/>
        <v>1.4697425823959609</v>
      </c>
      <c r="F509">
        <f t="shared" si="15"/>
        <v>9.8961160437600372E-3</v>
      </c>
      <c r="I509" t="s">
        <v>3370</v>
      </c>
      <c r="J509">
        <v>1.4697425823959609</v>
      </c>
      <c r="K509">
        <v>9.8961160437600372E-3</v>
      </c>
    </row>
    <row r="510" spans="2:11" x14ac:dyDescent="0.25">
      <c r="B510" t="s">
        <v>3371</v>
      </c>
      <c r="C510">
        <v>1.4605818343582644</v>
      </c>
      <c r="D510">
        <v>1.4737688666319515</v>
      </c>
      <c r="E510">
        <f t="shared" si="14"/>
        <v>1.4671753504951079</v>
      </c>
      <c r="F510">
        <f t="shared" si="15"/>
        <v>9.3246399444500156E-3</v>
      </c>
      <c r="I510" t="s">
        <v>3371</v>
      </c>
      <c r="J510">
        <v>1.4671753504951079</v>
      </c>
      <c r="K510">
        <v>9.3246399444500156E-3</v>
      </c>
    </row>
    <row r="511" spans="2:11" x14ac:dyDescent="0.25">
      <c r="B511" t="s">
        <v>3372</v>
      </c>
      <c r="C511">
        <v>1.4520545121329871</v>
      </c>
      <c r="D511">
        <v>1.4673331064449553</v>
      </c>
      <c r="E511">
        <f t="shared" si="14"/>
        <v>1.4596938092889711</v>
      </c>
      <c r="F511">
        <f t="shared" si="15"/>
        <v>1.0803597644990934E-2</v>
      </c>
      <c r="I511" t="s">
        <v>3372</v>
      </c>
      <c r="J511">
        <v>1.4596938092889711</v>
      </c>
      <c r="K511">
        <v>1.0803597644990934E-2</v>
      </c>
    </row>
    <row r="512" spans="2:11" x14ac:dyDescent="0.25">
      <c r="B512" t="s">
        <v>3373</v>
      </c>
      <c r="C512">
        <v>1.4475644218860255</v>
      </c>
      <c r="D512">
        <v>1.4660902574619961</v>
      </c>
      <c r="E512">
        <f t="shared" si="14"/>
        <v>1.4568273396740108</v>
      </c>
      <c r="F512">
        <f t="shared" si="15"/>
        <v>1.3099743962915758E-2</v>
      </c>
      <c r="I512" t="s">
        <v>3373</v>
      </c>
      <c r="J512">
        <v>1.4568273396740108</v>
      </c>
      <c r="K512">
        <v>1.3099743962915758E-2</v>
      </c>
    </row>
    <row r="513" spans="2:11" x14ac:dyDescent="0.25">
      <c r="B513" t="s">
        <v>3374</v>
      </c>
      <c r="C513">
        <v>1.4538429249517979</v>
      </c>
      <c r="D513">
        <v>1.4702131104576612</v>
      </c>
      <c r="E513">
        <f t="shared" si="14"/>
        <v>1.4620280177047296</v>
      </c>
      <c r="F513">
        <f t="shared" si="15"/>
        <v>1.1575469180477697E-2</v>
      </c>
      <c r="I513" t="s">
        <v>3374</v>
      </c>
      <c r="J513">
        <v>1.4620280177047296</v>
      </c>
      <c r="K513">
        <v>1.1575469180477697E-2</v>
      </c>
    </row>
    <row r="514" spans="2:11" x14ac:dyDescent="0.25">
      <c r="B514" t="s">
        <v>3375</v>
      </c>
      <c r="C514">
        <v>1.4677699279497871</v>
      </c>
      <c r="D514">
        <v>1.4832855346812766</v>
      </c>
      <c r="E514">
        <f t="shared" si="14"/>
        <v>1.4755277313155317</v>
      </c>
      <c r="F514">
        <f t="shared" si="15"/>
        <v>1.0971190734059827E-2</v>
      </c>
      <c r="I514" t="s">
        <v>3375</v>
      </c>
      <c r="J514">
        <v>1.4755277313155317</v>
      </c>
      <c r="K514">
        <v>1.0971190734059827E-2</v>
      </c>
    </row>
    <row r="516" spans="2:11" x14ac:dyDescent="0.25">
      <c r="B516" t="s">
        <v>3376</v>
      </c>
      <c r="C516">
        <v>1.5625</v>
      </c>
      <c r="D516">
        <v>1.5625</v>
      </c>
      <c r="E516">
        <f t="shared" ref="E516:E577" si="16">AVERAGE(C516:D516)</f>
        <v>1.5625</v>
      </c>
      <c r="F516">
        <f t="shared" ref="F516:F577" si="17">_xlfn.STDEV.S(C516:D516)</f>
        <v>0</v>
      </c>
      <c r="I516" t="s">
        <v>3376</v>
      </c>
      <c r="J516">
        <v>1.5625</v>
      </c>
      <c r="K516">
        <v>0</v>
      </c>
    </row>
    <row r="517" spans="2:11" x14ac:dyDescent="0.25">
      <c r="B517" t="s">
        <v>3377</v>
      </c>
      <c r="C517">
        <v>1.5651664746947722</v>
      </c>
      <c r="D517">
        <v>1.5738080919818809</v>
      </c>
      <c r="E517">
        <f t="shared" si="16"/>
        <v>1.5694872833383267</v>
      </c>
      <c r="F517">
        <f t="shared" si="17"/>
        <v>6.1105461841334295E-3</v>
      </c>
      <c r="I517" t="s">
        <v>3377</v>
      </c>
      <c r="J517">
        <v>1.5694872833383267</v>
      </c>
      <c r="K517">
        <v>6.1105461841334295E-3</v>
      </c>
    </row>
    <row r="518" spans="2:11" x14ac:dyDescent="0.25">
      <c r="B518" t="s">
        <v>3378</v>
      </c>
      <c r="C518">
        <v>1.5814994178507922</v>
      </c>
      <c r="D518">
        <v>1.5765151769828769</v>
      </c>
      <c r="E518">
        <f t="shared" si="16"/>
        <v>1.5790072974168345</v>
      </c>
      <c r="F518">
        <f t="shared" si="17"/>
        <v>3.5243905167700092E-3</v>
      </c>
      <c r="I518" t="s">
        <v>3378</v>
      </c>
      <c r="J518">
        <v>1.5790072974168345</v>
      </c>
      <c r="K518">
        <v>3.5243905167700092E-3</v>
      </c>
    </row>
    <row r="519" spans="2:11" x14ac:dyDescent="0.25">
      <c r="B519" t="s">
        <v>3379</v>
      </c>
      <c r="C519">
        <v>1.5751595819164639</v>
      </c>
      <c r="D519">
        <v>1.576358453493286</v>
      </c>
      <c r="E519">
        <f t="shared" si="16"/>
        <v>1.575759017704875</v>
      </c>
      <c r="F519">
        <f t="shared" si="17"/>
        <v>8.4773022174270199E-4</v>
      </c>
      <c r="I519" t="s">
        <v>3379</v>
      </c>
      <c r="J519">
        <v>1.575759017704875</v>
      </c>
      <c r="K519">
        <v>8.4773022174270199E-4</v>
      </c>
    </row>
    <row r="520" spans="2:11" x14ac:dyDescent="0.25">
      <c r="B520" t="s">
        <v>3380</v>
      </c>
      <c r="C520">
        <v>1.5767311142702238</v>
      </c>
      <c r="D520">
        <v>1.5766333247539386</v>
      </c>
      <c r="E520">
        <f t="shared" si="16"/>
        <v>1.5766822195120813</v>
      </c>
      <c r="F520">
        <f t="shared" si="17"/>
        <v>6.9147630094253704E-5</v>
      </c>
      <c r="I520" t="s">
        <v>3380</v>
      </c>
      <c r="J520">
        <v>1.5766822195120813</v>
      </c>
      <c r="K520">
        <v>6.9147630094253704E-5</v>
      </c>
    </row>
    <row r="521" spans="2:11" x14ac:dyDescent="0.25">
      <c r="B521" t="s">
        <v>3381</v>
      </c>
      <c r="C521">
        <v>1.5687688261354398</v>
      </c>
      <c r="D521">
        <v>1.5714643221112687</v>
      </c>
      <c r="E521">
        <f t="shared" si="16"/>
        <v>1.5701165741233543</v>
      </c>
      <c r="F521">
        <f t="shared" si="17"/>
        <v>1.9060034831697116E-3</v>
      </c>
      <c r="I521" t="s">
        <v>3381</v>
      </c>
      <c r="J521">
        <v>1.5701165741233543</v>
      </c>
      <c r="K521">
        <v>1.9060034831697116E-3</v>
      </c>
    </row>
    <row r="522" spans="2:11" x14ac:dyDescent="0.25">
      <c r="B522" t="s">
        <v>3382</v>
      </c>
      <c r="C522">
        <v>1.5784929383972066</v>
      </c>
      <c r="D522">
        <v>1.5761754986891985</v>
      </c>
      <c r="E522">
        <f t="shared" si="16"/>
        <v>1.5773342185432027</v>
      </c>
      <c r="F522">
        <f t="shared" si="17"/>
        <v>1.6386773325235205E-3</v>
      </c>
      <c r="I522" t="s">
        <v>3382</v>
      </c>
      <c r="J522">
        <v>1.5773342185432027</v>
      </c>
      <c r="K522">
        <v>1.6386773325235205E-3</v>
      </c>
    </row>
    <row r="523" spans="2:11" x14ac:dyDescent="0.25">
      <c r="B523" t="s">
        <v>3383</v>
      </c>
      <c r="C523">
        <v>1.5801907116536285</v>
      </c>
      <c r="D523">
        <v>1.5776507710335144</v>
      </c>
      <c r="E523">
        <f t="shared" si="16"/>
        <v>1.5789207413435715</v>
      </c>
      <c r="F523">
        <f t="shared" si="17"/>
        <v>1.7960092362938375E-3</v>
      </c>
      <c r="I523" t="s">
        <v>3383</v>
      </c>
      <c r="J523">
        <v>1.5789207413435715</v>
      </c>
      <c r="K523">
        <v>1.7960092362938375E-3</v>
      </c>
    </row>
    <row r="525" spans="2:11" x14ac:dyDescent="0.25">
      <c r="B525" t="s">
        <v>3384</v>
      </c>
      <c r="C525">
        <v>1.5625</v>
      </c>
      <c r="D525">
        <v>1.5625</v>
      </c>
      <c r="E525">
        <f t="shared" si="16"/>
        <v>1.5625</v>
      </c>
      <c r="F525">
        <f t="shared" si="17"/>
        <v>0</v>
      </c>
      <c r="I525" t="s">
        <v>3384</v>
      </c>
      <c r="J525">
        <v>1.5625</v>
      </c>
      <c r="K525">
        <v>0</v>
      </c>
    </row>
    <row r="526" spans="2:11" x14ac:dyDescent="0.25">
      <c r="B526" t="s">
        <v>3385</v>
      </c>
      <c r="C526">
        <v>1.5521324580244373</v>
      </c>
      <c r="D526">
        <v>1.6040962408452351</v>
      </c>
      <c r="E526">
        <f t="shared" si="16"/>
        <v>1.5781143494348362</v>
      </c>
      <c r="F526">
        <f t="shared" si="17"/>
        <v>3.6743943208691093E-2</v>
      </c>
      <c r="I526" t="s">
        <v>3385</v>
      </c>
      <c r="J526">
        <v>1.5781143494348362</v>
      </c>
      <c r="K526">
        <v>3.6743943208691093E-2</v>
      </c>
    </row>
    <row r="527" spans="2:11" x14ac:dyDescent="0.25">
      <c r="B527" t="s">
        <v>3386</v>
      </c>
      <c r="C527">
        <v>1.5781331677623542</v>
      </c>
      <c r="D527">
        <v>1.5956284624285</v>
      </c>
      <c r="E527">
        <f t="shared" si="16"/>
        <v>1.586880815095427</v>
      </c>
      <c r="F527">
        <f t="shared" si="17"/>
        <v>1.2371041497288491E-2</v>
      </c>
      <c r="I527" t="s">
        <v>3386</v>
      </c>
      <c r="J527">
        <v>1.586880815095427</v>
      </c>
      <c r="K527">
        <v>1.2371041497288491E-2</v>
      </c>
    </row>
    <row r="528" spans="2:11" x14ac:dyDescent="0.25">
      <c r="B528" t="s">
        <v>3387</v>
      </c>
      <c r="C528">
        <v>1.5728096563834191</v>
      </c>
      <c r="D528">
        <v>1.5997240585415466</v>
      </c>
      <c r="E528">
        <f t="shared" si="16"/>
        <v>1.586266857462483</v>
      </c>
      <c r="F528">
        <f t="shared" si="17"/>
        <v>1.9031356277593853E-2</v>
      </c>
      <c r="I528" t="s">
        <v>3387</v>
      </c>
      <c r="J528">
        <v>1.586266857462483</v>
      </c>
      <c r="K528">
        <v>1.9031356277593853E-2</v>
      </c>
    </row>
    <row r="529" spans="2:11" x14ac:dyDescent="0.25">
      <c r="B529" t="s">
        <v>3388</v>
      </c>
      <c r="C529">
        <v>1.5710337383426716</v>
      </c>
      <c r="D529">
        <v>1.5931422595044011</v>
      </c>
      <c r="E529">
        <f t="shared" si="16"/>
        <v>1.5820879989235364</v>
      </c>
      <c r="F529">
        <f t="shared" si="17"/>
        <v>1.5633085235465263E-2</v>
      </c>
      <c r="I529" t="s">
        <v>3388</v>
      </c>
      <c r="J529">
        <v>1.5820879989235364</v>
      </c>
      <c r="K529">
        <v>1.5633085235465263E-2</v>
      </c>
    </row>
    <row r="530" spans="2:11" x14ac:dyDescent="0.25">
      <c r="B530" t="s">
        <v>3389</v>
      </c>
      <c r="C530">
        <v>1.5493584312795261</v>
      </c>
      <c r="D530">
        <v>1.5807818436947219</v>
      </c>
      <c r="E530">
        <f t="shared" si="16"/>
        <v>1.5650701374871239</v>
      </c>
      <c r="F530">
        <f t="shared" si="17"/>
        <v>2.2219708006806463E-2</v>
      </c>
      <c r="I530" t="s">
        <v>3389</v>
      </c>
      <c r="J530">
        <v>1.5650701374871239</v>
      </c>
      <c r="K530">
        <v>2.2219708006806463E-2</v>
      </c>
    </row>
    <row r="531" spans="2:11" x14ac:dyDescent="0.25">
      <c r="B531" t="s">
        <v>3390</v>
      </c>
      <c r="C531">
        <v>1.5643623969776803</v>
      </c>
      <c r="D531">
        <v>1.5908469624391945</v>
      </c>
      <c r="E531">
        <f t="shared" si="16"/>
        <v>1.5776046797084375</v>
      </c>
      <c r="F531">
        <f t="shared" si="17"/>
        <v>1.8727415834615738E-2</v>
      </c>
      <c r="I531" t="s">
        <v>3390</v>
      </c>
      <c r="J531">
        <v>1.5776046797084375</v>
      </c>
      <c r="K531">
        <v>1.8727415834615738E-2</v>
      </c>
    </row>
    <row r="532" spans="2:11" x14ac:dyDescent="0.25">
      <c r="B532" t="s">
        <v>3391</v>
      </c>
      <c r="C532">
        <v>1.5795913789111591</v>
      </c>
      <c r="D532">
        <v>1.6044701889427238</v>
      </c>
      <c r="E532">
        <f t="shared" si="16"/>
        <v>1.5920307839269414</v>
      </c>
      <c r="F532">
        <f t="shared" si="17"/>
        <v>1.759197528117128E-2</v>
      </c>
      <c r="I532" t="s">
        <v>3391</v>
      </c>
      <c r="J532">
        <v>1.5920307839269414</v>
      </c>
      <c r="K532">
        <v>1.759197528117128E-2</v>
      </c>
    </row>
    <row r="534" spans="2:11" x14ac:dyDescent="0.25">
      <c r="B534" t="s">
        <v>3392</v>
      </c>
      <c r="C534">
        <v>1.5625</v>
      </c>
      <c r="D534">
        <v>1.5625</v>
      </c>
      <c r="E534">
        <f t="shared" si="16"/>
        <v>1.5625</v>
      </c>
      <c r="F534">
        <f t="shared" si="17"/>
        <v>0</v>
      </c>
      <c r="I534" t="s">
        <v>3392</v>
      </c>
      <c r="J534">
        <v>1.5625</v>
      </c>
      <c r="K534">
        <v>0</v>
      </c>
    </row>
    <row r="535" spans="2:11" x14ac:dyDescent="0.25">
      <c r="B535" t="s">
        <v>3393</v>
      </c>
      <c r="C535">
        <v>1.5315009404414714</v>
      </c>
      <c r="D535">
        <v>1.5632125713574938</v>
      </c>
      <c r="E535">
        <f t="shared" si="16"/>
        <v>1.5473567558994827</v>
      </c>
      <c r="F535">
        <f t="shared" si="17"/>
        <v>2.2423509263204376E-2</v>
      </c>
      <c r="I535" t="s">
        <v>3393</v>
      </c>
      <c r="J535">
        <v>1.5473567558994827</v>
      </c>
      <c r="K535">
        <v>2.2423509263204376E-2</v>
      </c>
    </row>
    <row r="536" spans="2:11" x14ac:dyDescent="0.25">
      <c r="B536" t="s">
        <v>3394</v>
      </c>
      <c r="C536">
        <v>1.5508458480968439</v>
      </c>
      <c r="D536">
        <v>1.5658104428590489</v>
      </c>
      <c r="E536">
        <f t="shared" si="16"/>
        <v>1.5583281454779465</v>
      </c>
      <c r="F536">
        <f t="shared" si="17"/>
        <v>1.058156643406386E-2</v>
      </c>
      <c r="I536" t="s">
        <v>3394</v>
      </c>
      <c r="J536">
        <v>1.5583281454779465</v>
      </c>
      <c r="K536">
        <v>1.058156643406386E-2</v>
      </c>
    </row>
    <row r="537" spans="2:11" x14ac:dyDescent="0.25">
      <c r="B537" t="s">
        <v>3395</v>
      </c>
      <c r="C537">
        <v>1.5414030448612872</v>
      </c>
      <c r="D537">
        <v>1.5640046186389387</v>
      </c>
      <c r="E537">
        <f t="shared" si="16"/>
        <v>1.552703831750113</v>
      </c>
      <c r="F537">
        <f t="shared" si="17"/>
        <v>1.598172608366542E-2</v>
      </c>
      <c r="I537" t="s">
        <v>3395</v>
      </c>
      <c r="J537">
        <v>1.552703831750113</v>
      </c>
      <c r="K537">
        <v>1.598172608366542E-2</v>
      </c>
    </row>
    <row r="538" spans="2:11" x14ac:dyDescent="0.25">
      <c r="B538" t="s">
        <v>3396</v>
      </c>
      <c r="C538">
        <v>1.5453524080690384</v>
      </c>
      <c r="D538">
        <v>1.5666590100284581</v>
      </c>
      <c r="E538">
        <f t="shared" si="16"/>
        <v>1.5560057090487482</v>
      </c>
      <c r="F538">
        <f t="shared" si="17"/>
        <v>1.5066042729548243E-2</v>
      </c>
      <c r="I538" t="s">
        <v>3396</v>
      </c>
      <c r="J538">
        <v>1.5560057090487482</v>
      </c>
      <c r="K538">
        <v>1.5066042729548243E-2</v>
      </c>
    </row>
    <row r="539" spans="2:11" x14ac:dyDescent="0.25">
      <c r="B539" t="s">
        <v>3397</v>
      </c>
      <c r="C539">
        <v>1.5326157173951536</v>
      </c>
      <c r="D539">
        <v>1.5603250333368959</v>
      </c>
      <c r="E539">
        <f t="shared" si="16"/>
        <v>1.5464703753660247</v>
      </c>
      <c r="F539">
        <f t="shared" si="17"/>
        <v>1.9593445204446492E-2</v>
      </c>
      <c r="I539" t="s">
        <v>3397</v>
      </c>
      <c r="J539">
        <v>1.5464703753660247</v>
      </c>
      <c r="K539">
        <v>1.9593445204446492E-2</v>
      </c>
    </row>
    <row r="540" spans="2:11" x14ac:dyDescent="0.25">
      <c r="B540" t="s">
        <v>3398</v>
      </c>
      <c r="C540">
        <v>1.5416892718753734</v>
      </c>
      <c r="D540">
        <v>1.5654356868466914</v>
      </c>
      <c r="E540">
        <f t="shared" si="16"/>
        <v>1.5535624793610325</v>
      </c>
      <c r="F540">
        <f t="shared" si="17"/>
        <v>1.6791251055088725E-2</v>
      </c>
      <c r="I540" t="s">
        <v>3398</v>
      </c>
      <c r="J540">
        <v>1.5535624793610325</v>
      </c>
      <c r="K540">
        <v>1.6791251055088725E-2</v>
      </c>
    </row>
    <row r="541" spans="2:11" x14ac:dyDescent="0.25">
      <c r="B541" t="s">
        <v>3399</v>
      </c>
      <c r="C541">
        <v>1.5508518041154158</v>
      </c>
      <c r="D541">
        <v>1.5748595458436674</v>
      </c>
      <c r="E541">
        <f t="shared" si="16"/>
        <v>1.5628556749795415</v>
      </c>
      <c r="F541">
        <f t="shared" si="17"/>
        <v>1.6976036977021949E-2</v>
      </c>
      <c r="I541" t="s">
        <v>3399</v>
      </c>
      <c r="J541">
        <v>1.5628556749795415</v>
      </c>
      <c r="K541">
        <v>1.6976036977021949E-2</v>
      </c>
    </row>
    <row r="543" spans="2:11" x14ac:dyDescent="0.25">
      <c r="B543" t="s">
        <v>3400</v>
      </c>
      <c r="C543">
        <v>1.5625</v>
      </c>
      <c r="D543">
        <v>1.5625</v>
      </c>
      <c r="E543">
        <f t="shared" si="16"/>
        <v>1.5625</v>
      </c>
      <c r="F543">
        <f t="shared" si="17"/>
        <v>0</v>
      </c>
      <c r="I543" t="s">
        <v>3400</v>
      </c>
      <c r="J543">
        <v>1.5625</v>
      </c>
      <c r="K543">
        <v>0</v>
      </c>
    </row>
    <row r="544" spans="2:11" x14ac:dyDescent="0.25">
      <c r="B544" t="s">
        <v>3401</v>
      </c>
      <c r="C544">
        <v>1.5096015958415856</v>
      </c>
      <c r="D544">
        <v>1.4540397860485519</v>
      </c>
      <c r="E544">
        <f t="shared" si="16"/>
        <v>1.4818206909450686</v>
      </c>
      <c r="F544">
        <f t="shared" si="17"/>
        <v>3.928813247965126E-2</v>
      </c>
      <c r="I544" t="s">
        <v>3401</v>
      </c>
      <c r="J544">
        <v>1.4818206909450686</v>
      </c>
      <c r="K544">
        <v>3.928813247965126E-2</v>
      </c>
    </row>
    <row r="545" spans="2:11" x14ac:dyDescent="0.25">
      <c r="B545" t="s">
        <v>3402</v>
      </c>
      <c r="C545">
        <v>1.3546067474993697</v>
      </c>
      <c r="D545">
        <v>1.3468510143829513</v>
      </c>
      <c r="E545">
        <f t="shared" si="16"/>
        <v>1.3507288809411606</v>
      </c>
      <c r="F545">
        <f t="shared" si="17"/>
        <v>5.484131479692538E-3</v>
      </c>
      <c r="I545" t="s">
        <v>3402</v>
      </c>
      <c r="J545">
        <v>1.3507288809411606</v>
      </c>
      <c r="K545">
        <v>5.484131479692538E-3</v>
      </c>
    </row>
    <row r="546" spans="2:11" x14ac:dyDescent="0.25">
      <c r="B546" t="s">
        <v>3403</v>
      </c>
      <c r="C546">
        <v>1.3338169320002278</v>
      </c>
      <c r="D546">
        <v>1.321780110387698</v>
      </c>
      <c r="E546">
        <f t="shared" si="16"/>
        <v>1.3277985211939629</v>
      </c>
      <c r="F546">
        <f t="shared" si="17"/>
        <v>8.5113181861525625E-3</v>
      </c>
      <c r="I546" t="s">
        <v>3403</v>
      </c>
      <c r="J546">
        <v>1.3277985211939629</v>
      </c>
      <c r="K546">
        <v>8.5113181861525625E-3</v>
      </c>
    </row>
    <row r="547" spans="2:11" x14ac:dyDescent="0.25">
      <c r="B547" t="s">
        <v>3404</v>
      </c>
      <c r="C547">
        <v>1.3310002897964004</v>
      </c>
      <c r="D547">
        <v>1.3217400182159185</v>
      </c>
      <c r="E547">
        <f t="shared" si="16"/>
        <v>1.3263701540061594</v>
      </c>
      <c r="F547">
        <f t="shared" si="17"/>
        <v>6.5480008301878386E-3</v>
      </c>
      <c r="I547" t="s">
        <v>3404</v>
      </c>
      <c r="J547">
        <v>1.3263701540061594</v>
      </c>
      <c r="K547">
        <v>6.5480008301878386E-3</v>
      </c>
    </row>
    <row r="548" spans="2:11" x14ac:dyDescent="0.25">
      <c r="B548" t="s">
        <v>3405</v>
      </c>
      <c r="C548">
        <v>1.3531126014737267</v>
      </c>
      <c r="D548">
        <v>1.3414649704135133</v>
      </c>
      <c r="E548">
        <f t="shared" si="16"/>
        <v>1.34728878594362</v>
      </c>
      <c r="F548">
        <f t="shared" si="17"/>
        <v>8.2361189074359378E-3</v>
      </c>
      <c r="I548" t="s">
        <v>3405</v>
      </c>
      <c r="J548">
        <v>1.34728878594362</v>
      </c>
      <c r="K548">
        <v>8.2361189074359378E-3</v>
      </c>
    </row>
    <row r="549" spans="2:11" x14ac:dyDescent="0.25">
      <c r="B549" t="s">
        <v>3406</v>
      </c>
      <c r="C549">
        <v>1.3467222917079125</v>
      </c>
      <c r="D549">
        <v>1.3430071925241409</v>
      </c>
      <c r="E549">
        <f t="shared" si="16"/>
        <v>1.3448647421160267</v>
      </c>
      <c r="F549">
        <f t="shared" si="17"/>
        <v>2.626971825625473E-3</v>
      </c>
      <c r="I549" t="s">
        <v>3406</v>
      </c>
      <c r="J549">
        <v>1.3448647421160267</v>
      </c>
      <c r="K549">
        <v>2.626971825625473E-3</v>
      </c>
    </row>
    <row r="550" spans="2:11" x14ac:dyDescent="0.25">
      <c r="B550" t="s">
        <v>3407</v>
      </c>
      <c r="C550">
        <v>1.3604228813973815</v>
      </c>
      <c r="D550">
        <v>1.3557401845605939</v>
      </c>
      <c r="E550">
        <f t="shared" si="16"/>
        <v>1.3580815329789877</v>
      </c>
      <c r="F550">
        <f t="shared" si="17"/>
        <v>3.3111666875333648E-3</v>
      </c>
      <c r="I550" t="s">
        <v>3407</v>
      </c>
      <c r="J550">
        <v>1.3580815329789877</v>
      </c>
      <c r="K550">
        <v>3.3111666875333648E-3</v>
      </c>
    </row>
    <row r="552" spans="2:11" x14ac:dyDescent="0.25">
      <c r="B552" t="s">
        <v>3408</v>
      </c>
      <c r="C552">
        <v>1.5625</v>
      </c>
      <c r="D552">
        <v>1.5625</v>
      </c>
      <c r="E552">
        <f t="shared" si="16"/>
        <v>1.5625</v>
      </c>
      <c r="F552">
        <f t="shared" si="17"/>
        <v>0</v>
      </c>
      <c r="I552" t="s">
        <v>3408</v>
      </c>
      <c r="J552">
        <v>1.5625</v>
      </c>
      <c r="K552">
        <v>0</v>
      </c>
    </row>
    <row r="553" spans="2:11" x14ac:dyDescent="0.25">
      <c r="B553" t="s">
        <v>3409</v>
      </c>
      <c r="C553">
        <v>1.4977120260385703</v>
      </c>
      <c r="D553">
        <v>1.4745482240099979</v>
      </c>
      <c r="E553">
        <f t="shared" si="16"/>
        <v>1.486130125024284</v>
      </c>
      <c r="F553">
        <f t="shared" si="17"/>
        <v>1.6379281492466313E-2</v>
      </c>
      <c r="I553" t="s">
        <v>3409</v>
      </c>
      <c r="J553">
        <v>1.486130125024284</v>
      </c>
      <c r="K553">
        <v>1.6379281492466313E-2</v>
      </c>
    </row>
    <row r="554" spans="2:11" x14ac:dyDescent="0.25">
      <c r="B554" t="s">
        <v>3410</v>
      </c>
      <c r="C554">
        <v>1.3965520931222735</v>
      </c>
      <c r="D554">
        <v>1.3884670332907463</v>
      </c>
      <c r="E554">
        <f t="shared" si="16"/>
        <v>1.3925095632065099</v>
      </c>
      <c r="F554">
        <f t="shared" si="17"/>
        <v>5.7170006331718386E-3</v>
      </c>
      <c r="I554" t="s">
        <v>3410</v>
      </c>
      <c r="J554">
        <v>1.3925095632065099</v>
      </c>
      <c r="K554">
        <v>5.7170006331718386E-3</v>
      </c>
    </row>
    <row r="555" spans="2:11" x14ac:dyDescent="0.25">
      <c r="B555" t="s">
        <v>3411</v>
      </c>
      <c r="C555">
        <v>1.3652331901829673</v>
      </c>
      <c r="D555">
        <v>1.3650128796485057</v>
      </c>
      <c r="E555">
        <f t="shared" si="16"/>
        <v>1.3651230349157366</v>
      </c>
      <c r="F555">
        <f t="shared" si="17"/>
        <v>1.5578307288462105E-4</v>
      </c>
      <c r="I555" t="s">
        <v>3411</v>
      </c>
      <c r="J555">
        <v>1.3651230349157366</v>
      </c>
      <c r="K555">
        <v>1.5578307288462105E-4</v>
      </c>
    </row>
    <row r="556" spans="2:11" x14ac:dyDescent="0.25">
      <c r="B556" t="s">
        <v>3412</v>
      </c>
      <c r="C556">
        <v>1.3714998805377965</v>
      </c>
      <c r="D556">
        <v>1.3694923439372328</v>
      </c>
      <c r="E556">
        <f t="shared" si="16"/>
        <v>1.3704961122375146</v>
      </c>
      <c r="F556">
        <f t="shared" si="17"/>
        <v>1.4195427437387327E-3</v>
      </c>
      <c r="I556" t="s">
        <v>3412</v>
      </c>
      <c r="J556">
        <v>1.3704961122375146</v>
      </c>
      <c r="K556">
        <v>1.4195427437387327E-3</v>
      </c>
    </row>
    <row r="557" spans="2:11" x14ac:dyDescent="0.25">
      <c r="B557" t="s">
        <v>3413</v>
      </c>
      <c r="C557">
        <v>1.3857725314189679</v>
      </c>
      <c r="D557">
        <v>1.3862076387831794</v>
      </c>
      <c r="E557">
        <f t="shared" si="16"/>
        <v>1.3859900851010738</v>
      </c>
      <c r="F557">
        <f t="shared" si="17"/>
        <v>3.0766736777814558E-4</v>
      </c>
      <c r="I557" t="s">
        <v>3413</v>
      </c>
      <c r="J557">
        <v>1.3859900851010738</v>
      </c>
      <c r="K557">
        <v>3.0766736777814558E-4</v>
      </c>
    </row>
    <row r="558" spans="2:11" x14ac:dyDescent="0.25">
      <c r="B558" t="s">
        <v>3414</v>
      </c>
      <c r="C558">
        <v>1.3839448697722876</v>
      </c>
      <c r="D558">
        <v>1.3866221214698611</v>
      </c>
      <c r="E558">
        <f t="shared" si="16"/>
        <v>1.3852834956210742</v>
      </c>
      <c r="F558">
        <f t="shared" si="17"/>
        <v>1.8931028302974111E-3</v>
      </c>
      <c r="I558" t="s">
        <v>3414</v>
      </c>
      <c r="J558">
        <v>1.3852834956210742</v>
      </c>
      <c r="K558">
        <v>1.8931028302974111E-3</v>
      </c>
    </row>
    <row r="559" spans="2:11" x14ac:dyDescent="0.25">
      <c r="B559" t="s">
        <v>3415</v>
      </c>
      <c r="C559">
        <v>1.3997730227877891</v>
      </c>
      <c r="D559">
        <v>1.4010870906031394</v>
      </c>
      <c r="E559">
        <f t="shared" si="16"/>
        <v>1.4004300566954644</v>
      </c>
      <c r="F559">
        <f t="shared" si="17"/>
        <v>9.29186263173162E-4</v>
      </c>
      <c r="I559" t="s">
        <v>3415</v>
      </c>
      <c r="J559">
        <v>1.4004300566954644</v>
      </c>
      <c r="K559">
        <v>9.29186263173162E-4</v>
      </c>
    </row>
    <row r="561" spans="2:11" x14ac:dyDescent="0.25">
      <c r="B561" t="s">
        <v>3416</v>
      </c>
      <c r="C561">
        <v>1.5625</v>
      </c>
      <c r="D561">
        <v>1.5625</v>
      </c>
      <c r="E561">
        <f t="shared" si="16"/>
        <v>1.5625</v>
      </c>
      <c r="F561">
        <f t="shared" si="17"/>
        <v>0</v>
      </c>
      <c r="I561" t="s">
        <v>3416</v>
      </c>
      <c r="J561">
        <v>1.5625</v>
      </c>
      <c r="K561">
        <v>0</v>
      </c>
    </row>
    <row r="562" spans="2:11" x14ac:dyDescent="0.25">
      <c r="B562" t="s">
        <v>3417</v>
      </c>
      <c r="C562">
        <v>1.5084988869614093</v>
      </c>
      <c r="D562">
        <v>1.5180674602975215</v>
      </c>
      <c r="E562">
        <f t="shared" si="16"/>
        <v>1.5132831736294654</v>
      </c>
      <c r="F562">
        <f t="shared" si="17"/>
        <v>6.7660030922456959E-3</v>
      </c>
      <c r="I562" t="s">
        <v>3417</v>
      </c>
      <c r="J562">
        <v>1.5132831736294654</v>
      </c>
      <c r="K562">
        <v>6.7660030922456959E-3</v>
      </c>
    </row>
    <row r="563" spans="2:11" x14ac:dyDescent="0.25">
      <c r="B563" t="s">
        <v>3418</v>
      </c>
      <c r="C563">
        <v>1.4457268562411862</v>
      </c>
      <c r="D563">
        <v>1.4550258894960582</v>
      </c>
      <c r="E563">
        <f t="shared" si="16"/>
        <v>1.4503763728686221</v>
      </c>
      <c r="F563">
        <f t="shared" si="17"/>
        <v>6.5754094729991433E-3</v>
      </c>
      <c r="I563" t="s">
        <v>3418</v>
      </c>
      <c r="J563">
        <v>1.4503763728686221</v>
      </c>
      <c r="K563">
        <v>6.5754094729991433E-3</v>
      </c>
    </row>
    <row r="564" spans="2:11" x14ac:dyDescent="0.25">
      <c r="B564" t="s">
        <v>3419</v>
      </c>
      <c r="C564">
        <v>1.4258047401056362</v>
      </c>
      <c r="D564">
        <v>1.4426337203902411</v>
      </c>
      <c r="E564">
        <f t="shared" si="16"/>
        <v>1.4342192302479386</v>
      </c>
      <c r="F564">
        <f t="shared" si="17"/>
        <v>1.1899886079698831E-2</v>
      </c>
      <c r="I564" t="s">
        <v>3419</v>
      </c>
      <c r="J564">
        <v>1.4342192302479386</v>
      </c>
      <c r="K564">
        <v>1.1899886079698831E-2</v>
      </c>
    </row>
    <row r="565" spans="2:11" x14ac:dyDescent="0.25">
      <c r="B565" t="s">
        <v>3420</v>
      </c>
      <c r="C565">
        <v>1.4256407058496741</v>
      </c>
      <c r="D565">
        <v>1.4413080322969056</v>
      </c>
      <c r="E565">
        <f t="shared" si="16"/>
        <v>1.4334743690732898</v>
      </c>
      <c r="F565">
        <f t="shared" si="17"/>
        <v>1.1078472773900781E-2</v>
      </c>
      <c r="I565" t="s">
        <v>3420</v>
      </c>
      <c r="J565">
        <v>1.4334743690732898</v>
      </c>
      <c r="K565">
        <v>1.1078472773900781E-2</v>
      </c>
    </row>
    <row r="566" spans="2:11" x14ac:dyDescent="0.25">
      <c r="B566" t="s">
        <v>3421</v>
      </c>
      <c r="C566">
        <v>1.421747496366742</v>
      </c>
      <c r="D566">
        <v>1.4448602606736956</v>
      </c>
      <c r="E566">
        <f t="shared" si="16"/>
        <v>1.4333038785202188</v>
      </c>
      <c r="F566">
        <f t="shared" si="17"/>
        <v>1.6343192373413234E-2</v>
      </c>
      <c r="I566" t="s">
        <v>3421</v>
      </c>
      <c r="J566">
        <v>1.4333038785202188</v>
      </c>
      <c r="K566">
        <v>1.6343192373413234E-2</v>
      </c>
    </row>
    <row r="567" spans="2:11" x14ac:dyDescent="0.25">
      <c r="B567" t="s">
        <v>3422</v>
      </c>
      <c r="C567">
        <v>1.4308809340272883</v>
      </c>
      <c r="D567">
        <v>1.4512751485722657</v>
      </c>
      <c r="E567">
        <f t="shared" si="16"/>
        <v>1.441078041299777</v>
      </c>
      <c r="F567">
        <f t="shared" si="17"/>
        <v>1.4420887401726812E-2</v>
      </c>
      <c r="I567" t="s">
        <v>3422</v>
      </c>
      <c r="J567">
        <v>1.441078041299777</v>
      </c>
      <c r="K567">
        <v>1.4420887401726812E-2</v>
      </c>
    </row>
    <row r="568" spans="2:11" x14ac:dyDescent="0.25">
      <c r="B568" t="s">
        <v>3423</v>
      </c>
      <c r="C568">
        <v>1.4492769064041169</v>
      </c>
      <c r="D568">
        <v>1.4682074358002684</v>
      </c>
      <c r="E568">
        <f t="shared" si="16"/>
        <v>1.4587421711021926</v>
      </c>
      <c r="F568">
        <f t="shared" si="17"/>
        <v>1.3385905707469985E-2</v>
      </c>
      <c r="I568" t="s">
        <v>3423</v>
      </c>
      <c r="J568">
        <v>1.4587421711021926</v>
      </c>
      <c r="K568">
        <v>1.3385905707469985E-2</v>
      </c>
    </row>
    <row r="570" spans="2:11" x14ac:dyDescent="0.25">
      <c r="B570" t="s">
        <v>3424</v>
      </c>
      <c r="C570">
        <v>1.5625</v>
      </c>
      <c r="D570">
        <v>1.5625</v>
      </c>
      <c r="E570">
        <f t="shared" si="16"/>
        <v>1.5625</v>
      </c>
      <c r="F570">
        <f t="shared" si="17"/>
        <v>0</v>
      </c>
      <c r="I570" t="s">
        <v>3424</v>
      </c>
      <c r="J570">
        <v>1.5625</v>
      </c>
      <c r="K570">
        <v>0</v>
      </c>
    </row>
    <row r="571" spans="2:11" x14ac:dyDescent="0.25">
      <c r="B571" t="s">
        <v>3425</v>
      </c>
      <c r="C571">
        <v>1.4804814375508468</v>
      </c>
      <c r="D571">
        <v>1.4514297558127485</v>
      </c>
      <c r="E571">
        <f t="shared" si="16"/>
        <v>1.4659555966817976</v>
      </c>
      <c r="F571">
        <f t="shared" si="17"/>
        <v>2.0542641161882733E-2</v>
      </c>
      <c r="I571" t="s">
        <v>3425</v>
      </c>
      <c r="J571">
        <v>1.4659555966817976</v>
      </c>
      <c r="K571">
        <v>2.0542641161882733E-2</v>
      </c>
    </row>
    <row r="572" spans="2:11" x14ac:dyDescent="0.25">
      <c r="B572" t="s">
        <v>3426</v>
      </c>
      <c r="C572">
        <v>1.3554296708716327</v>
      </c>
      <c r="D572">
        <v>1.3485316073686702</v>
      </c>
      <c r="E572">
        <f t="shared" si="16"/>
        <v>1.3519806391201514</v>
      </c>
      <c r="F572">
        <f t="shared" si="17"/>
        <v>4.8776674800002249E-3</v>
      </c>
      <c r="I572" t="s">
        <v>3426</v>
      </c>
      <c r="J572">
        <v>1.3519806391201514</v>
      </c>
      <c r="K572">
        <v>4.8776674800002249E-3</v>
      </c>
    </row>
    <row r="573" spans="2:11" x14ac:dyDescent="0.25">
      <c r="B573" t="s">
        <v>3427</v>
      </c>
      <c r="C573">
        <v>1.3205113633153525</v>
      </c>
      <c r="D573">
        <v>1.3221590309042268</v>
      </c>
      <c r="E573">
        <f t="shared" si="16"/>
        <v>1.3213351971097897</v>
      </c>
      <c r="F573">
        <f t="shared" si="17"/>
        <v>1.1650769252343467E-3</v>
      </c>
      <c r="I573" t="s">
        <v>3427</v>
      </c>
      <c r="J573">
        <v>1.3213351971097897</v>
      </c>
      <c r="K573">
        <v>1.1650769252343467E-3</v>
      </c>
    </row>
    <row r="574" spans="2:11" x14ac:dyDescent="0.25">
      <c r="B574" t="s">
        <v>3428</v>
      </c>
      <c r="C574">
        <v>1.3286815132790004</v>
      </c>
      <c r="D574">
        <v>1.3279979532537363</v>
      </c>
      <c r="E574">
        <f t="shared" si="16"/>
        <v>1.3283397332663682</v>
      </c>
      <c r="F574">
        <f t="shared" si="17"/>
        <v>4.8334992921232937E-4</v>
      </c>
      <c r="I574" t="s">
        <v>3428</v>
      </c>
      <c r="J574">
        <v>1.3283397332663682</v>
      </c>
      <c r="K574">
        <v>4.8334992921232937E-4</v>
      </c>
    </row>
    <row r="575" spans="2:11" x14ac:dyDescent="0.25">
      <c r="B575" t="s">
        <v>3429</v>
      </c>
      <c r="C575">
        <v>1.3384866671226392</v>
      </c>
      <c r="D575">
        <v>1.3444960646035613</v>
      </c>
      <c r="E575">
        <f t="shared" si="16"/>
        <v>1.3414913658631002</v>
      </c>
      <c r="F575">
        <f t="shared" si="17"/>
        <v>4.2492857096053781E-3</v>
      </c>
      <c r="I575" t="s">
        <v>3429</v>
      </c>
      <c r="J575">
        <v>1.3414913658631002</v>
      </c>
      <c r="K575">
        <v>4.2492857096053781E-3</v>
      </c>
    </row>
    <row r="576" spans="2:11" x14ac:dyDescent="0.25">
      <c r="B576" t="s">
        <v>3430</v>
      </c>
      <c r="C576">
        <v>1.3378302369222572</v>
      </c>
      <c r="D576">
        <v>1.3465028958330132</v>
      </c>
      <c r="E576">
        <f t="shared" si="16"/>
        <v>1.3421665663776352</v>
      </c>
      <c r="F576">
        <f t="shared" si="17"/>
        <v>6.1324959267134837E-3</v>
      </c>
      <c r="I576" t="s">
        <v>3430</v>
      </c>
      <c r="J576">
        <v>1.3421665663776352</v>
      </c>
      <c r="K576">
        <v>6.1324959267134837E-3</v>
      </c>
    </row>
    <row r="577" spans="2:11" x14ac:dyDescent="0.25">
      <c r="B577" t="s">
        <v>3431</v>
      </c>
      <c r="C577">
        <v>1.3604291042725027</v>
      </c>
      <c r="D577">
        <v>1.3671029256591694</v>
      </c>
      <c r="E577">
        <f t="shared" si="16"/>
        <v>1.3637660149658362</v>
      </c>
      <c r="F577">
        <f t="shared" si="17"/>
        <v>4.7191043589397694E-3</v>
      </c>
      <c r="I577" t="s">
        <v>3431</v>
      </c>
      <c r="J577">
        <v>1.3637660149658362</v>
      </c>
      <c r="K577">
        <v>4.7191043589397694E-3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1"/>
  <sheetViews>
    <sheetView topLeftCell="I85" workbookViewId="0">
      <selection activeCell="L7" sqref="L7"/>
    </sheetView>
  </sheetViews>
  <sheetFormatPr defaultRowHeight="15" x14ac:dyDescent="0.25"/>
  <sheetData>
    <row r="1" spans="1:2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x14ac:dyDescent="0.25">
      <c r="A2" s="1">
        <v>0</v>
      </c>
      <c r="B2">
        <v>506230</v>
      </c>
      <c r="C2">
        <v>328980</v>
      </c>
      <c r="D2">
        <v>538092</v>
      </c>
      <c r="E2">
        <v>6</v>
      </c>
      <c r="F2">
        <v>620524</v>
      </c>
      <c r="G2">
        <v>347133</v>
      </c>
      <c r="H2">
        <v>244369</v>
      </c>
      <c r="I2">
        <v>388881</v>
      </c>
      <c r="J2">
        <v>6</v>
      </c>
      <c r="K2">
        <v>422730</v>
      </c>
      <c r="L2">
        <v>475548</v>
      </c>
      <c r="M2">
        <v>373870</v>
      </c>
      <c r="N2">
        <v>640370</v>
      </c>
      <c r="O2">
        <v>1</v>
      </c>
      <c r="P2">
        <v>653611</v>
      </c>
      <c r="T2">
        <v>1</v>
      </c>
      <c r="V2">
        <v>658681</v>
      </c>
      <c r="W2">
        <v>449311</v>
      </c>
      <c r="X2">
        <v>704182</v>
      </c>
      <c r="Y2">
        <v>11</v>
      </c>
      <c r="Z2">
        <v>837025</v>
      </c>
    </row>
    <row r="3" spans="1:26" x14ac:dyDescent="0.25">
      <c r="A3" s="1">
        <v>1</v>
      </c>
      <c r="B3">
        <v>508405</v>
      </c>
      <c r="C3">
        <v>318036</v>
      </c>
      <c r="D3">
        <v>518317</v>
      </c>
      <c r="E3">
        <v>6</v>
      </c>
      <c r="F3">
        <v>642828</v>
      </c>
      <c r="G3">
        <v>340790</v>
      </c>
      <c r="H3">
        <v>239969</v>
      </c>
      <c r="I3">
        <v>391271</v>
      </c>
      <c r="J3">
        <v>3</v>
      </c>
      <c r="K3">
        <v>424497</v>
      </c>
      <c r="L3">
        <v>504023</v>
      </c>
      <c r="M3">
        <v>387315</v>
      </c>
      <c r="N3">
        <v>687456</v>
      </c>
      <c r="O3">
        <v>3</v>
      </c>
      <c r="P3">
        <v>692728</v>
      </c>
      <c r="Q3">
        <v>6</v>
      </c>
      <c r="R3">
        <v>4</v>
      </c>
      <c r="S3">
        <v>2</v>
      </c>
      <c r="T3">
        <v>3</v>
      </c>
      <c r="U3">
        <v>10</v>
      </c>
      <c r="V3">
        <v>606384</v>
      </c>
      <c r="W3">
        <v>423773</v>
      </c>
      <c r="X3">
        <v>685923</v>
      </c>
      <c r="Y3">
        <v>6</v>
      </c>
      <c r="Z3">
        <v>817804</v>
      </c>
    </row>
    <row r="4" spans="1:26" x14ac:dyDescent="0.25">
      <c r="A4" s="1">
        <v>2</v>
      </c>
      <c r="B4">
        <v>504961</v>
      </c>
      <c r="C4">
        <v>316776</v>
      </c>
      <c r="D4">
        <v>528177</v>
      </c>
      <c r="E4">
        <v>25</v>
      </c>
      <c r="F4">
        <v>609669</v>
      </c>
      <c r="G4">
        <v>342895</v>
      </c>
      <c r="H4">
        <v>235406</v>
      </c>
      <c r="I4">
        <v>374217</v>
      </c>
      <c r="J4">
        <v>25</v>
      </c>
      <c r="K4">
        <v>416554</v>
      </c>
      <c r="L4">
        <v>498893</v>
      </c>
      <c r="M4">
        <v>399833</v>
      </c>
      <c r="N4">
        <v>689107</v>
      </c>
      <c r="O4">
        <v>40</v>
      </c>
      <c r="P4">
        <v>695096</v>
      </c>
      <c r="Q4">
        <v>3</v>
      </c>
      <c r="R4">
        <v>3</v>
      </c>
      <c r="S4">
        <v>5</v>
      </c>
      <c r="T4">
        <v>8</v>
      </c>
      <c r="U4">
        <v>2</v>
      </c>
      <c r="V4">
        <v>617055</v>
      </c>
      <c r="W4">
        <v>424421</v>
      </c>
      <c r="X4">
        <v>695909</v>
      </c>
      <c r="Y4">
        <v>49</v>
      </c>
      <c r="Z4">
        <v>840433</v>
      </c>
    </row>
    <row r="5" spans="1:26" x14ac:dyDescent="0.25">
      <c r="A5" s="1">
        <v>3</v>
      </c>
      <c r="B5">
        <v>511709</v>
      </c>
      <c r="C5">
        <v>321940</v>
      </c>
      <c r="D5">
        <v>501611</v>
      </c>
      <c r="E5">
        <v>8</v>
      </c>
      <c r="F5">
        <v>628539</v>
      </c>
      <c r="G5">
        <v>350413</v>
      </c>
      <c r="H5">
        <v>242621</v>
      </c>
      <c r="I5">
        <v>359165</v>
      </c>
      <c r="J5">
        <v>8</v>
      </c>
      <c r="K5">
        <v>424232</v>
      </c>
      <c r="L5">
        <v>508944</v>
      </c>
      <c r="M5">
        <v>396239</v>
      </c>
      <c r="N5">
        <v>676474</v>
      </c>
      <c r="O5">
        <v>13</v>
      </c>
      <c r="P5">
        <v>705745</v>
      </c>
      <c r="Q5">
        <v>41</v>
      </c>
      <c r="R5">
        <v>24</v>
      </c>
      <c r="S5">
        <v>27</v>
      </c>
      <c r="T5">
        <v>22</v>
      </c>
      <c r="U5">
        <v>33</v>
      </c>
      <c r="V5">
        <v>637515</v>
      </c>
      <c r="W5">
        <v>436294</v>
      </c>
      <c r="X5">
        <v>640432</v>
      </c>
      <c r="Y5">
        <v>9</v>
      </c>
      <c r="Z5">
        <v>847504</v>
      </c>
    </row>
    <row r="7" spans="1:26" x14ac:dyDescent="0.25">
      <c r="A7" s="5" t="s">
        <v>2291</v>
      </c>
      <c r="B7" s="5">
        <v>0</v>
      </c>
      <c r="C7" s="6">
        <v>0</v>
      </c>
      <c r="E7">
        <v>0</v>
      </c>
      <c r="F7" s="6">
        <v>0.05</v>
      </c>
      <c r="G7" s="6">
        <v>0.15</v>
      </c>
      <c r="H7" s="6">
        <v>0.3</v>
      </c>
      <c r="I7" s="6">
        <v>0.9</v>
      </c>
      <c r="J7" s="6">
        <v>2.7</v>
      </c>
      <c r="K7" s="6">
        <v>5.4</v>
      </c>
      <c r="L7" s="6">
        <v>7.2</v>
      </c>
      <c r="N7" t="s">
        <v>2519</v>
      </c>
      <c r="O7" t="s">
        <v>2520</v>
      </c>
      <c r="P7" s="5"/>
    </row>
    <row r="8" spans="1:26" x14ac:dyDescent="0.25">
      <c r="A8" s="1" t="s">
        <v>5</v>
      </c>
      <c r="B8">
        <v>511709</v>
      </c>
      <c r="C8">
        <f>B8/8189377*100</f>
        <v>6.248448447299471</v>
      </c>
      <c r="E8">
        <v>6.248448447299471</v>
      </c>
      <c r="F8">
        <v>6.3260372901317794</v>
      </c>
      <c r="G8">
        <v>5.6786356561527089</v>
      </c>
      <c r="H8">
        <v>5.7282689029626379</v>
      </c>
      <c r="I8">
        <v>5.6891348253955822</v>
      </c>
      <c r="J8">
        <v>5.7953191614766233</v>
      </c>
      <c r="K8">
        <v>5.7043629015273547</v>
      </c>
      <c r="L8">
        <v>5.7099908516006259</v>
      </c>
      <c r="N8" t="s">
        <v>2391</v>
      </c>
      <c r="O8">
        <v>6.2484484472994701</v>
      </c>
      <c r="Q8">
        <f>O8/6.24844844729947/16*100</f>
        <v>6.25</v>
      </c>
    </row>
    <row r="9" spans="1:26" x14ac:dyDescent="0.25">
      <c r="A9" s="1" t="s">
        <v>6</v>
      </c>
      <c r="B9">
        <v>321940</v>
      </c>
      <c r="C9">
        <f t="shared" ref="C9:C26" si="0">B9/8189377*100</f>
        <v>3.9311903701588049</v>
      </c>
      <c r="E9">
        <v>3.9311903701588049</v>
      </c>
      <c r="F9">
        <v>3.9215226189808208</v>
      </c>
      <c r="G9">
        <v>3.8782922570273453</v>
      </c>
      <c r="H9">
        <v>3.8866288401075582</v>
      </c>
      <c r="I9">
        <v>3.8851508910797881</v>
      </c>
      <c r="J9">
        <v>3.8751365940204083</v>
      </c>
      <c r="K9">
        <v>3.8880934651730841</v>
      </c>
      <c r="L9">
        <v>3.8763587503204868</v>
      </c>
      <c r="N9" t="s">
        <v>2392</v>
      </c>
      <c r="O9">
        <v>6.3260372901317794</v>
      </c>
      <c r="Q9">
        <f t="shared" ref="Q9:Q15" si="1">O9/6.24844844729947/16*100</f>
        <v>6.3276081089236671</v>
      </c>
    </row>
    <row r="10" spans="1:26" x14ac:dyDescent="0.25">
      <c r="A10" s="1" t="s">
        <v>7</v>
      </c>
      <c r="B10">
        <v>501611</v>
      </c>
      <c r="C10">
        <f t="shared" si="0"/>
        <v>6.1251423643092755</v>
      </c>
      <c r="E10">
        <v>6.1251423643092755</v>
      </c>
      <c r="F10">
        <v>6.2653757890160904</v>
      </c>
      <c r="G10">
        <v>6.441115482170984</v>
      </c>
      <c r="H10">
        <v>6.5248860744091486</v>
      </c>
      <c r="I10">
        <v>6.5049954225308486</v>
      </c>
      <c r="J10">
        <v>6.5076634638685595</v>
      </c>
      <c r="K10">
        <v>6.4622470350250758</v>
      </c>
      <c r="L10">
        <v>6.4360099857766233</v>
      </c>
      <c r="N10" t="s">
        <v>2393</v>
      </c>
      <c r="O10">
        <v>5.6786356561527089</v>
      </c>
      <c r="Q10">
        <f t="shared" si="1"/>
        <v>5.6800457185965207</v>
      </c>
    </row>
    <row r="11" spans="1:26" x14ac:dyDescent="0.25">
      <c r="A11" s="1" t="s">
        <v>9</v>
      </c>
      <c r="B11">
        <v>628539</v>
      </c>
      <c r="C11">
        <f t="shared" si="0"/>
        <v>7.6750526932634804</v>
      </c>
      <c r="E11">
        <v>7.6750526932634804</v>
      </c>
      <c r="F11">
        <v>7.5338773201479716</v>
      </c>
      <c r="G11">
        <v>6.9938695999392175</v>
      </c>
      <c r="H11">
        <v>6.9416031446570798</v>
      </c>
      <c r="I11">
        <v>6.9098495314476178</v>
      </c>
      <c r="J11">
        <v>6.9830110571202004</v>
      </c>
      <c r="K11">
        <v>6.977840394069446</v>
      </c>
      <c r="L11">
        <v>7.011523386601648</v>
      </c>
      <c r="N11" t="s">
        <v>2394</v>
      </c>
      <c r="O11">
        <v>5.7282689029626379</v>
      </c>
      <c r="Q11">
        <f t="shared" si="1"/>
        <v>5.7296912898416705</v>
      </c>
    </row>
    <row r="12" spans="1:26" x14ac:dyDescent="0.25">
      <c r="N12" t="s">
        <v>2395</v>
      </c>
      <c r="O12">
        <v>5.6891348253955822</v>
      </c>
      <c r="Q12">
        <f t="shared" si="1"/>
        <v>5.6905474948888921</v>
      </c>
    </row>
    <row r="13" spans="1:26" x14ac:dyDescent="0.25">
      <c r="A13" s="1" t="s">
        <v>10</v>
      </c>
      <c r="B13">
        <v>350413</v>
      </c>
      <c r="C13">
        <f t="shared" si="0"/>
        <v>4.2788724954291393</v>
      </c>
      <c r="E13">
        <v>4.2788724954291393</v>
      </c>
      <c r="F13">
        <v>4.3299831498978962</v>
      </c>
      <c r="G13">
        <v>4.404977429863469</v>
      </c>
      <c r="H13">
        <v>4.4080672589437553</v>
      </c>
      <c r="I13">
        <v>4.4166982248542519</v>
      </c>
      <c r="J13">
        <v>4.4035839353445541</v>
      </c>
      <c r="K13">
        <v>4.423517553074527</v>
      </c>
      <c r="L13">
        <v>4.3985533685392708</v>
      </c>
      <c r="N13" t="s">
        <v>2396</v>
      </c>
      <c r="O13">
        <v>5.7953191614766233</v>
      </c>
      <c r="Q13">
        <f t="shared" si="1"/>
        <v>5.7967581976103553</v>
      </c>
    </row>
    <row r="14" spans="1:26" x14ac:dyDescent="0.25">
      <c r="A14" s="1" t="s">
        <v>11</v>
      </c>
      <c r="B14">
        <v>242621</v>
      </c>
      <c r="C14">
        <f t="shared" si="0"/>
        <v>2.962630734914268</v>
      </c>
      <c r="E14">
        <v>2.962630734914268</v>
      </c>
      <c r="F14">
        <v>2.9558014963888186</v>
      </c>
      <c r="G14">
        <v>2.9412388517542984</v>
      </c>
      <c r="H14">
        <v>2.9302804841618704</v>
      </c>
      <c r="I14">
        <v>2.9468199178885337</v>
      </c>
      <c r="J14">
        <v>2.9512245750632458</v>
      </c>
      <c r="K14">
        <v>2.9505628050868591</v>
      </c>
      <c r="L14">
        <v>2.9412926425824586</v>
      </c>
      <c r="N14" t="s">
        <v>2397</v>
      </c>
      <c r="O14">
        <v>5.7043629015273547</v>
      </c>
      <c r="Q14">
        <f t="shared" si="1"/>
        <v>5.7057793523053864</v>
      </c>
    </row>
    <row r="15" spans="1:26" x14ac:dyDescent="0.25">
      <c r="A15" s="1" t="s">
        <v>12</v>
      </c>
      <c r="B15">
        <v>359165</v>
      </c>
      <c r="C15">
        <f t="shared" si="0"/>
        <v>4.385742651730407</v>
      </c>
      <c r="E15">
        <v>4.385742651730407</v>
      </c>
      <c r="F15">
        <v>4.4923347054859466</v>
      </c>
      <c r="G15">
        <v>4.9001452973609965</v>
      </c>
      <c r="H15">
        <v>4.9512881232021106</v>
      </c>
      <c r="I15">
        <v>4.953888635008119</v>
      </c>
      <c r="J15">
        <v>4.9338466755902779</v>
      </c>
      <c r="K15">
        <v>4.9230920108217884</v>
      </c>
      <c r="L15">
        <v>4.8838339770380035</v>
      </c>
      <c r="N15" t="s">
        <v>2398</v>
      </c>
      <c r="O15">
        <v>5.7099908516006259</v>
      </c>
      <c r="Q15">
        <f t="shared" si="1"/>
        <v>5.7114086998553599</v>
      </c>
    </row>
    <row r="16" spans="1:26" x14ac:dyDescent="0.25">
      <c r="A16" s="1" t="s">
        <v>14</v>
      </c>
      <c r="B16">
        <v>424232</v>
      </c>
      <c r="C16">
        <f t="shared" si="0"/>
        <v>5.1802719547530902</v>
      </c>
      <c r="E16">
        <v>5.1802719547530902</v>
      </c>
      <c r="F16">
        <v>5.0353296708590722</v>
      </c>
      <c r="G16">
        <v>4.8152578271871533</v>
      </c>
      <c r="H16">
        <v>4.7558231194166547</v>
      </c>
      <c r="I16">
        <v>4.7597792248469668</v>
      </c>
      <c r="J16">
        <v>4.7945999470825962</v>
      </c>
      <c r="K16">
        <v>4.8000469999596174</v>
      </c>
      <c r="L16">
        <v>4.8181042754824865</v>
      </c>
    </row>
    <row r="17" spans="1:17" x14ac:dyDescent="0.25">
      <c r="N17" t="s">
        <v>2402</v>
      </c>
      <c r="O17">
        <v>3.9311903701588049</v>
      </c>
      <c r="Q17">
        <f>O17/3.9311903701588/16*100</f>
        <v>6.250000000000008</v>
      </c>
    </row>
    <row r="18" spans="1:17" x14ac:dyDescent="0.25">
      <c r="A18" s="1" t="s">
        <v>15</v>
      </c>
      <c r="B18">
        <v>508944</v>
      </c>
      <c r="C18">
        <f t="shared" si="0"/>
        <v>6.2146851952230309</v>
      </c>
      <c r="E18">
        <v>6.2146851952230309</v>
      </c>
      <c r="F18">
        <v>6.3320563982495841</v>
      </c>
      <c r="G18">
        <v>6.414391648968107</v>
      </c>
      <c r="H18">
        <v>6.4522583520716559</v>
      </c>
      <c r="I18">
        <v>6.4373202203126088</v>
      </c>
      <c r="J18">
        <v>6.4057329708005817</v>
      </c>
      <c r="K18">
        <v>6.4185584870284709</v>
      </c>
      <c r="L18">
        <v>6.4123168457298041</v>
      </c>
      <c r="N18" t="s">
        <v>2403</v>
      </c>
      <c r="O18">
        <v>3.9215226189808208</v>
      </c>
      <c r="Q18">
        <f t="shared" ref="Q18:Q24" si="2">O18/3.9311903701588/16*100</f>
        <v>6.2346297331920031</v>
      </c>
    </row>
    <row r="19" spans="1:17" x14ac:dyDescent="0.25">
      <c r="A19" s="1" t="s">
        <v>16</v>
      </c>
      <c r="B19">
        <v>396239</v>
      </c>
      <c r="C19">
        <f t="shared" si="0"/>
        <v>4.8384510811994605</v>
      </c>
      <c r="E19">
        <v>4.8384510811994605</v>
      </c>
      <c r="F19">
        <v>4.8801250976971531</v>
      </c>
      <c r="G19">
        <v>5.0149457903639867</v>
      </c>
      <c r="H19">
        <v>5.0322004227928314</v>
      </c>
      <c r="I19">
        <v>5.0289482445497242</v>
      </c>
      <c r="J19">
        <v>4.9996300823024642</v>
      </c>
      <c r="K19">
        <v>5.0236923883394864</v>
      </c>
      <c r="L19">
        <v>5.0075233242318742</v>
      </c>
      <c r="N19" t="s">
        <v>2404</v>
      </c>
      <c r="O19">
        <v>3.8782922570273453</v>
      </c>
      <c r="Q19">
        <f t="shared" si="2"/>
        <v>6.1658999753404879</v>
      </c>
    </row>
    <row r="20" spans="1:17" x14ac:dyDescent="0.25">
      <c r="A20" s="1" t="s">
        <v>17</v>
      </c>
      <c r="B20">
        <v>676474</v>
      </c>
      <c r="C20">
        <f t="shared" si="0"/>
        <v>8.2603841537640772</v>
      </c>
      <c r="E20">
        <v>8.2603841537640772</v>
      </c>
      <c r="F20">
        <v>8.5226943613652608</v>
      </c>
      <c r="G20">
        <v>9.2723150207369667</v>
      </c>
      <c r="H20">
        <v>9.3542493939169713</v>
      </c>
      <c r="I20">
        <v>9.362534053084751</v>
      </c>
      <c r="J20">
        <v>9.3008786128550245</v>
      </c>
      <c r="K20">
        <v>9.2827184696128793</v>
      </c>
      <c r="L20">
        <v>9.2473037531320621</v>
      </c>
      <c r="N20" t="s">
        <v>2405</v>
      </c>
      <c r="O20">
        <v>3.8866288401075582</v>
      </c>
      <c r="Q20">
        <f t="shared" si="2"/>
        <v>6.1791538855674881</v>
      </c>
    </row>
    <row r="21" spans="1:17" x14ac:dyDescent="0.25">
      <c r="A21" s="1" t="s">
        <v>19</v>
      </c>
      <c r="B21">
        <v>705745</v>
      </c>
      <c r="C21">
        <f t="shared" si="0"/>
        <v>8.6178106100134357</v>
      </c>
      <c r="E21">
        <v>8.6178106100134357</v>
      </c>
      <c r="F21">
        <v>8.5161254853685229</v>
      </c>
      <c r="G21">
        <v>8.4696596722618764</v>
      </c>
      <c r="H21">
        <v>8.4336328326785672</v>
      </c>
      <c r="I21">
        <v>8.4303923230257958</v>
      </c>
      <c r="J21">
        <v>8.3929914446443163</v>
      </c>
      <c r="K21">
        <v>8.4278822424007256</v>
      </c>
      <c r="L21">
        <v>8.4826615061665258</v>
      </c>
      <c r="N21" t="s">
        <v>2406</v>
      </c>
      <c r="O21">
        <v>3.8851508910797881</v>
      </c>
      <c r="Q21">
        <f t="shared" si="2"/>
        <v>6.1768041694373093</v>
      </c>
    </row>
    <row r="22" spans="1:17" x14ac:dyDescent="0.25">
      <c r="N22" t="s">
        <v>2407</v>
      </c>
      <c r="O22">
        <v>3.8751365940204083</v>
      </c>
      <c r="Q22">
        <f t="shared" si="2"/>
        <v>6.1608829469251072</v>
      </c>
    </row>
    <row r="23" spans="1:17" x14ac:dyDescent="0.25">
      <c r="A23" s="1" t="s">
        <v>25</v>
      </c>
      <c r="B23">
        <v>637515</v>
      </c>
      <c r="C23">
        <f t="shared" si="0"/>
        <v>7.7846581003658768</v>
      </c>
      <c r="E23">
        <v>7.7846581003658768</v>
      </c>
      <c r="F23">
        <v>7.8145423239084977</v>
      </c>
      <c r="G23">
        <v>7.7871007574409319</v>
      </c>
      <c r="H23">
        <v>7.7766488500340678</v>
      </c>
      <c r="I23">
        <v>7.7855304245876082</v>
      </c>
      <c r="J23">
        <v>7.7685505278480189</v>
      </c>
      <c r="K23">
        <v>7.8031506830530795</v>
      </c>
      <c r="L23">
        <v>7.7843460169436218</v>
      </c>
      <c r="N23" t="s">
        <v>2408</v>
      </c>
      <c r="O23">
        <v>3.8880934651730841</v>
      </c>
      <c r="Q23">
        <f t="shared" si="2"/>
        <v>6.1814824186064934</v>
      </c>
    </row>
    <row r="24" spans="1:17" x14ac:dyDescent="0.25">
      <c r="A24" s="1" t="s">
        <v>26</v>
      </c>
      <c r="B24">
        <v>436294</v>
      </c>
      <c r="C24">
        <f t="shared" si="0"/>
        <v>5.3275603260174735</v>
      </c>
      <c r="E24">
        <v>5.3275603260174735</v>
      </c>
      <c r="F24">
        <v>5.2330817436823454</v>
      </c>
      <c r="G24">
        <v>5.1782002652465415</v>
      </c>
      <c r="H24">
        <v>5.1420338333469822</v>
      </c>
      <c r="I24">
        <v>5.1599331953662437</v>
      </c>
      <c r="J24">
        <v>5.1530272688739078</v>
      </c>
      <c r="K24">
        <v>5.1760802243350676</v>
      </c>
      <c r="L24">
        <v>5.1773489394622967</v>
      </c>
      <c r="N24" t="s">
        <v>2409</v>
      </c>
      <c r="O24">
        <v>3.8763587503204868</v>
      </c>
      <c r="Q24">
        <f t="shared" si="2"/>
        <v>6.1628259911830181</v>
      </c>
    </row>
    <row r="25" spans="1:17" x14ac:dyDescent="0.25">
      <c r="A25" s="1" t="s">
        <v>27</v>
      </c>
      <c r="B25">
        <v>640432</v>
      </c>
      <c r="C25">
        <f t="shared" si="0"/>
        <v>7.8202774154859407</v>
      </c>
      <c r="E25">
        <v>7.8202774154859407</v>
      </c>
      <c r="F25">
        <v>7.922126796876638</v>
      </c>
      <c r="G25">
        <v>8.5738721590410769</v>
      </c>
      <c r="H25">
        <v>8.6228560594181545</v>
      </c>
      <c r="I25">
        <v>8.6489240209386171</v>
      </c>
      <c r="J25">
        <v>8.5912319342667924</v>
      </c>
      <c r="K25">
        <v>8.5858808872799539</v>
      </c>
      <c r="L25">
        <v>8.5497316107556642</v>
      </c>
    </row>
    <row r="26" spans="1:17" x14ac:dyDescent="0.25">
      <c r="A26" s="1" t="s">
        <v>29</v>
      </c>
      <c r="B26">
        <v>847504</v>
      </c>
      <c r="C26">
        <f t="shared" si="0"/>
        <v>10.348821406072769</v>
      </c>
      <c r="E26">
        <v>10.348821406072769</v>
      </c>
      <c r="F26">
        <v>9.9189857519436</v>
      </c>
      <c r="G26">
        <v>9.2359822844843418</v>
      </c>
      <c r="H26">
        <v>9.0592743078799547</v>
      </c>
      <c r="I26">
        <v>9.0801008450829439</v>
      </c>
      <c r="J26">
        <v>9.1435717488424295</v>
      </c>
      <c r="K26">
        <v>9.1522734532125831</v>
      </c>
      <c r="L26">
        <v>9.2631007656365476</v>
      </c>
      <c r="N26" t="s">
        <v>2410</v>
      </c>
      <c r="O26">
        <v>6.1251423643092755</v>
      </c>
      <c r="Q26">
        <f>O26/6.12514236430928/16*100</f>
        <v>6.2499999999999956</v>
      </c>
    </row>
    <row r="27" spans="1:17" x14ac:dyDescent="0.25">
      <c r="A27" s="3" t="s">
        <v>2285</v>
      </c>
      <c r="B27">
        <f>SUM(B8:B26)</f>
        <v>8189377</v>
      </c>
      <c r="C27">
        <f>SUM(C8:C26)</f>
        <v>100.00000000000001</v>
      </c>
      <c r="N27" t="s">
        <v>2411</v>
      </c>
      <c r="O27">
        <v>6.2653757890160904</v>
      </c>
      <c r="Q27">
        <f>O27/6.12514236430928/16*100</f>
        <v>6.3930920054241707</v>
      </c>
    </row>
    <row r="28" spans="1:17" x14ac:dyDescent="0.25">
      <c r="N28" t="s">
        <v>2412</v>
      </c>
      <c r="O28">
        <v>6.441115482170984</v>
      </c>
      <c r="Q28">
        <f t="shared" ref="Q28:Q33" si="3">O28/6.12514236430928/16*100</f>
        <v>6.572414054919415</v>
      </c>
    </row>
    <row r="29" spans="1:17" x14ac:dyDescent="0.25">
      <c r="N29" t="s">
        <v>2413</v>
      </c>
      <c r="O29">
        <v>6.5248860744091486</v>
      </c>
      <c r="Q29">
        <f t="shared" si="3"/>
        <v>6.6578922642977485</v>
      </c>
    </row>
    <row r="30" spans="1:17" x14ac:dyDescent="0.25">
      <c r="N30" t="s">
        <v>2414</v>
      </c>
      <c r="O30">
        <v>6.5049954225308486</v>
      </c>
      <c r="Q30">
        <f t="shared" si="3"/>
        <v>6.6375961524940852</v>
      </c>
    </row>
    <row r="31" spans="1:17" x14ac:dyDescent="0.25">
      <c r="N31" t="s">
        <v>2415</v>
      </c>
      <c r="O31">
        <v>6.5076634638685595</v>
      </c>
      <c r="Q31">
        <f t="shared" si="3"/>
        <v>6.6403185803772082</v>
      </c>
    </row>
    <row r="32" spans="1:17" x14ac:dyDescent="0.25">
      <c r="N32" t="s">
        <v>2416</v>
      </c>
      <c r="O32">
        <v>6.4622470350250758</v>
      </c>
      <c r="Q32">
        <f t="shared" si="3"/>
        <v>6.593976362778192</v>
      </c>
    </row>
    <row r="33" spans="1:17" x14ac:dyDescent="0.25">
      <c r="N33" t="s">
        <v>2417</v>
      </c>
      <c r="O33">
        <v>6.4360099857766233</v>
      </c>
      <c r="Q33">
        <f t="shared" si="3"/>
        <v>6.5672044858078982</v>
      </c>
    </row>
    <row r="35" spans="1:17" x14ac:dyDescent="0.25">
      <c r="N35" t="s">
        <v>2418</v>
      </c>
      <c r="O35">
        <v>7.6750526932634804</v>
      </c>
      <c r="Q35">
        <f>O35/7.67505269326348/16*100</f>
        <v>6.25</v>
      </c>
    </row>
    <row r="36" spans="1:17" x14ac:dyDescent="0.25">
      <c r="N36" t="s">
        <v>2419</v>
      </c>
      <c r="O36">
        <v>7.5338773201479716</v>
      </c>
      <c r="Q36">
        <f t="shared" ref="Q36:Q42" si="4">O36/7.67505269326348/16*100</f>
        <v>6.1350371303969835</v>
      </c>
    </row>
    <row r="37" spans="1:17" x14ac:dyDescent="0.25">
      <c r="N37" t="s">
        <v>2420</v>
      </c>
      <c r="O37">
        <v>6.9938695999392175</v>
      </c>
      <c r="Q37">
        <f t="shared" si="4"/>
        <v>5.6952944489862034</v>
      </c>
    </row>
    <row r="38" spans="1:17" x14ac:dyDescent="0.25">
      <c r="A38" t="s">
        <v>2519</v>
      </c>
      <c r="B38" t="s">
        <v>2520</v>
      </c>
      <c r="N38" t="s">
        <v>2421</v>
      </c>
      <c r="O38">
        <v>6.9416031446570798</v>
      </c>
      <c r="Q38">
        <f t="shared" si="4"/>
        <v>5.6527324811967077</v>
      </c>
    </row>
    <row r="39" spans="1:17" x14ac:dyDescent="0.25">
      <c r="A39" t="s">
        <v>2391</v>
      </c>
      <c r="B39">
        <v>6.25</v>
      </c>
      <c r="N39" t="s">
        <v>2422</v>
      </c>
      <c r="O39">
        <v>6.9098495314476178</v>
      </c>
      <c r="Q39">
        <f t="shared" si="4"/>
        <v>5.6268746675124675</v>
      </c>
    </row>
    <row r="40" spans="1:17" x14ac:dyDescent="0.25">
      <c r="A40" t="s">
        <v>2392</v>
      </c>
      <c r="B40">
        <v>6.3276081089236671</v>
      </c>
      <c r="N40" t="s">
        <v>2423</v>
      </c>
      <c r="O40">
        <v>6.9830110571202004</v>
      </c>
      <c r="Q40">
        <f t="shared" si="4"/>
        <v>5.6864520481153367</v>
      </c>
    </row>
    <row r="41" spans="1:17" x14ac:dyDescent="0.25">
      <c r="A41" t="s">
        <v>2393</v>
      </c>
      <c r="B41">
        <v>5.6800457185965207</v>
      </c>
      <c r="N41" t="s">
        <v>2424</v>
      </c>
      <c r="O41">
        <v>6.977840394069446</v>
      </c>
      <c r="Q41">
        <f t="shared" si="4"/>
        <v>5.6822414393600935</v>
      </c>
    </row>
    <row r="42" spans="1:17" x14ac:dyDescent="0.25">
      <c r="A42" t="s">
        <v>2394</v>
      </c>
      <c r="B42">
        <v>5.7296912898416705</v>
      </c>
      <c r="N42" t="s">
        <v>2425</v>
      </c>
      <c r="O42">
        <v>7.011523386601648</v>
      </c>
      <c r="Q42">
        <f t="shared" si="4"/>
        <v>5.7096703980578019</v>
      </c>
    </row>
    <row r="43" spans="1:17" x14ac:dyDescent="0.25">
      <c r="A43" t="s">
        <v>2395</v>
      </c>
      <c r="B43">
        <v>5.6905474948888921</v>
      </c>
    </row>
    <row r="44" spans="1:17" x14ac:dyDescent="0.25">
      <c r="A44" t="s">
        <v>2396</v>
      </c>
      <c r="B44">
        <v>5.7967581976103553</v>
      </c>
      <c r="N44" t="s">
        <v>2401</v>
      </c>
      <c r="O44">
        <v>4.2788724954291393</v>
      </c>
      <c r="Q44">
        <f>O44/4.27887249542914/16*100</f>
        <v>6.2499999999999982</v>
      </c>
    </row>
    <row r="45" spans="1:17" x14ac:dyDescent="0.25">
      <c r="A45" t="s">
        <v>2397</v>
      </c>
      <c r="B45">
        <v>5.7057793523053864</v>
      </c>
      <c r="N45" t="s">
        <v>2426</v>
      </c>
      <c r="O45">
        <v>4.3299831498978962</v>
      </c>
      <c r="Q45">
        <f t="shared" ref="Q45:Q51" si="5">O45/4.27887249542914/16*100</f>
        <v>6.3246555525482391</v>
      </c>
    </row>
    <row r="46" spans="1:17" x14ac:dyDescent="0.25">
      <c r="A46" t="s">
        <v>2398</v>
      </c>
      <c r="B46">
        <v>5.7114086998553599</v>
      </c>
      <c r="N46" t="s">
        <v>2427</v>
      </c>
      <c r="O46">
        <v>4.404977429863469</v>
      </c>
      <c r="Q46">
        <f t="shared" si="5"/>
        <v>6.4341970848760965</v>
      </c>
    </row>
    <row r="47" spans="1:17" x14ac:dyDescent="0.25">
      <c r="N47" t="s">
        <v>2428</v>
      </c>
      <c r="O47">
        <v>4.4080672589437553</v>
      </c>
      <c r="Q47">
        <f t="shared" si="5"/>
        <v>6.4387102905797997</v>
      </c>
    </row>
    <row r="48" spans="1:17" x14ac:dyDescent="0.25">
      <c r="A48" t="s">
        <v>2402</v>
      </c>
      <c r="B48">
        <v>6.250000000000008</v>
      </c>
      <c r="N48" t="s">
        <v>2429</v>
      </c>
      <c r="O48">
        <v>4.4166982248542519</v>
      </c>
      <c r="Q48">
        <f t="shared" si="5"/>
        <v>6.4513172418264721</v>
      </c>
    </row>
    <row r="49" spans="1:17" x14ac:dyDescent="0.25">
      <c r="A49" t="s">
        <v>2403</v>
      </c>
      <c r="B49">
        <v>6.2346297331920031</v>
      </c>
      <c r="N49" t="s">
        <v>2430</v>
      </c>
      <c r="O49">
        <v>4.4035839353445541</v>
      </c>
      <c r="Q49">
        <f t="shared" si="5"/>
        <v>6.4321616559745527</v>
      </c>
    </row>
    <row r="50" spans="1:17" x14ac:dyDescent="0.25">
      <c r="A50" t="s">
        <v>2404</v>
      </c>
      <c r="B50">
        <v>6.1658999753404879</v>
      </c>
      <c r="N50" t="s">
        <v>2431</v>
      </c>
      <c r="O50">
        <v>4.423517553074527</v>
      </c>
      <c r="Q50">
        <f t="shared" si="5"/>
        <v>6.4612779970072465</v>
      </c>
    </row>
    <row r="51" spans="1:17" x14ac:dyDescent="0.25">
      <c r="A51" t="s">
        <v>2405</v>
      </c>
      <c r="B51">
        <v>6.1791538855674881</v>
      </c>
      <c r="N51" t="s">
        <v>2432</v>
      </c>
      <c r="O51">
        <v>4.3985533685392708</v>
      </c>
      <c r="Q51">
        <f t="shared" si="5"/>
        <v>6.4248136822813411</v>
      </c>
    </row>
    <row r="52" spans="1:17" x14ac:dyDescent="0.25">
      <c r="A52" t="s">
        <v>2406</v>
      </c>
      <c r="B52">
        <v>6.1768041694373093</v>
      </c>
    </row>
    <row r="53" spans="1:17" x14ac:dyDescent="0.25">
      <c r="A53" t="s">
        <v>2407</v>
      </c>
      <c r="B53">
        <v>6.1608829469251072</v>
      </c>
      <c r="N53" t="s">
        <v>2399</v>
      </c>
      <c r="O53">
        <v>2.962630734914268</v>
      </c>
      <c r="Q53">
        <f>O53/2.96263073491427/16*100</f>
        <v>6.2499999999999956</v>
      </c>
    </row>
    <row r="54" spans="1:17" x14ac:dyDescent="0.25">
      <c r="A54" t="s">
        <v>2408</v>
      </c>
      <c r="B54">
        <v>6.1814824186064934</v>
      </c>
      <c r="N54" t="s">
        <v>2400</v>
      </c>
      <c r="O54">
        <v>2.9558014963888186</v>
      </c>
      <c r="Q54">
        <f t="shared" ref="Q54:Q60" si="6">O54/2.96263073491427/16*100</f>
        <v>6.2355929595676365</v>
      </c>
    </row>
    <row r="55" spans="1:17" x14ac:dyDescent="0.25">
      <c r="A55" t="s">
        <v>2409</v>
      </c>
      <c r="B55">
        <v>6.1628259911830181</v>
      </c>
      <c r="N55" t="s">
        <v>2433</v>
      </c>
      <c r="O55">
        <v>2.9412388517542984</v>
      </c>
      <c r="Q55">
        <f t="shared" si="6"/>
        <v>6.2048714363304907</v>
      </c>
    </row>
    <row r="56" spans="1:17" x14ac:dyDescent="0.25">
      <c r="N56" t="s">
        <v>2434</v>
      </c>
      <c r="O56">
        <v>2.9302804841618704</v>
      </c>
      <c r="Q56">
        <f t="shared" si="6"/>
        <v>6.1817535375503523</v>
      </c>
    </row>
    <row r="57" spans="1:17" x14ac:dyDescent="0.25">
      <c r="A57" t="s">
        <v>2410</v>
      </c>
      <c r="B57">
        <v>6.2499999999999956</v>
      </c>
      <c r="N57" t="s">
        <v>2435</v>
      </c>
      <c r="O57">
        <v>2.9468199178885337</v>
      </c>
      <c r="Q57">
        <f t="shared" si="6"/>
        <v>6.2166453178770142</v>
      </c>
    </row>
    <row r="58" spans="1:17" x14ac:dyDescent="0.25">
      <c r="A58" t="s">
        <v>2411</v>
      </c>
      <c r="B58">
        <v>6.3930920054241707</v>
      </c>
      <c r="N58" t="s">
        <v>2436</v>
      </c>
      <c r="O58">
        <v>2.9512245750632458</v>
      </c>
      <c r="Q58">
        <f t="shared" si="6"/>
        <v>6.2259374335016586</v>
      </c>
    </row>
    <row r="59" spans="1:17" x14ac:dyDescent="0.25">
      <c r="A59" t="s">
        <v>2412</v>
      </c>
      <c r="B59">
        <v>6.572414054919415</v>
      </c>
      <c r="N59" t="s">
        <v>2437</v>
      </c>
      <c r="O59">
        <v>2.9505628050868591</v>
      </c>
      <c r="Q59">
        <f t="shared" si="6"/>
        <v>6.224541355919774</v>
      </c>
    </row>
    <row r="60" spans="1:17" x14ac:dyDescent="0.25">
      <c r="A60" t="s">
        <v>2413</v>
      </c>
      <c r="B60">
        <v>6.6578922642977485</v>
      </c>
      <c r="N60" t="s">
        <v>2438</v>
      </c>
      <c r="O60">
        <v>2.9412926425824586</v>
      </c>
      <c r="Q60">
        <f t="shared" si="6"/>
        <v>6.2049849140825568</v>
      </c>
    </row>
    <row r="61" spans="1:17" x14ac:dyDescent="0.25">
      <c r="A61" t="s">
        <v>2414</v>
      </c>
      <c r="B61">
        <v>6.6375961524940852</v>
      </c>
    </row>
    <row r="62" spans="1:17" x14ac:dyDescent="0.25">
      <c r="A62" t="s">
        <v>2415</v>
      </c>
      <c r="B62">
        <v>6.6403185803772082</v>
      </c>
      <c r="N62" t="s">
        <v>2439</v>
      </c>
      <c r="O62">
        <v>4.385742651730407</v>
      </c>
      <c r="Q62">
        <f>O62/4.38574265173041/16*100</f>
        <v>6.2499999999999964</v>
      </c>
    </row>
    <row r="63" spans="1:17" x14ac:dyDescent="0.25">
      <c r="A63" t="s">
        <v>2416</v>
      </c>
      <c r="B63">
        <v>6.593976362778192</v>
      </c>
      <c r="N63" t="s">
        <v>2440</v>
      </c>
      <c r="O63">
        <v>4.4923347054859466</v>
      </c>
      <c r="Q63">
        <f t="shared" ref="Q63:Q69" si="7">O63/4.38574265173041/16*100</f>
        <v>6.4019013742653712</v>
      </c>
    </row>
    <row r="64" spans="1:17" x14ac:dyDescent="0.25">
      <c r="A64" t="s">
        <v>2417</v>
      </c>
      <c r="B64">
        <v>6.5672044858078982</v>
      </c>
      <c r="N64" t="s">
        <v>2441</v>
      </c>
      <c r="O64">
        <v>4.9001452973609965</v>
      </c>
      <c r="Q64">
        <f t="shared" si="7"/>
        <v>6.9830609181828471</v>
      </c>
    </row>
    <row r="65" spans="1:21" x14ac:dyDescent="0.25">
      <c r="N65" t="s">
        <v>2442</v>
      </c>
      <c r="O65">
        <v>4.9512881232021106</v>
      </c>
      <c r="Q65">
        <f t="shared" si="7"/>
        <v>7.0559431383424922</v>
      </c>
    </row>
    <row r="66" spans="1:21" x14ac:dyDescent="0.25">
      <c r="A66" t="s">
        <v>2418</v>
      </c>
      <c r="B66">
        <v>6.25</v>
      </c>
      <c r="N66" t="s">
        <v>2443</v>
      </c>
      <c r="O66">
        <v>4.953888635008119</v>
      </c>
      <c r="Q66">
        <f t="shared" si="7"/>
        <v>7.0596490554649076</v>
      </c>
    </row>
    <row r="67" spans="1:21" x14ac:dyDescent="0.25">
      <c r="A67" t="s">
        <v>2419</v>
      </c>
      <c r="B67">
        <v>6.1350371303969835</v>
      </c>
      <c r="N67" t="s">
        <v>2444</v>
      </c>
      <c r="O67">
        <v>4.9338466755902779</v>
      </c>
      <c r="Q67">
        <f t="shared" si="7"/>
        <v>7.0310878159420902</v>
      </c>
    </row>
    <row r="68" spans="1:21" x14ac:dyDescent="0.25">
      <c r="A68" t="s">
        <v>2420</v>
      </c>
      <c r="B68">
        <v>5.6952944489862034</v>
      </c>
      <c r="N68" t="s">
        <v>2445</v>
      </c>
      <c r="O68">
        <v>4.9230920108217884</v>
      </c>
      <c r="Q68">
        <f t="shared" si="7"/>
        <v>7.0157616419869129</v>
      </c>
    </row>
    <row r="69" spans="1:21" x14ac:dyDescent="0.25">
      <c r="A69" t="s">
        <v>2421</v>
      </c>
      <c r="B69">
        <v>5.6527324811967077</v>
      </c>
      <c r="N69" t="s">
        <v>2446</v>
      </c>
      <c r="O69">
        <v>4.8838339770380035</v>
      </c>
      <c r="Q69">
        <f t="shared" si="7"/>
        <v>6.9598161087824408</v>
      </c>
    </row>
    <row r="70" spans="1:21" x14ac:dyDescent="0.25">
      <c r="A70" t="s">
        <v>2422</v>
      </c>
      <c r="B70">
        <v>5.6268746675124675</v>
      </c>
    </row>
    <row r="71" spans="1:21" x14ac:dyDescent="0.25">
      <c r="A71" t="s">
        <v>2423</v>
      </c>
      <c r="B71">
        <v>5.6864520481153367</v>
      </c>
      <c r="N71" t="s">
        <v>2447</v>
      </c>
      <c r="O71">
        <v>5.1802719547530902</v>
      </c>
      <c r="Q71">
        <f>O71/5.18027195475309/16*100</f>
        <v>6.25</v>
      </c>
    </row>
    <row r="72" spans="1:21" x14ac:dyDescent="0.25">
      <c r="A72" t="s">
        <v>2424</v>
      </c>
      <c r="B72">
        <v>5.6822414393600935</v>
      </c>
      <c r="N72" t="s">
        <v>2448</v>
      </c>
      <c r="O72">
        <v>5.0353296708590722</v>
      </c>
      <c r="Q72">
        <f t="shared" ref="Q72:Q78" si="8">O72/5.18027195475309/16*100</f>
        <v>6.0751270816956966</v>
      </c>
    </row>
    <row r="73" spans="1:21" x14ac:dyDescent="0.25">
      <c r="A73" t="s">
        <v>2425</v>
      </c>
      <c r="B73">
        <v>5.7096703980578019</v>
      </c>
      <c r="N73" t="s">
        <v>2449</v>
      </c>
      <c r="O73">
        <v>4.8152578271871533</v>
      </c>
      <c r="Q73">
        <f t="shared" si="8"/>
        <v>5.8096103221581066</v>
      </c>
    </row>
    <row r="74" spans="1:21" x14ac:dyDescent="0.25">
      <c r="N74" t="s">
        <v>2450</v>
      </c>
      <c r="O74">
        <v>4.7558231194166547</v>
      </c>
      <c r="Q74">
        <f t="shared" si="8"/>
        <v>5.7379023255876218</v>
      </c>
    </row>
    <row r="75" spans="1:21" x14ac:dyDescent="0.25">
      <c r="A75" t="s">
        <v>2401</v>
      </c>
      <c r="B75">
        <v>6.2499999999999982</v>
      </c>
      <c r="N75" t="s">
        <v>2451</v>
      </c>
      <c r="O75">
        <v>4.7597792248469668</v>
      </c>
      <c r="Q75">
        <f t="shared" si="8"/>
        <v>5.7426753682300573</v>
      </c>
    </row>
    <row r="76" spans="1:21" x14ac:dyDescent="0.25">
      <c r="A76" t="s">
        <v>2426</v>
      </c>
      <c r="B76">
        <v>6.3246555525482391</v>
      </c>
      <c r="N76" t="s">
        <v>2452</v>
      </c>
      <c r="O76">
        <v>4.7945999470825962</v>
      </c>
      <c r="Q76">
        <f t="shared" si="8"/>
        <v>5.7846865822886162</v>
      </c>
    </row>
    <row r="77" spans="1:21" x14ac:dyDescent="0.25">
      <c r="A77" t="s">
        <v>2427</v>
      </c>
      <c r="B77">
        <v>6.4341970848760965</v>
      </c>
      <c r="N77" t="s">
        <v>2453</v>
      </c>
      <c r="O77">
        <v>4.8000469999596174</v>
      </c>
      <c r="Q77">
        <f t="shared" si="8"/>
        <v>5.7912584535684912</v>
      </c>
    </row>
    <row r="78" spans="1:21" x14ac:dyDescent="0.25">
      <c r="A78" t="s">
        <v>2428</v>
      </c>
      <c r="B78">
        <v>6.4387102905797997</v>
      </c>
      <c r="N78" t="s">
        <v>2462</v>
      </c>
      <c r="O78">
        <v>4.8181042754824865</v>
      </c>
      <c r="Q78">
        <f t="shared" si="8"/>
        <v>5.8130445630630678</v>
      </c>
    </row>
    <row r="79" spans="1:21" x14ac:dyDescent="0.25">
      <c r="A79" t="s">
        <v>2429</v>
      </c>
      <c r="B79">
        <v>6.4513172418264721</v>
      </c>
      <c r="T79" t="s">
        <v>15</v>
      </c>
      <c r="U79">
        <v>6.3320563982495841</v>
      </c>
    </row>
    <row r="80" spans="1:21" x14ac:dyDescent="0.25">
      <c r="A80" t="s">
        <v>2430</v>
      </c>
      <c r="B80">
        <v>6.4321616559745527</v>
      </c>
      <c r="N80" t="s">
        <v>2454</v>
      </c>
      <c r="O80">
        <v>6.2146851952230309</v>
      </c>
      <c r="Q80">
        <f>O80/6.21468519522303/16*100</f>
        <v>6.2500000000000018</v>
      </c>
      <c r="T80" t="s">
        <v>16</v>
      </c>
      <c r="U80">
        <v>4.8801250976971531</v>
      </c>
    </row>
    <row r="81" spans="1:21" x14ac:dyDescent="0.25">
      <c r="A81" t="s">
        <v>2431</v>
      </c>
      <c r="B81">
        <v>6.4612779970072465</v>
      </c>
      <c r="N81" t="s">
        <v>2455</v>
      </c>
      <c r="O81">
        <v>6.3320563982495841</v>
      </c>
      <c r="Q81">
        <f t="shared" ref="Q81:Q87" si="9">O81/6.21468519522303/16*100</f>
        <v>6.3680381621710831</v>
      </c>
      <c r="T81" t="s">
        <v>17</v>
      </c>
      <c r="U81">
        <v>8.5226943613652608</v>
      </c>
    </row>
    <row r="82" spans="1:21" x14ac:dyDescent="0.25">
      <c r="A82" t="s">
        <v>2432</v>
      </c>
      <c r="B82">
        <v>6.4248136822813411</v>
      </c>
      <c r="N82" t="s">
        <v>2456</v>
      </c>
      <c r="O82">
        <v>6.414391648968107</v>
      </c>
      <c r="Q82">
        <f t="shared" si="9"/>
        <v>6.4508412810460856</v>
      </c>
      <c r="T82" t="s">
        <v>19</v>
      </c>
      <c r="U82">
        <v>8.5161254853685229</v>
      </c>
    </row>
    <row r="83" spans="1:21" x14ac:dyDescent="0.25">
      <c r="N83" t="s">
        <v>2457</v>
      </c>
      <c r="O83">
        <v>6.4522583520716559</v>
      </c>
      <c r="Q83">
        <f t="shared" si="9"/>
        <v>6.4889231608135587</v>
      </c>
    </row>
    <row r="84" spans="1:21" x14ac:dyDescent="0.25">
      <c r="A84" t="s">
        <v>2399</v>
      </c>
      <c r="B84">
        <v>6.2499999999999956</v>
      </c>
      <c r="N84" t="s">
        <v>2458</v>
      </c>
      <c r="O84">
        <v>6.4373202203126088</v>
      </c>
      <c r="Q84">
        <f t="shared" si="9"/>
        <v>6.4739001434665475</v>
      </c>
    </row>
    <row r="85" spans="1:21" x14ac:dyDescent="0.25">
      <c r="A85" t="s">
        <v>2400</v>
      </c>
      <c r="B85">
        <v>6.2355929595676365</v>
      </c>
      <c r="N85" t="s">
        <v>2459</v>
      </c>
      <c r="O85">
        <v>6.4057329708005817</v>
      </c>
      <c r="Q85">
        <f t="shared" si="9"/>
        <v>6.4421334001402863</v>
      </c>
    </row>
    <row r="86" spans="1:21" x14ac:dyDescent="0.25">
      <c r="A86" t="s">
        <v>2433</v>
      </c>
      <c r="B86">
        <v>6.2048714363304907</v>
      </c>
      <c r="N86" t="s">
        <v>2460</v>
      </c>
      <c r="O86">
        <v>6.4185584870284709</v>
      </c>
      <c r="Q86">
        <f t="shared" si="9"/>
        <v>6.4550317970672815</v>
      </c>
    </row>
    <row r="87" spans="1:21" x14ac:dyDescent="0.25">
      <c r="A87" t="s">
        <v>2434</v>
      </c>
      <c r="B87">
        <v>6.1817535375503523</v>
      </c>
      <c r="N87" t="s">
        <v>2461</v>
      </c>
      <c r="O87">
        <v>6.4123168457298041</v>
      </c>
      <c r="Q87">
        <f t="shared" si="9"/>
        <v>6.4487546877864039</v>
      </c>
    </row>
    <row r="88" spans="1:21" x14ac:dyDescent="0.25">
      <c r="A88" t="s">
        <v>2435</v>
      </c>
      <c r="B88">
        <v>6.2166453178770142</v>
      </c>
    </row>
    <row r="89" spans="1:21" x14ac:dyDescent="0.25">
      <c r="A89" t="s">
        <v>2436</v>
      </c>
      <c r="B89">
        <v>6.2259374335016586</v>
      </c>
      <c r="N89" t="s">
        <v>2463</v>
      </c>
      <c r="O89">
        <v>4.8384510811994605</v>
      </c>
      <c r="Q89">
        <f>O89/4.83845108119946/16*100</f>
        <v>6.2500000000000018</v>
      </c>
    </row>
    <row r="90" spans="1:21" x14ac:dyDescent="0.25">
      <c r="A90" t="s">
        <v>2437</v>
      </c>
      <c r="B90">
        <v>6.224541355919774</v>
      </c>
      <c r="N90" t="s">
        <v>2464</v>
      </c>
      <c r="O90">
        <v>4.8801250976971531</v>
      </c>
      <c r="Q90">
        <f t="shared" ref="Q90:Q96" si="10">O90/4.83845108119946/16*100</f>
        <v>6.3038318149216499</v>
      </c>
    </row>
    <row r="91" spans="1:21" x14ac:dyDescent="0.25">
      <c r="A91" t="s">
        <v>2438</v>
      </c>
      <c r="B91">
        <v>6.2049849140825568</v>
      </c>
      <c r="N91" t="s">
        <v>2465</v>
      </c>
      <c r="O91">
        <v>5.0149457903639867</v>
      </c>
      <c r="Q91">
        <f t="shared" si="10"/>
        <v>6.4779845168972621</v>
      </c>
    </row>
    <row r="92" spans="1:21" x14ac:dyDescent="0.25">
      <c r="N92" t="s">
        <v>2466</v>
      </c>
      <c r="O92">
        <v>5.0322004227928314</v>
      </c>
      <c r="Q92">
        <f t="shared" si="10"/>
        <v>6.5002729416163447</v>
      </c>
    </row>
    <row r="93" spans="1:21" x14ac:dyDescent="0.25">
      <c r="A93" t="s">
        <v>2439</v>
      </c>
      <c r="B93">
        <v>6.2499999999999964</v>
      </c>
      <c r="N93" t="s">
        <v>2467</v>
      </c>
      <c r="O93">
        <v>5.0289482445497242</v>
      </c>
      <c r="Q93">
        <f t="shared" si="10"/>
        <v>6.4960719868731216</v>
      </c>
    </row>
    <row r="94" spans="1:21" x14ac:dyDescent="0.25">
      <c r="A94" t="s">
        <v>2440</v>
      </c>
      <c r="B94">
        <v>6.4019013742653712</v>
      </c>
      <c r="N94" t="s">
        <v>2468</v>
      </c>
      <c r="O94">
        <v>4.9996300823024642</v>
      </c>
      <c r="Q94">
        <f t="shared" si="10"/>
        <v>6.4582006700053372</v>
      </c>
    </row>
    <row r="95" spans="1:21" x14ac:dyDescent="0.25">
      <c r="A95" t="s">
        <v>2441</v>
      </c>
      <c r="B95">
        <v>6.9830609181828471</v>
      </c>
      <c r="N95" t="s">
        <v>2469</v>
      </c>
      <c r="O95">
        <v>5.0236923883394864</v>
      </c>
      <c r="Q95">
        <f t="shared" si="10"/>
        <v>6.4892828097660864</v>
      </c>
    </row>
    <row r="96" spans="1:21" x14ac:dyDescent="0.25">
      <c r="A96" t="s">
        <v>2442</v>
      </c>
      <c r="B96">
        <v>7.0559431383424922</v>
      </c>
      <c r="N96" t="s">
        <v>2470</v>
      </c>
      <c r="O96">
        <v>5.0075233242318742</v>
      </c>
      <c r="Q96">
        <f t="shared" si="10"/>
        <v>6.4683966524036105</v>
      </c>
    </row>
    <row r="97" spans="1:17" x14ac:dyDescent="0.25">
      <c r="A97" t="s">
        <v>2443</v>
      </c>
      <c r="B97">
        <v>7.0596490554649076</v>
      </c>
    </row>
    <row r="98" spans="1:17" x14ac:dyDescent="0.25">
      <c r="A98" t="s">
        <v>2444</v>
      </c>
      <c r="B98">
        <v>7.0310878159420902</v>
      </c>
      <c r="N98" t="s">
        <v>2471</v>
      </c>
      <c r="O98">
        <v>8.2603841537640772</v>
      </c>
      <c r="Q98">
        <f>O98/8.26038415376408/16*100</f>
        <v>6.2499999999999973</v>
      </c>
    </row>
    <row r="99" spans="1:17" x14ac:dyDescent="0.25">
      <c r="A99" t="s">
        <v>2445</v>
      </c>
      <c r="B99">
        <v>7.0157616419869129</v>
      </c>
      <c r="N99" t="s">
        <v>2472</v>
      </c>
      <c r="O99">
        <v>8.5226943613652608</v>
      </c>
      <c r="Q99">
        <f t="shared" ref="Q99:Q105" si="11">O99/8.26038415376408/16*100</f>
        <v>6.4484700429168678</v>
      </c>
    </row>
    <row r="100" spans="1:17" x14ac:dyDescent="0.25">
      <c r="A100" t="s">
        <v>2446</v>
      </c>
      <c r="B100">
        <v>6.9598161087824408</v>
      </c>
      <c r="N100" t="s">
        <v>2473</v>
      </c>
      <c r="O100">
        <v>9.2723150207369667</v>
      </c>
      <c r="Q100">
        <f t="shared" si="11"/>
        <v>7.0156505800276321</v>
      </c>
    </row>
    <row r="101" spans="1:17" x14ac:dyDescent="0.25">
      <c r="N101" t="s">
        <v>2474</v>
      </c>
      <c r="O101">
        <v>9.3542493939169713</v>
      </c>
      <c r="Q101">
        <f t="shared" si="11"/>
        <v>7.0776440445981246</v>
      </c>
    </row>
    <row r="102" spans="1:17" x14ac:dyDescent="0.25">
      <c r="A102" t="s">
        <v>2447</v>
      </c>
      <c r="B102">
        <v>6.25</v>
      </c>
      <c r="N102" t="s">
        <v>2475</v>
      </c>
      <c r="O102">
        <v>9.362534053084751</v>
      </c>
      <c r="Q102">
        <f t="shared" si="11"/>
        <v>7.083912411641931</v>
      </c>
    </row>
    <row r="103" spans="1:17" x14ac:dyDescent="0.25">
      <c r="A103" t="s">
        <v>2448</v>
      </c>
      <c r="B103">
        <v>6.0751270816956966</v>
      </c>
      <c r="N103" t="s">
        <v>2476</v>
      </c>
      <c r="O103">
        <v>9.3008786128550245</v>
      </c>
      <c r="Q103">
        <f t="shared" si="11"/>
        <v>7.0372624624067974</v>
      </c>
    </row>
    <row r="104" spans="1:17" x14ac:dyDescent="0.25">
      <c r="A104" t="s">
        <v>2449</v>
      </c>
      <c r="B104">
        <v>5.8096103221581066</v>
      </c>
      <c r="N104" t="s">
        <v>2477</v>
      </c>
      <c r="O104">
        <v>9.2827184696128793</v>
      </c>
      <c r="Q104">
        <f t="shared" si="11"/>
        <v>7.0235220729587242</v>
      </c>
    </row>
    <row r="105" spans="1:17" x14ac:dyDescent="0.25">
      <c r="A105" t="s">
        <v>2450</v>
      </c>
      <c r="B105">
        <v>5.7379023255876218</v>
      </c>
      <c r="N105" t="s">
        <v>2478</v>
      </c>
      <c r="O105">
        <v>9.2473037531320621</v>
      </c>
      <c r="Q105">
        <f t="shared" si="11"/>
        <v>6.996726469523713</v>
      </c>
    </row>
    <row r="106" spans="1:17" x14ac:dyDescent="0.25">
      <c r="A106" t="s">
        <v>2451</v>
      </c>
      <c r="B106">
        <v>5.7426753682300573</v>
      </c>
    </row>
    <row r="107" spans="1:17" x14ac:dyDescent="0.25">
      <c r="A107" t="s">
        <v>2452</v>
      </c>
      <c r="B107">
        <v>5.7846865822886162</v>
      </c>
      <c r="N107" t="s">
        <v>2479</v>
      </c>
      <c r="O107">
        <v>8.6178106100134393</v>
      </c>
      <c r="Q107">
        <f>O107/8.61781061001344/16*100</f>
        <v>6.25</v>
      </c>
    </row>
    <row r="108" spans="1:17" x14ac:dyDescent="0.25">
      <c r="A108" t="s">
        <v>2453</v>
      </c>
      <c r="B108">
        <v>5.7912584535684912</v>
      </c>
      <c r="N108" t="s">
        <v>2480</v>
      </c>
      <c r="O108">
        <v>8.5161254853685229</v>
      </c>
      <c r="Q108">
        <f t="shared" ref="Q108:Q114" si="12">O108/8.61781061001344/16*100</f>
        <v>6.1762536556219665</v>
      </c>
    </row>
    <row r="109" spans="1:17" x14ac:dyDescent="0.25">
      <c r="A109" t="s">
        <v>2462</v>
      </c>
      <c r="B109">
        <v>5.8130445630630678</v>
      </c>
      <c r="N109" t="s">
        <v>2481</v>
      </c>
      <c r="O109">
        <v>8.4696596722618764</v>
      </c>
      <c r="Q109">
        <f t="shared" si="12"/>
        <v>6.1425546867006604</v>
      </c>
    </row>
    <row r="110" spans="1:17" x14ac:dyDescent="0.25">
      <c r="N110" t="s">
        <v>2482</v>
      </c>
      <c r="O110">
        <v>8.4336328326785672</v>
      </c>
      <c r="Q110">
        <f t="shared" si="12"/>
        <v>6.1164265019928123</v>
      </c>
    </row>
    <row r="111" spans="1:17" x14ac:dyDescent="0.25">
      <c r="A111" t="s">
        <v>2454</v>
      </c>
      <c r="B111">
        <v>6.2500000000000018</v>
      </c>
      <c r="N111" t="s">
        <v>2483</v>
      </c>
      <c r="O111">
        <v>8.4303923230257958</v>
      </c>
      <c r="Q111">
        <f t="shared" si="12"/>
        <v>6.1140763476152857</v>
      </c>
    </row>
    <row r="112" spans="1:17" x14ac:dyDescent="0.25">
      <c r="A112" t="s">
        <v>2455</v>
      </c>
      <c r="B112">
        <v>6.3680381621710831</v>
      </c>
      <c r="N112" t="s">
        <v>2484</v>
      </c>
      <c r="O112">
        <v>8.3929914446443163</v>
      </c>
      <c r="Q112">
        <f t="shared" si="12"/>
        <v>6.0869516519747666</v>
      </c>
    </row>
    <row r="113" spans="1:17" x14ac:dyDescent="0.25">
      <c r="A113" t="s">
        <v>2456</v>
      </c>
      <c r="B113">
        <v>6.4508412810460856</v>
      </c>
      <c r="N113" t="s">
        <v>2485</v>
      </c>
      <c r="O113">
        <v>8.4278822424007256</v>
      </c>
      <c r="Q113">
        <f t="shared" si="12"/>
        <v>6.1122559311990257</v>
      </c>
    </row>
    <row r="114" spans="1:17" x14ac:dyDescent="0.25">
      <c r="A114" t="s">
        <v>2457</v>
      </c>
      <c r="B114">
        <v>6.4889231608135587</v>
      </c>
      <c r="N114" t="s">
        <v>2486</v>
      </c>
      <c r="O114">
        <v>8.4826615061665258</v>
      </c>
      <c r="Q114">
        <f t="shared" si="12"/>
        <v>6.1519841654373639</v>
      </c>
    </row>
    <row r="115" spans="1:17" x14ac:dyDescent="0.25">
      <c r="A115" t="s">
        <v>2458</v>
      </c>
      <c r="B115">
        <v>6.4739001434665475</v>
      </c>
    </row>
    <row r="116" spans="1:17" x14ac:dyDescent="0.25">
      <c r="A116" t="s">
        <v>2459</v>
      </c>
      <c r="B116">
        <v>6.4421334001402863</v>
      </c>
      <c r="N116" t="s">
        <v>2487</v>
      </c>
      <c r="O116">
        <v>7.7846581003658768</v>
      </c>
      <c r="Q116">
        <f>O116/7.78465810036588/16*100</f>
        <v>6.2499999999999973</v>
      </c>
    </row>
    <row r="117" spans="1:17" x14ac:dyDescent="0.25">
      <c r="A117" t="s">
        <v>2460</v>
      </c>
      <c r="B117">
        <v>6.4550317970672815</v>
      </c>
      <c r="N117" t="s">
        <v>2489</v>
      </c>
      <c r="O117">
        <v>7.8145423239084977</v>
      </c>
      <c r="Q117">
        <f t="shared" ref="Q117:Q123" si="13">O117/7.78465810036588/16*100</f>
        <v>6.2739928837892798</v>
      </c>
    </row>
    <row r="118" spans="1:17" x14ac:dyDescent="0.25">
      <c r="A118" t="s">
        <v>2461</v>
      </c>
      <c r="B118">
        <v>6.4487546877864039</v>
      </c>
      <c r="N118" t="s">
        <v>2490</v>
      </c>
      <c r="O118">
        <v>7.7871007574409319</v>
      </c>
      <c r="Q118">
        <f t="shared" si="13"/>
        <v>6.2519611146080205</v>
      </c>
    </row>
    <row r="119" spans="1:17" x14ac:dyDescent="0.25">
      <c r="N119" t="s">
        <v>2491</v>
      </c>
      <c r="O119">
        <v>7.7766488500340678</v>
      </c>
      <c r="Q119">
        <f t="shared" si="13"/>
        <v>6.2435696836099357</v>
      </c>
    </row>
    <row r="120" spans="1:17" x14ac:dyDescent="0.25">
      <c r="A120" t="s">
        <v>2463</v>
      </c>
      <c r="B120">
        <v>6.2500000000000018</v>
      </c>
      <c r="N120" t="s">
        <v>2492</v>
      </c>
      <c r="O120">
        <v>7.7855304245876082</v>
      </c>
      <c r="Q120">
        <f t="shared" si="13"/>
        <v>6.2507003552777149</v>
      </c>
    </row>
    <row r="121" spans="1:17" x14ac:dyDescent="0.25">
      <c r="A121" t="s">
        <v>2464</v>
      </c>
      <c r="B121">
        <v>6.3038318149216499</v>
      </c>
      <c r="N121" t="s">
        <v>2493</v>
      </c>
      <c r="O121">
        <v>7.7685505278480189</v>
      </c>
      <c r="Q121">
        <f t="shared" si="13"/>
        <v>6.2370678548834535</v>
      </c>
    </row>
    <row r="122" spans="1:17" x14ac:dyDescent="0.25">
      <c r="A122" t="s">
        <v>2465</v>
      </c>
      <c r="B122">
        <v>6.4779845168972621</v>
      </c>
      <c r="N122" t="s">
        <v>2494</v>
      </c>
      <c r="O122">
        <v>7.8031506830530795</v>
      </c>
      <c r="Q122">
        <f t="shared" si="13"/>
        <v>6.2648469772602553</v>
      </c>
    </row>
    <row r="123" spans="1:17" x14ac:dyDescent="0.25">
      <c r="A123" t="s">
        <v>2466</v>
      </c>
      <c r="B123">
        <v>6.5002729416163447</v>
      </c>
      <c r="N123" t="s">
        <v>2495</v>
      </c>
      <c r="O123">
        <v>7.7843460169436218</v>
      </c>
      <c r="Q123">
        <f t="shared" si="13"/>
        <v>6.2497494403268616</v>
      </c>
    </row>
    <row r="124" spans="1:17" x14ac:dyDescent="0.25">
      <c r="A124" t="s">
        <v>2467</v>
      </c>
      <c r="B124">
        <v>6.4960719868731216</v>
      </c>
    </row>
    <row r="125" spans="1:17" x14ac:dyDescent="0.25">
      <c r="A125" t="s">
        <v>2468</v>
      </c>
      <c r="B125">
        <v>6.4582006700053372</v>
      </c>
      <c r="N125" t="s">
        <v>2496</v>
      </c>
      <c r="O125">
        <v>5.3275603260174735</v>
      </c>
      <c r="Q125">
        <f>O125/5.32756032601747/16*100</f>
        <v>6.2500000000000044</v>
      </c>
    </row>
    <row r="126" spans="1:17" x14ac:dyDescent="0.25">
      <c r="A126" t="s">
        <v>2469</v>
      </c>
      <c r="B126">
        <v>6.4892828097660864</v>
      </c>
      <c r="N126" t="s">
        <v>2488</v>
      </c>
      <c r="O126">
        <v>5.2330817436823454</v>
      </c>
      <c r="Q126">
        <f t="shared" ref="Q126:Q132" si="14">O126/5.32756032601747/16*100</f>
        <v>6.1391629369805853</v>
      </c>
    </row>
    <row r="127" spans="1:17" x14ac:dyDescent="0.25">
      <c r="A127" t="s">
        <v>2470</v>
      </c>
      <c r="B127">
        <v>6.4683966524036105</v>
      </c>
      <c r="N127" t="s">
        <v>2497</v>
      </c>
      <c r="O127">
        <v>5.1782002652465415</v>
      </c>
      <c r="Q127">
        <f t="shared" si="14"/>
        <v>6.0747790127763555</v>
      </c>
    </row>
    <row r="128" spans="1:17" x14ac:dyDescent="0.25">
      <c r="N128" t="s">
        <v>2498</v>
      </c>
      <c r="O128">
        <v>5.1420338333469822</v>
      </c>
      <c r="Q128">
        <f t="shared" si="14"/>
        <v>6.0323505491757903</v>
      </c>
    </row>
    <row r="129" spans="1:17" x14ac:dyDescent="0.25">
      <c r="A129" t="s">
        <v>2471</v>
      </c>
      <c r="B129">
        <v>6.2499999999999973</v>
      </c>
      <c r="N129" t="s">
        <v>2499</v>
      </c>
      <c r="O129">
        <v>5.1599331953662437</v>
      </c>
      <c r="Q129">
        <f t="shared" si="14"/>
        <v>6.0533490936829368</v>
      </c>
    </row>
    <row r="130" spans="1:17" x14ac:dyDescent="0.25">
      <c r="A130" t="s">
        <v>2472</v>
      </c>
      <c r="B130">
        <v>6.4484700429168678</v>
      </c>
      <c r="N130" t="s">
        <v>2500</v>
      </c>
      <c r="O130">
        <v>5.1530272688739078</v>
      </c>
      <c r="Q130">
        <f t="shared" si="14"/>
        <v>6.0452474415315169</v>
      </c>
    </row>
    <row r="131" spans="1:17" x14ac:dyDescent="0.25">
      <c r="A131" t="s">
        <v>2473</v>
      </c>
      <c r="B131">
        <v>7.0156505800276321</v>
      </c>
      <c r="N131" t="s">
        <v>2501</v>
      </c>
      <c r="O131">
        <v>5.1760802243350676</v>
      </c>
      <c r="Q131">
        <f t="shared" si="14"/>
        <v>6.0722918976831668</v>
      </c>
    </row>
    <row r="132" spans="1:17" x14ac:dyDescent="0.25">
      <c r="A132" t="s">
        <v>2474</v>
      </c>
      <c r="B132">
        <v>7.0776440445981246</v>
      </c>
      <c r="N132" t="s">
        <v>2502</v>
      </c>
      <c r="O132">
        <v>5.1773489394622967</v>
      </c>
      <c r="Q132">
        <f t="shared" si="14"/>
        <v>6.0737802843104296</v>
      </c>
    </row>
    <row r="133" spans="1:17" x14ac:dyDescent="0.25">
      <c r="A133" t="s">
        <v>2475</v>
      </c>
      <c r="B133">
        <v>7.083912411641931</v>
      </c>
    </row>
    <row r="134" spans="1:17" x14ac:dyDescent="0.25">
      <c r="A134" t="s">
        <v>2476</v>
      </c>
      <c r="B134">
        <v>7.0372624624067974</v>
      </c>
      <c r="N134" t="s">
        <v>2503</v>
      </c>
      <c r="O134">
        <v>7.8202774154859398</v>
      </c>
      <c r="Q134">
        <f>O134/7.82027741548594/16*100</f>
        <v>6.25</v>
      </c>
    </row>
    <row r="135" spans="1:17" x14ac:dyDescent="0.25">
      <c r="A135" t="s">
        <v>2477</v>
      </c>
      <c r="B135">
        <v>7.0235220729587242</v>
      </c>
      <c r="N135" t="s">
        <v>2504</v>
      </c>
      <c r="O135">
        <v>7.922126796876638</v>
      </c>
      <c r="Q135">
        <f t="shared" ref="Q135:Q141" si="15">O135/7.82027741548594/16*100</f>
        <v>6.3313984721860797</v>
      </c>
    </row>
    <row r="136" spans="1:17" x14ac:dyDescent="0.25">
      <c r="A136" t="s">
        <v>2478</v>
      </c>
      <c r="B136">
        <v>6.996726469523713</v>
      </c>
      <c r="N136" t="s">
        <v>2505</v>
      </c>
      <c r="O136">
        <v>8.5738721590410769</v>
      </c>
      <c r="Q136">
        <f t="shared" si="15"/>
        <v>6.8522762233335603</v>
      </c>
    </row>
    <row r="137" spans="1:17" x14ac:dyDescent="0.25">
      <c r="N137" t="s">
        <v>2506</v>
      </c>
      <c r="O137">
        <v>8.6228560594181545</v>
      </c>
      <c r="Q137">
        <f t="shared" si="15"/>
        <v>6.8914243712944607</v>
      </c>
    </row>
    <row r="138" spans="1:17" x14ac:dyDescent="0.25">
      <c r="A138" t="s">
        <v>2479</v>
      </c>
      <c r="B138">
        <v>6.25</v>
      </c>
      <c r="N138" t="s">
        <v>2507</v>
      </c>
      <c r="O138">
        <v>8.6489240209386171</v>
      </c>
      <c r="Q138">
        <f t="shared" si="15"/>
        <v>6.9122580004417165</v>
      </c>
    </row>
    <row r="139" spans="1:17" x14ac:dyDescent="0.25">
      <c r="A139" t="s">
        <v>2480</v>
      </c>
      <c r="B139">
        <v>6.1762536556219665</v>
      </c>
      <c r="D139">
        <v>6.8061248285328126</v>
      </c>
      <c r="N139" t="s">
        <v>2508</v>
      </c>
      <c r="O139">
        <v>8.5912319342667924</v>
      </c>
      <c r="Q139">
        <f t="shared" si="15"/>
        <v>6.8661502318112992</v>
      </c>
    </row>
    <row r="140" spans="1:17" x14ac:dyDescent="0.25">
      <c r="A140" t="s">
        <v>2481</v>
      </c>
      <c r="B140">
        <v>6.1425546867006604</v>
      </c>
      <c r="N140" t="s">
        <v>2509</v>
      </c>
      <c r="O140">
        <v>8.5858808872799539</v>
      </c>
      <c r="Q140">
        <f t="shared" si="15"/>
        <v>6.8618736515967003</v>
      </c>
    </row>
    <row r="141" spans="1:17" x14ac:dyDescent="0.25">
      <c r="A141" t="s">
        <v>2482</v>
      </c>
      <c r="B141">
        <v>6.1164265019928123</v>
      </c>
      <c r="N141" t="s">
        <v>2510</v>
      </c>
      <c r="O141">
        <v>8.5497316107556642</v>
      </c>
      <c r="Q141">
        <f t="shared" si="15"/>
        <v>6.8329829912948794</v>
      </c>
    </row>
    <row r="142" spans="1:17" x14ac:dyDescent="0.25">
      <c r="A142" t="s">
        <v>2483</v>
      </c>
      <c r="B142">
        <v>6.1140763476152857</v>
      </c>
    </row>
    <row r="143" spans="1:17" x14ac:dyDescent="0.25">
      <c r="A143" t="s">
        <v>2484</v>
      </c>
      <c r="B143">
        <v>6.0869516519747666</v>
      </c>
      <c r="N143" t="s">
        <v>2511</v>
      </c>
      <c r="O143">
        <v>10.348821406072769</v>
      </c>
      <c r="Q143">
        <f>O143/10.3488214060728/16*100</f>
        <v>6.2499999999999822</v>
      </c>
    </row>
    <row r="144" spans="1:17" x14ac:dyDescent="0.25">
      <c r="A144" t="s">
        <v>2485</v>
      </c>
      <c r="B144">
        <v>6.1122559311990257</v>
      </c>
      <c r="N144" t="s">
        <v>2512</v>
      </c>
      <c r="O144">
        <v>9.9189857519436</v>
      </c>
      <c r="Q144">
        <f t="shared" ref="Q144:Q150" si="16">O144/10.3488214060728/16*100</f>
        <v>5.9904078461793686</v>
      </c>
    </row>
    <row r="145" spans="1:17" x14ac:dyDescent="0.25">
      <c r="A145" t="s">
        <v>2486</v>
      </c>
      <c r="B145">
        <v>6.1519841654373639</v>
      </c>
      <c r="N145" t="s">
        <v>2513</v>
      </c>
      <c r="O145">
        <v>9.2359822844843418</v>
      </c>
      <c r="Q145">
        <f t="shared" si="16"/>
        <v>5.5779191671192194</v>
      </c>
    </row>
    <row r="146" spans="1:17" x14ac:dyDescent="0.25">
      <c r="N146" t="s">
        <v>2514</v>
      </c>
      <c r="O146">
        <v>9.0592743078799547</v>
      </c>
      <c r="Q146">
        <f t="shared" si="16"/>
        <v>5.4711992991805056</v>
      </c>
    </row>
    <row r="147" spans="1:17" x14ac:dyDescent="0.25">
      <c r="A147" t="s">
        <v>2487</v>
      </c>
      <c r="B147">
        <v>6.2499999999999973</v>
      </c>
      <c r="N147" t="s">
        <v>2515</v>
      </c>
      <c r="O147">
        <v>9.0801008450829439</v>
      </c>
      <c r="Q147">
        <f t="shared" si="16"/>
        <v>5.4837771428219373</v>
      </c>
    </row>
    <row r="148" spans="1:17" x14ac:dyDescent="0.25">
      <c r="A148" t="s">
        <v>2489</v>
      </c>
      <c r="B148">
        <v>6.2739928837892798</v>
      </c>
      <c r="N148" t="s">
        <v>2516</v>
      </c>
      <c r="O148">
        <v>9.1435717488424295</v>
      </c>
      <c r="Q148">
        <f t="shared" si="16"/>
        <v>5.5221093482906687</v>
      </c>
    </row>
    <row r="149" spans="1:17" x14ac:dyDescent="0.25">
      <c r="A149" t="s">
        <v>2490</v>
      </c>
      <c r="B149">
        <v>6.2519611146080205</v>
      </c>
      <c r="N149" t="s">
        <v>2517</v>
      </c>
      <c r="O149">
        <v>9.1522734532125831</v>
      </c>
      <c r="Q149">
        <f t="shared" si="16"/>
        <v>5.5273645991235352</v>
      </c>
    </row>
    <row r="150" spans="1:17" x14ac:dyDescent="0.25">
      <c r="A150" t="s">
        <v>2491</v>
      </c>
      <c r="B150">
        <v>6.2435696836099357</v>
      </c>
      <c r="N150" t="s">
        <v>2518</v>
      </c>
      <c r="O150">
        <v>9.2631007656365476</v>
      </c>
      <c r="Q150">
        <f t="shared" si="16"/>
        <v>5.5942969265326559</v>
      </c>
    </row>
    <row r="151" spans="1:17" x14ac:dyDescent="0.25">
      <c r="A151" t="s">
        <v>2492</v>
      </c>
      <c r="B151">
        <v>6.2507003552777149</v>
      </c>
    </row>
    <row r="152" spans="1:17" x14ac:dyDescent="0.25">
      <c r="A152" t="s">
        <v>2493</v>
      </c>
      <c r="B152">
        <v>6.2370678548834535</v>
      </c>
    </row>
    <row r="153" spans="1:17" x14ac:dyDescent="0.25">
      <c r="A153" t="s">
        <v>2494</v>
      </c>
      <c r="B153">
        <v>6.2648469772602553</v>
      </c>
    </row>
    <row r="154" spans="1:17" x14ac:dyDescent="0.25">
      <c r="A154" t="s">
        <v>2495</v>
      </c>
      <c r="B154">
        <v>6.2497494403268616</v>
      </c>
    </row>
    <row r="156" spans="1:17" x14ac:dyDescent="0.25">
      <c r="A156" t="s">
        <v>2496</v>
      </c>
      <c r="B156">
        <v>6.2500000000000044</v>
      </c>
    </row>
    <row r="157" spans="1:17" x14ac:dyDescent="0.25">
      <c r="A157" t="s">
        <v>2488</v>
      </c>
      <c r="B157">
        <v>6.1391629369805853</v>
      </c>
    </row>
    <row r="158" spans="1:17" x14ac:dyDescent="0.25">
      <c r="A158" t="s">
        <v>2497</v>
      </c>
      <c r="B158">
        <v>6.0747790127763555</v>
      </c>
    </row>
    <row r="159" spans="1:17" x14ac:dyDescent="0.25">
      <c r="A159" t="s">
        <v>2498</v>
      </c>
      <c r="B159">
        <v>6.0323505491757903</v>
      </c>
    </row>
    <row r="160" spans="1:17" x14ac:dyDescent="0.25">
      <c r="A160" t="s">
        <v>2499</v>
      </c>
      <c r="B160">
        <v>6.0533490936829368</v>
      </c>
    </row>
    <row r="161" spans="1:2" x14ac:dyDescent="0.25">
      <c r="A161" t="s">
        <v>2500</v>
      </c>
      <c r="B161">
        <v>6.0452474415315169</v>
      </c>
    </row>
    <row r="162" spans="1:2" x14ac:dyDescent="0.25">
      <c r="A162" t="s">
        <v>2501</v>
      </c>
      <c r="B162">
        <v>6.0722918976831668</v>
      </c>
    </row>
    <row r="163" spans="1:2" x14ac:dyDescent="0.25">
      <c r="A163" t="s">
        <v>2502</v>
      </c>
      <c r="B163">
        <v>6.0737802843104296</v>
      </c>
    </row>
    <row r="165" spans="1:2" x14ac:dyDescent="0.25">
      <c r="A165" t="s">
        <v>2503</v>
      </c>
      <c r="B165">
        <v>6.25</v>
      </c>
    </row>
    <row r="166" spans="1:2" x14ac:dyDescent="0.25">
      <c r="A166" t="s">
        <v>2504</v>
      </c>
      <c r="B166">
        <v>6.3313984721860797</v>
      </c>
    </row>
    <row r="167" spans="1:2" x14ac:dyDescent="0.25">
      <c r="A167" t="s">
        <v>2505</v>
      </c>
      <c r="B167">
        <v>6.8522762233335603</v>
      </c>
    </row>
    <row r="168" spans="1:2" x14ac:dyDescent="0.25">
      <c r="A168" t="s">
        <v>2506</v>
      </c>
      <c r="B168">
        <v>6.8914243712944607</v>
      </c>
    </row>
    <row r="169" spans="1:2" x14ac:dyDescent="0.25">
      <c r="A169" t="s">
        <v>2507</v>
      </c>
      <c r="B169">
        <v>6.9122580004417165</v>
      </c>
    </row>
    <row r="170" spans="1:2" x14ac:dyDescent="0.25">
      <c r="A170" t="s">
        <v>2508</v>
      </c>
      <c r="B170">
        <v>6.8661502318112992</v>
      </c>
    </row>
    <row r="171" spans="1:2" x14ac:dyDescent="0.25">
      <c r="A171" t="s">
        <v>2509</v>
      </c>
      <c r="B171">
        <v>6.8618736515967003</v>
      </c>
    </row>
    <row r="172" spans="1:2" x14ac:dyDescent="0.25">
      <c r="A172" t="s">
        <v>2510</v>
      </c>
      <c r="B172">
        <v>6.8329829912948794</v>
      </c>
    </row>
    <row r="174" spans="1:2" x14ac:dyDescent="0.25">
      <c r="A174" t="s">
        <v>2511</v>
      </c>
      <c r="B174">
        <v>6.2499999999999822</v>
      </c>
    </row>
    <row r="175" spans="1:2" x14ac:dyDescent="0.25">
      <c r="A175" t="s">
        <v>2512</v>
      </c>
      <c r="B175">
        <v>5.9904078461793686</v>
      </c>
    </row>
    <row r="176" spans="1:2" x14ac:dyDescent="0.25">
      <c r="A176" t="s">
        <v>2513</v>
      </c>
      <c r="B176">
        <v>5.5779191671192194</v>
      </c>
    </row>
    <row r="177" spans="1:2" x14ac:dyDescent="0.25">
      <c r="A177" t="s">
        <v>2514</v>
      </c>
      <c r="B177">
        <v>5.4711992991805056</v>
      </c>
    </row>
    <row r="178" spans="1:2" x14ac:dyDescent="0.25">
      <c r="A178" t="s">
        <v>2515</v>
      </c>
      <c r="B178">
        <v>5.4837771428219373</v>
      </c>
    </row>
    <row r="179" spans="1:2" x14ac:dyDescent="0.25">
      <c r="A179" t="s">
        <v>2516</v>
      </c>
      <c r="B179">
        <v>5.5221093482906687</v>
      </c>
    </row>
    <row r="180" spans="1:2" x14ac:dyDescent="0.25">
      <c r="A180" t="s">
        <v>2517</v>
      </c>
      <c r="B180">
        <v>5.5273645991235352</v>
      </c>
    </row>
    <row r="181" spans="1:2" x14ac:dyDescent="0.25">
      <c r="A181" t="s">
        <v>2518</v>
      </c>
      <c r="B181">
        <v>5.5942969265326559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82"/>
  <sheetViews>
    <sheetView zoomScale="90" zoomScaleNormal="90" workbookViewId="0">
      <selection activeCell="R7" sqref="R7:R581"/>
    </sheetView>
  </sheetViews>
  <sheetFormatPr defaultRowHeight="15" x14ac:dyDescent="0.25"/>
  <sheetData>
    <row r="1" spans="1:121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</row>
    <row r="2" spans="1:121" x14ac:dyDescent="0.25">
      <c r="A2" s="1">
        <v>0</v>
      </c>
      <c r="B2">
        <v>134131</v>
      </c>
      <c r="C2">
        <v>82095</v>
      </c>
      <c r="D2">
        <v>129443</v>
      </c>
      <c r="E2">
        <v>1</v>
      </c>
      <c r="F2">
        <v>160560</v>
      </c>
      <c r="G2">
        <v>78019</v>
      </c>
      <c r="H2">
        <v>55937</v>
      </c>
      <c r="I2">
        <v>93970</v>
      </c>
      <c r="K2">
        <v>101054</v>
      </c>
      <c r="L2">
        <v>122369</v>
      </c>
      <c r="M2">
        <v>90966</v>
      </c>
      <c r="N2">
        <v>161889</v>
      </c>
      <c r="O2">
        <v>1</v>
      </c>
      <c r="P2">
        <v>162867</v>
      </c>
      <c r="R2">
        <v>1</v>
      </c>
      <c r="S2">
        <v>1</v>
      </c>
      <c r="T2">
        <v>2</v>
      </c>
      <c r="U2">
        <v>2</v>
      </c>
      <c r="V2">
        <v>152791</v>
      </c>
      <c r="W2">
        <v>105268</v>
      </c>
      <c r="X2">
        <v>161905</v>
      </c>
      <c r="Z2">
        <v>200560</v>
      </c>
      <c r="AA2">
        <v>88252</v>
      </c>
      <c r="AB2">
        <v>59229</v>
      </c>
      <c r="AC2">
        <v>94109</v>
      </c>
      <c r="AD2">
        <v>1</v>
      </c>
      <c r="AE2">
        <v>105542</v>
      </c>
      <c r="AF2">
        <v>58747</v>
      </c>
      <c r="AG2">
        <v>43750</v>
      </c>
      <c r="AH2">
        <v>69408</v>
      </c>
      <c r="AI2">
        <v>1</v>
      </c>
      <c r="AJ2">
        <v>72463</v>
      </c>
      <c r="AK2">
        <v>85667</v>
      </c>
      <c r="AL2">
        <v>69419</v>
      </c>
      <c r="AM2">
        <v>118210</v>
      </c>
      <c r="AN2">
        <v>1</v>
      </c>
      <c r="AO2">
        <v>115584</v>
      </c>
      <c r="AP2">
        <v>3</v>
      </c>
      <c r="AQ2">
        <v>2</v>
      </c>
      <c r="AR2">
        <v>1</v>
      </c>
      <c r="AU2">
        <v>99337</v>
      </c>
      <c r="AV2">
        <v>73472</v>
      </c>
      <c r="AW2">
        <v>115911</v>
      </c>
      <c r="AX2">
        <v>1</v>
      </c>
      <c r="AY2">
        <v>134009</v>
      </c>
      <c r="AZ2">
        <v>116640</v>
      </c>
      <c r="BA2">
        <v>76818</v>
      </c>
      <c r="BB2">
        <v>134062</v>
      </c>
      <c r="BC2">
        <v>3</v>
      </c>
      <c r="BD2">
        <v>148025</v>
      </c>
      <c r="BE2">
        <v>89516</v>
      </c>
      <c r="BF2">
        <v>65301</v>
      </c>
      <c r="BG2">
        <v>107725</v>
      </c>
      <c r="BH2">
        <v>1</v>
      </c>
      <c r="BI2">
        <v>111327</v>
      </c>
      <c r="BJ2">
        <v>135833</v>
      </c>
      <c r="BK2">
        <v>108660</v>
      </c>
      <c r="BL2">
        <v>201340</v>
      </c>
      <c r="BM2">
        <v>1</v>
      </c>
      <c r="BN2">
        <v>194536</v>
      </c>
      <c r="BS2">
        <v>1</v>
      </c>
      <c r="BT2">
        <v>148520</v>
      </c>
      <c r="BU2">
        <v>108065</v>
      </c>
      <c r="BV2">
        <v>191785</v>
      </c>
      <c r="BW2">
        <v>4</v>
      </c>
      <c r="BX2">
        <v>205237</v>
      </c>
      <c r="CK2">
        <v>1</v>
      </c>
      <c r="CS2">
        <v>169382</v>
      </c>
      <c r="CT2">
        <v>99894</v>
      </c>
      <c r="CU2">
        <v>160703</v>
      </c>
      <c r="CV2">
        <v>1</v>
      </c>
      <c r="CW2">
        <v>228701</v>
      </c>
      <c r="CX2">
        <v>114508</v>
      </c>
      <c r="CY2">
        <v>74981</v>
      </c>
      <c r="CZ2">
        <v>120168</v>
      </c>
      <c r="DA2">
        <v>1</v>
      </c>
      <c r="DB2">
        <v>139653</v>
      </c>
      <c r="DC2">
        <v>160154</v>
      </c>
      <c r="DD2">
        <v>118270</v>
      </c>
      <c r="DE2">
        <v>206017</v>
      </c>
      <c r="DG2">
        <v>219741</v>
      </c>
      <c r="DH2">
        <v>2</v>
      </c>
      <c r="DI2">
        <v>1</v>
      </c>
      <c r="DK2">
        <v>1</v>
      </c>
      <c r="DL2">
        <v>7</v>
      </c>
      <c r="DM2">
        <v>205736</v>
      </c>
      <c r="DN2">
        <v>136968</v>
      </c>
      <c r="DO2">
        <v>216322</v>
      </c>
      <c r="DP2">
        <v>1</v>
      </c>
      <c r="DQ2">
        <v>277998</v>
      </c>
    </row>
    <row r="3" spans="1:121" x14ac:dyDescent="0.25">
      <c r="A3" s="1">
        <v>1</v>
      </c>
      <c r="B3">
        <v>134938</v>
      </c>
      <c r="C3">
        <v>80200</v>
      </c>
      <c r="D3">
        <v>132614</v>
      </c>
      <c r="E3">
        <v>11</v>
      </c>
      <c r="F3">
        <v>160642</v>
      </c>
      <c r="G3">
        <v>82962</v>
      </c>
      <c r="H3">
        <v>54274</v>
      </c>
      <c r="I3">
        <v>83091</v>
      </c>
      <c r="J3">
        <v>6</v>
      </c>
      <c r="K3">
        <v>97703</v>
      </c>
      <c r="L3">
        <v>118886</v>
      </c>
      <c r="M3">
        <v>88726</v>
      </c>
      <c r="N3">
        <v>154816</v>
      </c>
      <c r="O3">
        <v>8</v>
      </c>
      <c r="P3">
        <v>155881</v>
      </c>
      <c r="S3">
        <v>3</v>
      </c>
      <c r="T3">
        <v>3</v>
      </c>
      <c r="V3">
        <v>153157</v>
      </c>
      <c r="W3">
        <v>103352</v>
      </c>
      <c r="X3">
        <v>175408</v>
      </c>
      <c r="Y3">
        <v>12</v>
      </c>
      <c r="Z3">
        <v>210899</v>
      </c>
      <c r="AA3">
        <v>87256</v>
      </c>
      <c r="AB3">
        <v>57465</v>
      </c>
      <c r="AC3">
        <v>94327</v>
      </c>
      <c r="AD3">
        <v>5</v>
      </c>
      <c r="AE3">
        <v>101737</v>
      </c>
      <c r="AF3">
        <v>57717</v>
      </c>
      <c r="AG3">
        <v>42794</v>
      </c>
      <c r="AH3">
        <v>68190</v>
      </c>
      <c r="AI3">
        <v>5</v>
      </c>
      <c r="AJ3">
        <v>71263</v>
      </c>
      <c r="AK3">
        <v>83700</v>
      </c>
      <c r="AL3">
        <v>71534</v>
      </c>
      <c r="AM3">
        <v>118841</v>
      </c>
      <c r="AN3">
        <v>9</v>
      </c>
      <c r="AO3">
        <v>117187</v>
      </c>
      <c r="AP3">
        <v>1</v>
      </c>
      <c r="AQ3">
        <v>1</v>
      </c>
      <c r="AS3">
        <v>1</v>
      </c>
      <c r="AU3">
        <v>99287</v>
      </c>
      <c r="AV3">
        <v>73786</v>
      </c>
      <c r="AW3">
        <v>116966</v>
      </c>
      <c r="AX3">
        <v>5</v>
      </c>
      <c r="AY3">
        <v>134453</v>
      </c>
      <c r="AZ3">
        <v>126605</v>
      </c>
      <c r="BA3">
        <v>80827</v>
      </c>
      <c r="BB3">
        <v>141627</v>
      </c>
      <c r="BC3">
        <v>4</v>
      </c>
      <c r="BD3">
        <v>154960</v>
      </c>
      <c r="BE3">
        <v>93768</v>
      </c>
      <c r="BF3">
        <v>67395</v>
      </c>
      <c r="BG3">
        <v>109544</v>
      </c>
      <c r="BH3">
        <v>4</v>
      </c>
      <c r="BI3">
        <v>116604</v>
      </c>
      <c r="BJ3">
        <v>146833</v>
      </c>
      <c r="BK3">
        <v>116926</v>
      </c>
      <c r="BL3">
        <v>214456</v>
      </c>
      <c r="BM3">
        <v>9</v>
      </c>
      <c r="BN3">
        <v>209232</v>
      </c>
      <c r="BP3">
        <v>1</v>
      </c>
      <c r="BR3">
        <v>1</v>
      </c>
      <c r="BS3">
        <v>1</v>
      </c>
      <c r="BT3">
        <v>165074</v>
      </c>
      <c r="BU3">
        <v>113352</v>
      </c>
      <c r="BV3">
        <v>190344</v>
      </c>
      <c r="BW3">
        <v>12</v>
      </c>
      <c r="BX3">
        <v>223946</v>
      </c>
      <c r="BY3">
        <v>2</v>
      </c>
      <c r="BZ3">
        <v>2</v>
      </c>
      <c r="CA3">
        <v>1</v>
      </c>
      <c r="CB3">
        <v>1</v>
      </c>
      <c r="CC3">
        <v>2</v>
      </c>
      <c r="CD3">
        <v>1</v>
      </c>
      <c r="CE3">
        <v>1</v>
      </c>
      <c r="CG3">
        <v>1</v>
      </c>
      <c r="CJ3">
        <v>1</v>
      </c>
      <c r="CL3">
        <v>1</v>
      </c>
      <c r="CM3">
        <v>1</v>
      </c>
      <c r="CN3">
        <v>1</v>
      </c>
      <c r="CP3">
        <v>1</v>
      </c>
      <c r="CQ3">
        <v>8</v>
      </c>
      <c r="CR3">
        <v>1</v>
      </c>
      <c r="CS3">
        <v>156160</v>
      </c>
      <c r="CT3">
        <v>98282</v>
      </c>
      <c r="CU3">
        <v>159608</v>
      </c>
      <c r="CV3">
        <v>4</v>
      </c>
      <c r="CW3">
        <v>192330</v>
      </c>
      <c r="CX3">
        <v>108446</v>
      </c>
      <c r="CY3">
        <v>70943</v>
      </c>
      <c r="CZ3">
        <v>113391</v>
      </c>
      <c r="DA3">
        <v>9</v>
      </c>
      <c r="DB3">
        <v>130984</v>
      </c>
      <c r="DC3">
        <v>149473</v>
      </c>
      <c r="DD3">
        <v>122647</v>
      </c>
      <c r="DE3">
        <v>200994</v>
      </c>
      <c r="DF3">
        <v>14</v>
      </c>
      <c r="DG3">
        <v>212795</v>
      </c>
      <c r="DH3">
        <v>2</v>
      </c>
      <c r="DJ3">
        <v>2</v>
      </c>
      <c r="DK3">
        <v>2</v>
      </c>
      <c r="DM3">
        <v>199537</v>
      </c>
      <c r="DN3">
        <v>133931</v>
      </c>
      <c r="DO3">
        <v>213190</v>
      </c>
      <c r="DP3">
        <v>12</v>
      </c>
      <c r="DQ3">
        <v>271134</v>
      </c>
    </row>
    <row r="4" spans="1:121" x14ac:dyDescent="0.25">
      <c r="A4" s="1">
        <v>2</v>
      </c>
      <c r="B4">
        <v>135857</v>
      </c>
      <c r="C4">
        <v>81443</v>
      </c>
      <c r="D4">
        <v>124818</v>
      </c>
      <c r="F4">
        <v>162843</v>
      </c>
      <c r="G4">
        <v>82631</v>
      </c>
      <c r="H4">
        <v>55756</v>
      </c>
      <c r="I4">
        <v>79470</v>
      </c>
      <c r="J4">
        <v>2</v>
      </c>
      <c r="K4">
        <v>98917</v>
      </c>
      <c r="L4">
        <v>122152</v>
      </c>
      <c r="M4">
        <v>92373</v>
      </c>
      <c r="N4">
        <v>154244</v>
      </c>
      <c r="O4">
        <v>1</v>
      </c>
      <c r="P4">
        <v>159407</v>
      </c>
      <c r="Q4">
        <v>12</v>
      </c>
      <c r="R4">
        <v>3</v>
      </c>
      <c r="S4">
        <v>4</v>
      </c>
      <c r="T4">
        <v>1</v>
      </c>
      <c r="U4">
        <v>5</v>
      </c>
      <c r="V4">
        <v>155559</v>
      </c>
      <c r="W4">
        <v>104446</v>
      </c>
      <c r="X4">
        <v>147431</v>
      </c>
      <c r="Y4">
        <v>1</v>
      </c>
      <c r="Z4">
        <v>202232</v>
      </c>
      <c r="AA4">
        <v>87623</v>
      </c>
      <c r="AB4">
        <v>58904</v>
      </c>
      <c r="AC4">
        <v>89486</v>
      </c>
      <c r="AD4">
        <v>1</v>
      </c>
      <c r="AE4">
        <v>106881</v>
      </c>
      <c r="AF4">
        <v>57924</v>
      </c>
      <c r="AG4">
        <v>43228</v>
      </c>
      <c r="AH4">
        <v>62195</v>
      </c>
      <c r="AI4">
        <v>2</v>
      </c>
      <c r="AJ4">
        <v>72057</v>
      </c>
      <c r="AK4">
        <v>82134</v>
      </c>
      <c r="AL4">
        <v>67450</v>
      </c>
      <c r="AM4">
        <v>113278</v>
      </c>
      <c r="AN4">
        <v>1</v>
      </c>
      <c r="AO4">
        <v>111354</v>
      </c>
      <c r="AP4">
        <v>6</v>
      </c>
      <c r="AQ4">
        <v>4</v>
      </c>
      <c r="AR4">
        <v>3</v>
      </c>
      <c r="AS4">
        <v>2</v>
      </c>
      <c r="AT4">
        <v>10</v>
      </c>
      <c r="AU4">
        <v>100585</v>
      </c>
      <c r="AV4">
        <v>73335</v>
      </c>
      <c r="AW4">
        <v>108770</v>
      </c>
      <c r="AX4">
        <v>1</v>
      </c>
      <c r="AY4">
        <v>133863</v>
      </c>
      <c r="AZ4">
        <v>126830</v>
      </c>
      <c r="BA4">
        <v>82520</v>
      </c>
      <c r="BB4">
        <v>133617</v>
      </c>
      <c r="BC4">
        <v>2</v>
      </c>
      <c r="BD4">
        <v>155924</v>
      </c>
      <c r="BE4">
        <v>97337</v>
      </c>
      <c r="BF4">
        <v>70999</v>
      </c>
      <c r="BG4">
        <v>112890</v>
      </c>
      <c r="BH4">
        <v>1</v>
      </c>
      <c r="BI4">
        <v>118606</v>
      </c>
      <c r="BJ4">
        <v>151576</v>
      </c>
      <c r="BK4">
        <v>119314</v>
      </c>
      <c r="BL4">
        <v>208370</v>
      </c>
      <c r="BM4">
        <v>4</v>
      </c>
      <c r="BN4">
        <v>209843</v>
      </c>
      <c r="BO4">
        <v>8</v>
      </c>
      <c r="BP4">
        <v>12</v>
      </c>
      <c r="BQ4">
        <v>11</v>
      </c>
      <c r="BR4">
        <v>3</v>
      </c>
      <c r="BS4">
        <v>6</v>
      </c>
      <c r="BT4">
        <v>173410</v>
      </c>
      <c r="BU4">
        <v>122031</v>
      </c>
      <c r="BV4">
        <v>177596</v>
      </c>
      <c r="BW4">
        <v>2</v>
      </c>
      <c r="BX4">
        <v>222057</v>
      </c>
      <c r="BY4">
        <v>1</v>
      </c>
      <c r="CA4">
        <v>1</v>
      </c>
      <c r="CB4">
        <v>1</v>
      </c>
      <c r="CD4">
        <v>1</v>
      </c>
      <c r="CE4">
        <v>1</v>
      </c>
      <c r="CF4">
        <v>1</v>
      </c>
      <c r="CH4">
        <v>1</v>
      </c>
      <c r="CI4">
        <v>4</v>
      </c>
      <c r="CK4">
        <v>1</v>
      </c>
      <c r="CM4">
        <v>6</v>
      </c>
      <c r="CN4">
        <v>1</v>
      </c>
      <c r="CO4">
        <v>1</v>
      </c>
      <c r="CP4">
        <v>1</v>
      </c>
      <c r="CS4">
        <v>161398</v>
      </c>
      <c r="CT4">
        <v>99073</v>
      </c>
      <c r="CU4">
        <v>153689</v>
      </c>
      <c r="CV4">
        <v>4</v>
      </c>
      <c r="CW4">
        <v>202891</v>
      </c>
      <c r="CX4">
        <v>112521</v>
      </c>
      <c r="CY4">
        <v>72638</v>
      </c>
      <c r="CZ4">
        <v>104609</v>
      </c>
      <c r="DA4">
        <v>2</v>
      </c>
      <c r="DB4">
        <v>134651</v>
      </c>
      <c r="DC4">
        <v>153082</v>
      </c>
      <c r="DD4">
        <v>117102</v>
      </c>
      <c r="DE4">
        <v>200581</v>
      </c>
      <c r="DF4">
        <v>3</v>
      </c>
      <c r="DG4">
        <v>225141</v>
      </c>
      <c r="DH4">
        <v>14</v>
      </c>
      <c r="DI4">
        <v>5</v>
      </c>
      <c r="DJ4">
        <v>9</v>
      </c>
      <c r="DK4">
        <v>10</v>
      </c>
      <c r="DL4">
        <v>11</v>
      </c>
      <c r="DM4">
        <v>207960</v>
      </c>
      <c r="DN4">
        <v>136482</v>
      </c>
      <c r="DO4">
        <v>206634</v>
      </c>
      <c r="DP4">
        <v>5</v>
      </c>
      <c r="DQ4">
        <v>289352</v>
      </c>
    </row>
    <row r="6" spans="1:121" x14ac:dyDescent="0.25">
      <c r="A6" s="5" t="s">
        <v>2291</v>
      </c>
      <c r="B6" s="5">
        <v>0</v>
      </c>
      <c r="C6" s="5" t="s">
        <v>2292</v>
      </c>
      <c r="D6">
        <v>8189370</v>
      </c>
      <c r="P6" s="5" t="s">
        <v>2519</v>
      </c>
      <c r="Q6" s="5" t="s">
        <v>2292</v>
      </c>
      <c r="R6" t="s">
        <v>3432</v>
      </c>
    </row>
    <row r="7" spans="1:121" x14ac:dyDescent="0.25">
      <c r="A7" s="1" t="s">
        <v>30</v>
      </c>
      <c r="B7">
        <v>135857</v>
      </c>
      <c r="C7">
        <f>B7/8189370*100</f>
        <v>1.6589432398340775</v>
      </c>
      <c r="E7" s="5" t="s">
        <v>2291</v>
      </c>
      <c r="F7" s="5">
        <v>0</v>
      </c>
      <c r="G7" s="5">
        <v>5</v>
      </c>
      <c r="H7" s="5">
        <v>15</v>
      </c>
      <c r="I7" s="5">
        <v>30</v>
      </c>
      <c r="J7" s="5">
        <v>90</v>
      </c>
      <c r="K7" s="5">
        <v>270</v>
      </c>
      <c r="L7" s="5">
        <v>540</v>
      </c>
      <c r="M7" s="5">
        <v>720</v>
      </c>
      <c r="P7" t="s">
        <v>2921</v>
      </c>
      <c r="Q7">
        <v>1.65894323983408</v>
      </c>
      <c r="R7">
        <f>Q7/1.65894323983408/64*100</f>
        <v>1.5625</v>
      </c>
    </row>
    <row r="8" spans="1:121" x14ac:dyDescent="0.25">
      <c r="A8" s="1" t="s">
        <v>31</v>
      </c>
      <c r="B8">
        <v>81443</v>
      </c>
      <c r="C8">
        <f t="shared" ref="C8:C70" si="0">B8/8189370*100</f>
        <v>0.99449652415265155</v>
      </c>
      <c r="E8" t="s">
        <v>30</v>
      </c>
      <c r="F8">
        <v>1.6589432398340775</v>
      </c>
      <c r="G8">
        <v>1.6830561858683923</v>
      </c>
      <c r="H8">
        <v>1.4480591665267006</v>
      </c>
      <c r="I8">
        <v>1.46126596066137</v>
      </c>
      <c r="J8">
        <v>1.4487133920993287</v>
      </c>
      <c r="K8">
        <v>1.4829036299141487</v>
      </c>
      <c r="L8">
        <v>1.4541125396200929</v>
      </c>
      <c r="M8">
        <v>1.4592261212351176</v>
      </c>
      <c r="P8" t="s">
        <v>2922</v>
      </c>
      <c r="Q8">
        <v>1.6830561858683923</v>
      </c>
      <c r="R8">
        <f t="shared" ref="R8:R14" si="1">Q8/1.65894323983408/64*100</f>
        <v>1.5852111315649242</v>
      </c>
    </row>
    <row r="9" spans="1:121" x14ac:dyDescent="0.25">
      <c r="A9" s="1" t="s">
        <v>32</v>
      </c>
      <c r="B9">
        <v>124818</v>
      </c>
      <c r="C9">
        <f t="shared" si="0"/>
        <v>1.5241465460713095</v>
      </c>
      <c r="E9" t="s">
        <v>31</v>
      </c>
      <c r="F9">
        <v>0.99449652415265155</v>
      </c>
      <c r="G9">
        <v>0.99356170293512813</v>
      </c>
      <c r="H9">
        <v>0.91232245838170356</v>
      </c>
      <c r="I9">
        <v>0.91853236065691601</v>
      </c>
      <c r="J9">
        <v>0.91291347236750442</v>
      </c>
      <c r="K9">
        <v>0.92427501751781382</v>
      </c>
      <c r="L9">
        <v>0.91599145965136763</v>
      </c>
      <c r="M9">
        <v>0.91549043580837175</v>
      </c>
      <c r="P9" t="s">
        <v>2923</v>
      </c>
      <c r="Q9">
        <v>1.4480591665267006</v>
      </c>
      <c r="R9">
        <f t="shared" si="1"/>
        <v>1.3638757453354848</v>
      </c>
    </row>
    <row r="10" spans="1:121" x14ac:dyDescent="0.25">
      <c r="A10" s="1" t="s">
        <v>34</v>
      </c>
      <c r="B10">
        <v>162843</v>
      </c>
      <c r="C10">
        <f t="shared" si="0"/>
        <v>1.9884679773902021</v>
      </c>
      <c r="E10" t="s">
        <v>32</v>
      </c>
      <c r="F10">
        <v>1.5241465460713095</v>
      </c>
      <c r="G10">
        <v>1.558876559216622</v>
      </c>
      <c r="H10">
        <v>1.5013415602554834</v>
      </c>
      <c r="I10">
        <v>1.5273563977027074</v>
      </c>
      <c r="J10">
        <v>1.513980881366533</v>
      </c>
      <c r="K10">
        <v>1.537864421948073</v>
      </c>
      <c r="L10">
        <v>1.5085964358183324</v>
      </c>
      <c r="M10">
        <v>1.5049889873328428</v>
      </c>
      <c r="P10" t="s">
        <v>2924</v>
      </c>
      <c r="Q10">
        <v>1.46126596066137</v>
      </c>
      <c r="R10">
        <f t="shared" si="1"/>
        <v>1.3763147579188717</v>
      </c>
    </row>
    <row r="11" spans="1:121" x14ac:dyDescent="0.25">
      <c r="A11" s="1" t="s">
        <v>35</v>
      </c>
      <c r="B11">
        <v>82631</v>
      </c>
      <c r="C11">
        <f t="shared" si="0"/>
        <v>1.0090031345512536</v>
      </c>
      <c r="E11" t="s">
        <v>34</v>
      </c>
      <c r="F11">
        <v>1.9884679773902021</v>
      </c>
      <c r="G11">
        <v>1.9543980218315833</v>
      </c>
      <c r="H11">
        <v>1.6475355317033278</v>
      </c>
      <c r="I11">
        <v>1.6432211698335339</v>
      </c>
      <c r="J11">
        <v>1.6250022591249218</v>
      </c>
      <c r="K11">
        <v>1.6756927664909931</v>
      </c>
      <c r="L11">
        <v>1.6465660209779354</v>
      </c>
      <c r="M11">
        <v>1.6597599353094783</v>
      </c>
      <c r="P11" t="s">
        <v>2925</v>
      </c>
      <c r="Q11">
        <v>1.4487133920993287</v>
      </c>
      <c r="R11">
        <f t="shared" si="1"/>
        <v>1.3644919372778528</v>
      </c>
    </row>
    <row r="12" spans="1:121" x14ac:dyDescent="0.25">
      <c r="A12" s="1" t="s">
        <v>36</v>
      </c>
      <c r="B12">
        <v>55756</v>
      </c>
      <c r="C12">
        <f t="shared" si="0"/>
        <v>0.68083381261318021</v>
      </c>
      <c r="E12" t="s">
        <v>35</v>
      </c>
      <c r="F12">
        <v>1.0090031345512536</v>
      </c>
      <c r="G12">
        <v>1.0237082768356651</v>
      </c>
      <c r="H12">
        <v>1.0329047133967166</v>
      </c>
      <c r="I12">
        <v>1.0348688602669309</v>
      </c>
      <c r="J12">
        <v>1.0374609816506282</v>
      </c>
      <c r="K12">
        <v>1.0340276647249027</v>
      </c>
      <c r="L12">
        <v>1.037429128336637</v>
      </c>
      <c r="M12">
        <v>1.0320663924431053</v>
      </c>
      <c r="P12" t="s">
        <v>2926</v>
      </c>
      <c r="Q12">
        <v>1.4829036299141487</v>
      </c>
      <c r="R12">
        <f t="shared" si="1"/>
        <v>1.3966945137752855</v>
      </c>
    </row>
    <row r="13" spans="1:121" x14ac:dyDescent="0.25">
      <c r="A13" s="1" t="s">
        <v>37</v>
      </c>
      <c r="B13">
        <v>79470</v>
      </c>
      <c r="C13">
        <f t="shared" si="0"/>
        <v>0.97040431681557926</v>
      </c>
      <c r="E13" t="s">
        <v>36</v>
      </c>
      <c r="F13">
        <v>0.68083381261318021</v>
      </c>
      <c r="G13">
        <v>0.67831208204855697</v>
      </c>
      <c r="H13">
        <v>0.6632450284975554</v>
      </c>
      <c r="I13">
        <v>0.66280950156322993</v>
      </c>
      <c r="J13">
        <v>0.66609528308394717</v>
      </c>
      <c r="K13">
        <v>0.66892561171031706</v>
      </c>
      <c r="L13">
        <v>0.66614663419923326</v>
      </c>
      <c r="M13">
        <v>0.66358594022316153</v>
      </c>
      <c r="P13" t="s">
        <v>2927</v>
      </c>
      <c r="Q13">
        <v>1.4541125396200929</v>
      </c>
      <c r="R13">
        <f t="shared" si="1"/>
        <v>1.3695772034874656</v>
      </c>
    </row>
    <row r="14" spans="1:121" x14ac:dyDescent="0.25">
      <c r="A14" s="1" t="s">
        <v>39</v>
      </c>
      <c r="B14">
        <v>98917</v>
      </c>
      <c r="C14">
        <f t="shared" si="0"/>
        <v>1.2078706909078476</v>
      </c>
      <c r="E14" t="s">
        <v>37</v>
      </c>
      <c r="F14">
        <v>0.97040431681557926</v>
      </c>
      <c r="G14">
        <v>0.99665627510089094</v>
      </c>
      <c r="H14">
        <v>1.0882564015437659</v>
      </c>
      <c r="I14">
        <v>1.102271226091591</v>
      </c>
      <c r="J14">
        <v>1.1041554908900684</v>
      </c>
      <c r="K14">
        <v>1.1006156032390719</v>
      </c>
      <c r="L14">
        <v>1.0935931939440375</v>
      </c>
      <c r="M14">
        <v>1.0846858981710874</v>
      </c>
      <c r="P14" t="s">
        <v>2928</v>
      </c>
      <c r="Q14">
        <v>1.4592261212351176</v>
      </c>
      <c r="R14">
        <f t="shared" si="1"/>
        <v>1.3743935052641769</v>
      </c>
    </row>
    <row r="15" spans="1:121" x14ac:dyDescent="0.25">
      <c r="A15" s="1" t="s">
        <v>40</v>
      </c>
      <c r="B15">
        <v>122152</v>
      </c>
      <c r="C15">
        <f t="shared" si="0"/>
        <v>1.4915921493350526</v>
      </c>
      <c r="E15" t="s">
        <v>39</v>
      </c>
      <c r="F15">
        <v>1.2078706909078476</v>
      </c>
      <c r="G15">
        <v>1.1753536483872291</v>
      </c>
      <c r="H15">
        <v>1.1078462387144499</v>
      </c>
      <c r="I15">
        <v>1.0966307421558856</v>
      </c>
      <c r="J15">
        <v>1.0951413035467539</v>
      </c>
      <c r="K15">
        <v>1.1025758071313827</v>
      </c>
      <c r="L15">
        <v>1.1046666565558301</v>
      </c>
      <c r="M15">
        <v>1.1083588479023327</v>
      </c>
    </row>
    <row r="16" spans="1:121" x14ac:dyDescent="0.25">
      <c r="A16" s="1" t="s">
        <v>41</v>
      </c>
      <c r="B16">
        <v>92373</v>
      </c>
      <c r="C16">
        <f t="shared" si="0"/>
        <v>1.1279622242003964</v>
      </c>
      <c r="E16" t="s">
        <v>40</v>
      </c>
      <c r="F16">
        <v>1.4915921493350526</v>
      </c>
      <c r="G16">
        <v>1.5198090025525119</v>
      </c>
      <c r="H16">
        <v>1.4951427188614366</v>
      </c>
      <c r="I16">
        <v>1.5097040719900674</v>
      </c>
      <c r="J16">
        <v>1.5015267124993921</v>
      </c>
      <c r="K16">
        <v>1.5057154691916954</v>
      </c>
      <c r="L16">
        <v>1.498009411604533</v>
      </c>
      <c r="M16">
        <v>1.4958535408454186</v>
      </c>
      <c r="P16" t="s">
        <v>2929</v>
      </c>
      <c r="Q16">
        <v>0.994496524152652</v>
      </c>
      <c r="R16">
        <f>Q16/0.994496524152652/64*100</f>
        <v>1.5625</v>
      </c>
    </row>
    <row r="17" spans="1:18" x14ac:dyDescent="0.25">
      <c r="A17" s="1" t="s">
        <v>42</v>
      </c>
      <c r="B17">
        <v>154244</v>
      </c>
      <c r="C17">
        <f t="shared" si="0"/>
        <v>1.8834660053215329</v>
      </c>
      <c r="E17" t="s">
        <v>41</v>
      </c>
      <c r="F17">
        <v>1.1279622242003964</v>
      </c>
      <c r="G17">
        <v>1.1338999838810198</v>
      </c>
      <c r="H17">
        <v>1.1213831959575442</v>
      </c>
      <c r="I17">
        <v>1.129186011964264</v>
      </c>
      <c r="J17">
        <v>1.1236535700348467</v>
      </c>
      <c r="K17">
        <v>1.1243391652572283</v>
      </c>
      <c r="L17">
        <v>1.1241912874270141</v>
      </c>
      <c r="M17">
        <v>1.1215059935177458</v>
      </c>
      <c r="P17" t="s">
        <v>2930</v>
      </c>
      <c r="Q17">
        <v>0.99356170293512813</v>
      </c>
      <c r="R17">
        <f t="shared" ref="R17:R23" si="2">Q17/0.994496524152652/64*100</f>
        <v>1.5610312586651567</v>
      </c>
    </row>
    <row r="18" spans="1:18" x14ac:dyDescent="0.25">
      <c r="A18" s="1" t="s">
        <v>44</v>
      </c>
      <c r="B18">
        <v>159407</v>
      </c>
      <c r="C18">
        <f t="shared" si="0"/>
        <v>1.9465111479881847</v>
      </c>
      <c r="E18" t="s">
        <v>42</v>
      </c>
      <c r="F18">
        <v>1.8834660053215329</v>
      </c>
      <c r="G18">
        <v>1.9461061553874233</v>
      </c>
      <c r="H18">
        <v>2.0528537320273803</v>
      </c>
      <c r="I18">
        <v>2.0799578077224621</v>
      </c>
      <c r="J18">
        <v>2.0750228539043243</v>
      </c>
      <c r="K18">
        <v>2.077470207515336</v>
      </c>
      <c r="L18">
        <v>2.0572262625575015</v>
      </c>
      <c r="M18">
        <v>2.0495631690196636</v>
      </c>
      <c r="P18" t="s">
        <v>2931</v>
      </c>
      <c r="Q18">
        <v>0.91232245838170356</v>
      </c>
      <c r="R18">
        <f t="shared" si="2"/>
        <v>1.4333924821265656</v>
      </c>
    </row>
    <row r="19" spans="1:18" x14ac:dyDescent="0.25">
      <c r="A19" s="1" t="s">
        <v>50</v>
      </c>
      <c r="B19">
        <v>155559</v>
      </c>
      <c r="C19">
        <f t="shared" si="0"/>
        <v>1.8995234065624096</v>
      </c>
      <c r="E19" t="s">
        <v>44</v>
      </c>
      <c r="F19">
        <v>1.9465111479881847</v>
      </c>
      <c r="G19">
        <v>1.9257250537242667</v>
      </c>
      <c r="H19">
        <v>1.831227391392301</v>
      </c>
      <c r="I19">
        <v>1.8332564835955756</v>
      </c>
      <c r="J19">
        <v>1.8229952171354462</v>
      </c>
      <c r="K19">
        <v>1.828205210232672</v>
      </c>
      <c r="L19">
        <v>1.8228034912578424</v>
      </c>
      <c r="M19">
        <v>1.8383382302902505</v>
      </c>
      <c r="P19" t="s">
        <v>2932</v>
      </c>
      <c r="Q19">
        <v>0.91853236065691601</v>
      </c>
      <c r="R19">
        <f t="shared" si="2"/>
        <v>1.4431491500176743</v>
      </c>
    </row>
    <row r="20" spans="1:18" x14ac:dyDescent="0.25">
      <c r="A20" s="1" t="s">
        <v>51</v>
      </c>
      <c r="B20">
        <v>104446</v>
      </c>
      <c r="C20">
        <f t="shared" si="0"/>
        <v>1.2753850418286143</v>
      </c>
      <c r="E20" t="s">
        <v>50</v>
      </c>
      <c r="F20">
        <v>1.8995234065624096</v>
      </c>
      <c r="G20">
        <v>1.9285815818772787</v>
      </c>
      <c r="H20">
        <v>1.907569113432507</v>
      </c>
      <c r="I20">
        <v>1.9148471162620961</v>
      </c>
      <c r="J20">
        <v>1.9151248294694156</v>
      </c>
      <c r="K20">
        <v>1.9165404176478522</v>
      </c>
      <c r="L20">
        <v>1.915038082325645</v>
      </c>
      <c r="M20">
        <v>1.9094795831929052</v>
      </c>
      <c r="P20" t="s">
        <v>2933</v>
      </c>
      <c r="Q20">
        <v>0.91291347236750442</v>
      </c>
      <c r="R20">
        <f t="shared" si="2"/>
        <v>1.434321051840372</v>
      </c>
    </row>
    <row r="21" spans="1:18" x14ac:dyDescent="0.25">
      <c r="A21" s="1" t="s">
        <v>52</v>
      </c>
      <c r="B21">
        <v>147431</v>
      </c>
      <c r="C21">
        <f t="shared" si="0"/>
        <v>1.8002727926568221</v>
      </c>
      <c r="E21" t="s">
        <v>51</v>
      </c>
      <c r="F21">
        <v>1.2753850418286143</v>
      </c>
      <c r="G21">
        <v>1.2655723292198571</v>
      </c>
      <c r="H21">
        <v>1.2348197975881301</v>
      </c>
      <c r="I21">
        <v>1.2341585358631828</v>
      </c>
      <c r="J21">
        <v>1.2344275717953295</v>
      </c>
      <c r="K21">
        <v>1.2366151392258278</v>
      </c>
      <c r="L21">
        <v>1.2376041203568808</v>
      </c>
      <c r="M21">
        <v>1.2361647076400817</v>
      </c>
      <c r="P21" t="s">
        <v>2934</v>
      </c>
      <c r="Q21">
        <v>0.92427501751781382</v>
      </c>
      <c r="R21">
        <f t="shared" si="2"/>
        <v>1.4521717067860835</v>
      </c>
    </row>
    <row r="22" spans="1:18" x14ac:dyDescent="0.25">
      <c r="A22" s="1" t="s">
        <v>54</v>
      </c>
      <c r="B22">
        <v>202232</v>
      </c>
      <c r="C22">
        <f t="shared" si="0"/>
        <v>2.4694451465741567</v>
      </c>
      <c r="E22" t="s">
        <v>52</v>
      </c>
      <c r="F22">
        <v>1.8002727926568221</v>
      </c>
      <c r="G22">
        <v>1.8474425798167244</v>
      </c>
      <c r="H22">
        <v>2.0088172867667344</v>
      </c>
      <c r="I22">
        <v>2.0349371898910626</v>
      </c>
      <c r="J22">
        <v>2.032917518856769</v>
      </c>
      <c r="K22">
        <v>2.0348418063168925</v>
      </c>
      <c r="L22">
        <v>2.0181504423968528</v>
      </c>
      <c r="M22">
        <v>2.003312666799058</v>
      </c>
      <c r="P22" t="s">
        <v>2935</v>
      </c>
      <c r="Q22">
        <v>0.91599145965136763</v>
      </c>
      <c r="R22">
        <f t="shared" si="2"/>
        <v>1.4391570216142573</v>
      </c>
    </row>
    <row r="23" spans="1:18" x14ac:dyDescent="0.25">
      <c r="A23" s="1" t="s">
        <v>55</v>
      </c>
      <c r="B23">
        <v>87623</v>
      </c>
      <c r="C23">
        <f t="shared" si="0"/>
        <v>1.069960204509016</v>
      </c>
      <c r="E23" t="s">
        <v>54</v>
      </c>
      <c r="F23">
        <v>2.4694451465741567</v>
      </c>
      <c r="G23">
        <v>2.3759739684136001</v>
      </c>
      <c r="H23">
        <v>2.1500317763279253</v>
      </c>
      <c r="I23">
        <v>2.117687907731725</v>
      </c>
      <c r="J23">
        <v>2.1094527423031164</v>
      </c>
      <c r="K23">
        <v>2.145288971729328</v>
      </c>
      <c r="L23">
        <v>2.1377220327449922</v>
      </c>
      <c r="M23">
        <v>2.1571987336161249</v>
      </c>
      <c r="P23" t="s">
        <v>2936</v>
      </c>
      <c r="Q23">
        <v>0.91549043580837175</v>
      </c>
      <c r="R23">
        <f t="shared" si="2"/>
        <v>1.4383698396224971</v>
      </c>
    </row>
    <row r="24" spans="1:18" x14ac:dyDescent="0.25">
      <c r="A24" s="1" t="s">
        <v>56</v>
      </c>
      <c r="B24">
        <v>58904</v>
      </c>
      <c r="C24">
        <f t="shared" si="0"/>
        <v>0.71927388797917291</v>
      </c>
      <c r="E24" t="s">
        <v>55</v>
      </c>
      <c r="F24">
        <v>1.069960204509016</v>
      </c>
      <c r="G24">
        <v>1.087095996802502</v>
      </c>
      <c r="H24">
        <v>1.0063216427800297</v>
      </c>
      <c r="I24">
        <v>1.0160483510543261</v>
      </c>
      <c r="J24">
        <v>1.0109160819223548</v>
      </c>
      <c r="K24">
        <v>1.0265032705774013</v>
      </c>
      <c r="L24">
        <v>1.0129226973204861</v>
      </c>
      <c r="M24">
        <v>1.0105699649188626</v>
      </c>
    </row>
    <row r="25" spans="1:18" x14ac:dyDescent="0.25">
      <c r="A25" s="1" t="s">
        <v>57</v>
      </c>
      <c r="B25">
        <v>89486</v>
      </c>
      <c r="C25">
        <f t="shared" si="0"/>
        <v>1.092709207179551</v>
      </c>
      <c r="E25" t="s">
        <v>56</v>
      </c>
      <c r="F25">
        <v>0.71927388797917291</v>
      </c>
      <c r="G25">
        <v>0.72310969816245896</v>
      </c>
      <c r="H25">
        <v>0.74532833211653571</v>
      </c>
      <c r="I25">
        <v>0.7468438040468347</v>
      </c>
      <c r="J25">
        <v>0.74832112458409183</v>
      </c>
      <c r="K25">
        <v>0.74400061632457271</v>
      </c>
      <c r="L25">
        <v>0.74883976404662511</v>
      </c>
      <c r="M25">
        <v>0.74314436834928999</v>
      </c>
      <c r="P25" t="s">
        <v>2937</v>
      </c>
      <c r="Q25">
        <v>1.5241465460713099</v>
      </c>
      <c r="R25">
        <f>Q25/1.52414654607131/64*100</f>
        <v>1.5625</v>
      </c>
    </row>
    <row r="26" spans="1:18" x14ac:dyDescent="0.25">
      <c r="A26" s="1" t="s">
        <v>59</v>
      </c>
      <c r="B26">
        <v>106881</v>
      </c>
      <c r="C26">
        <f t="shared" si="0"/>
        <v>1.3051187087651432</v>
      </c>
      <c r="E26" t="s">
        <v>57</v>
      </c>
      <c r="F26">
        <v>1.092709207179551</v>
      </c>
      <c r="G26">
        <v>1.1231993387364034</v>
      </c>
      <c r="H26">
        <v>1.1956155810532871</v>
      </c>
      <c r="I26">
        <v>1.2089909637868177</v>
      </c>
      <c r="J26">
        <v>1.2086461423037316</v>
      </c>
      <c r="K26">
        <v>1.2059678474539834</v>
      </c>
      <c r="L26">
        <v>1.2020326135978683</v>
      </c>
      <c r="M26">
        <v>1.1927377375065931</v>
      </c>
      <c r="P26" t="s">
        <v>2938</v>
      </c>
      <c r="Q26">
        <v>1.558876559216622</v>
      </c>
      <c r="R26">
        <f t="shared" ref="R26:R32" si="3">Q26/1.52414654607131/64*100</f>
        <v>1.5981039553279355</v>
      </c>
    </row>
    <row r="27" spans="1:18" x14ac:dyDescent="0.25">
      <c r="A27" s="1" t="s">
        <v>60</v>
      </c>
      <c r="B27">
        <v>57924</v>
      </c>
      <c r="C27">
        <f t="shared" si="0"/>
        <v>0.70730715549547774</v>
      </c>
      <c r="E27" t="s">
        <v>59</v>
      </c>
      <c r="F27">
        <v>1.3051187087651432</v>
      </c>
      <c r="G27">
        <v>1.2860271111726751</v>
      </c>
      <c r="H27">
        <v>1.2404347931163489</v>
      </c>
      <c r="I27">
        <v>1.2279592674456918</v>
      </c>
      <c r="J27">
        <v>1.2270858402182518</v>
      </c>
      <c r="K27">
        <v>1.2359313471703706</v>
      </c>
      <c r="L27">
        <v>1.2408931707892903</v>
      </c>
      <c r="M27">
        <v>1.2401490515709335</v>
      </c>
      <c r="P27" t="s">
        <v>2939</v>
      </c>
      <c r="Q27">
        <v>1.5013415602554834</v>
      </c>
      <c r="R27">
        <f t="shared" si="3"/>
        <v>1.5391211520610815</v>
      </c>
    </row>
    <row r="28" spans="1:18" x14ac:dyDescent="0.25">
      <c r="A28" s="1" t="s">
        <v>61</v>
      </c>
      <c r="B28">
        <v>43228</v>
      </c>
      <c r="C28">
        <f t="shared" si="0"/>
        <v>0.52785501204610363</v>
      </c>
      <c r="E28" t="s">
        <v>60</v>
      </c>
      <c r="F28">
        <v>0.70730715549547774</v>
      </c>
      <c r="G28">
        <v>0.71810510618009871</v>
      </c>
      <c r="H28">
        <v>0.72118398051463506</v>
      </c>
      <c r="I28">
        <v>0.72149401963945248</v>
      </c>
      <c r="J28">
        <v>0.72382605028160651</v>
      </c>
      <c r="K28">
        <v>0.73142152404163252</v>
      </c>
      <c r="L28">
        <v>0.72667466727368957</v>
      </c>
      <c r="M28">
        <v>0.72159917721275924</v>
      </c>
      <c r="P28" t="s">
        <v>2940</v>
      </c>
      <c r="Q28">
        <v>1.5273563977027074</v>
      </c>
      <c r="R28">
        <f t="shared" si="3"/>
        <v>1.5657906239803427</v>
      </c>
    </row>
    <row r="29" spans="1:18" x14ac:dyDescent="0.25">
      <c r="A29" s="1" t="s">
        <v>62</v>
      </c>
      <c r="B29">
        <v>62195</v>
      </c>
      <c r="C29">
        <f t="shared" si="0"/>
        <v>0.75946012941166408</v>
      </c>
      <c r="E29" t="s">
        <v>61</v>
      </c>
      <c r="F29">
        <v>0.52785501204610363</v>
      </c>
      <c r="G29">
        <v>0.52433727980078659</v>
      </c>
      <c r="H29">
        <v>0.52513964734133833</v>
      </c>
      <c r="I29">
        <v>0.52181764898515326</v>
      </c>
      <c r="J29">
        <v>0.52594465399562829</v>
      </c>
      <c r="K29">
        <v>0.5256510645609912</v>
      </c>
      <c r="L29">
        <v>0.52671633603416146</v>
      </c>
      <c r="M29">
        <v>0.52531731225863576</v>
      </c>
      <c r="P29" t="s">
        <v>2941</v>
      </c>
      <c r="Q29">
        <v>1.513980881366533</v>
      </c>
      <c r="R29">
        <f t="shared" si="3"/>
        <v>1.5520785276408251</v>
      </c>
    </row>
    <row r="30" spans="1:18" x14ac:dyDescent="0.25">
      <c r="A30" s="1" t="s">
        <v>64</v>
      </c>
      <c r="B30">
        <v>72057</v>
      </c>
      <c r="C30">
        <f t="shared" si="0"/>
        <v>0.87988453324248395</v>
      </c>
      <c r="E30" t="s">
        <v>62</v>
      </c>
      <c r="F30">
        <v>0.75946012941166408</v>
      </c>
      <c r="G30">
        <v>0.78074468782114692</v>
      </c>
      <c r="H30">
        <v>0.83847628990959477</v>
      </c>
      <c r="I30">
        <v>0.84514735663052953</v>
      </c>
      <c r="J30">
        <v>0.84674475838635921</v>
      </c>
      <c r="K30">
        <v>0.84721835671146861</v>
      </c>
      <c r="L30">
        <v>0.84402653297811214</v>
      </c>
      <c r="M30">
        <v>0.83670033191487925</v>
      </c>
      <c r="P30" t="s">
        <v>2942</v>
      </c>
      <c r="Q30">
        <v>1.537864421948073</v>
      </c>
      <c r="R30">
        <f t="shared" si="3"/>
        <v>1.5765630709774541</v>
      </c>
    </row>
    <row r="31" spans="1:18" x14ac:dyDescent="0.25">
      <c r="A31" s="1" t="s">
        <v>65</v>
      </c>
      <c r="B31">
        <v>82134</v>
      </c>
      <c r="C31">
        <f t="shared" si="0"/>
        <v>1.0029342916488082</v>
      </c>
      <c r="E31" t="s">
        <v>64</v>
      </c>
      <c r="F31">
        <v>0.87988453324248395</v>
      </c>
      <c r="G31">
        <v>0.85354648172082692</v>
      </c>
      <c r="H31">
        <v>0.80686852810248433</v>
      </c>
      <c r="I31">
        <v>0.79578198699510105</v>
      </c>
      <c r="J31">
        <v>0.79804952077497104</v>
      </c>
      <c r="K31">
        <v>0.81140374223034573</v>
      </c>
      <c r="L31">
        <v>0.80624648406729027</v>
      </c>
      <c r="M31">
        <v>0.80777756304608783</v>
      </c>
      <c r="P31" t="s">
        <v>2943</v>
      </c>
      <c r="Q31">
        <v>1.5085964358183324</v>
      </c>
      <c r="R31">
        <f t="shared" si="3"/>
        <v>1.5465585885045592</v>
      </c>
    </row>
    <row r="32" spans="1:18" x14ac:dyDescent="0.25">
      <c r="A32" s="1" t="s">
        <v>66</v>
      </c>
      <c r="B32">
        <v>67450</v>
      </c>
      <c r="C32">
        <f t="shared" si="0"/>
        <v>0.82362867961760178</v>
      </c>
      <c r="E32" t="s">
        <v>65</v>
      </c>
      <c r="F32">
        <v>1.0029342916488082</v>
      </c>
      <c r="G32">
        <v>1.0168616776117791</v>
      </c>
      <c r="H32">
        <v>1.0390518870150265</v>
      </c>
      <c r="I32">
        <v>1.0469677590464628</v>
      </c>
      <c r="J32">
        <v>1.0443884796939569</v>
      </c>
      <c r="K32">
        <v>1.0398063779778843</v>
      </c>
      <c r="L32">
        <v>1.0422977057510368</v>
      </c>
      <c r="M32">
        <v>1.0380797783876983</v>
      </c>
      <c r="P32" t="s">
        <v>2944</v>
      </c>
      <c r="Q32">
        <v>1.5049889873328428</v>
      </c>
      <c r="R32">
        <f t="shared" si="3"/>
        <v>1.5428603625871717</v>
      </c>
    </row>
    <row r="33" spans="1:18" x14ac:dyDescent="0.25">
      <c r="A33" s="1" t="s">
        <v>67</v>
      </c>
      <c r="B33">
        <v>113278</v>
      </c>
      <c r="C33">
        <f t="shared" si="0"/>
        <v>1.3832321656000399</v>
      </c>
      <c r="E33" t="s">
        <v>66</v>
      </c>
      <c r="F33">
        <v>0.82362867961760178</v>
      </c>
      <c r="G33">
        <v>0.82682320743223281</v>
      </c>
      <c r="H33">
        <v>0.86274464417326402</v>
      </c>
      <c r="I33">
        <v>0.86618478253717501</v>
      </c>
      <c r="J33">
        <v>0.86607403979138964</v>
      </c>
      <c r="K33">
        <v>0.8633049000082833</v>
      </c>
      <c r="L33">
        <v>0.86715611967810358</v>
      </c>
      <c r="M33">
        <v>0.86032213932104185</v>
      </c>
    </row>
    <row r="34" spans="1:18" x14ac:dyDescent="0.25">
      <c r="A34" s="1" t="s">
        <v>69</v>
      </c>
      <c r="B34">
        <v>111354</v>
      </c>
      <c r="C34">
        <f t="shared" si="0"/>
        <v>1.3597382948871524</v>
      </c>
      <c r="E34" t="s">
        <v>67</v>
      </c>
      <c r="F34">
        <v>1.3832321656000399</v>
      </c>
      <c r="G34">
        <v>1.4247614288897921</v>
      </c>
      <c r="H34">
        <v>1.5584279939729022</v>
      </c>
      <c r="I34">
        <v>1.5741201801675038</v>
      </c>
      <c r="J34">
        <v>1.5751137961118684</v>
      </c>
      <c r="K34">
        <v>1.5625211590066179</v>
      </c>
      <c r="L34">
        <v>1.5625799155036935</v>
      </c>
      <c r="M34">
        <v>1.553772818679632</v>
      </c>
      <c r="P34" t="s">
        <v>2945</v>
      </c>
      <c r="Q34">
        <v>1.9884679773902001</v>
      </c>
      <c r="R34">
        <f>Q34/1.9884679773902/64*100</f>
        <v>1.5625</v>
      </c>
    </row>
    <row r="35" spans="1:18" x14ac:dyDescent="0.25">
      <c r="A35" s="1" t="s">
        <v>75</v>
      </c>
      <c r="B35">
        <v>100585</v>
      </c>
      <c r="C35">
        <f t="shared" si="0"/>
        <v>1.2282385580331576</v>
      </c>
      <c r="E35" t="s">
        <v>69</v>
      </c>
      <c r="F35">
        <v>1.3597382948871524</v>
      </c>
      <c r="G35">
        <v>1.3389465622930574</v>
      </c>
      <c r="H35">
        <v>1.3456665519598989</v>
      </c>
      <c r="I35">
        <v>1.3458607685209976</v>
      </c>
      <c r="J35">
        <v>1.3411620690252957</v>
      </c>
      <c r="K35">
        <v>1.3406400223919104</v>
      </c>
      <c r="L35">
        <v>1.342533635363121</v>
      </c>
      <c r="M35">
        <v>1.3458864033573534</v>
      </c>
      <c r="P35" t="s">
        <v>2946</v>
      </c>
      <c r="Q35">
        <v>1.9543980218315833</v>
      </c>
      <c r="R35">
        <f t="shared" ref="R35:R41" si="4">Q35/1.9884679773902/64*100</f>
        <v>1.5357284823463906</v>
      </c>
    </row>
    <row r="36" spans="1:18" x14ac:dyDescent="0.25">
      <c r="A36" s="1" t="s">
        <v>76</v>
      </c>
      <c r="B36">
        <v>73335</v>
      </c>
      <c r="C36">
        <f t="shared" si="0"/>
        <v>0.89549012927734373</v>
      </c>
      <c r="E36" t="s">
        <v>75</v>
      </c>
      <c r="F36">
        <v>1.2282385580331576</v>
      </c>
      <c r="G36">
        <v>1.2264197568369075</v>
      </c>
      <c r="H36">
        <v>1.2379934907127754</v>
      </c>
      <c r="I36">
        <v>1.2358126189125265</v>
      </c>
      <c r="J36">
        <v>1.2388619078205438</v>
      </c>
      <c r="K36">
        <v>1.2380873032981652</v>
      </c>
      <c r="L36">
        <v>1.2423427013028512</v>
      </c>
      <c r="M36">
        <v>1.2353238326672125</v>
      </c>
      <c r="P36" t="s">
        <v>2947</v>
      </c>
      <c r="Q36">
        <v>1.6475355317033278</v>
      </c>
      <c r="R36">
        <f t="shared" si="4"/>
        <v>1.294601822889349</v>
      </c>
    </row>
    <row r="37" spans="1:18" x14ac:dyDescent="0.25">
      <c r="A37" s="1" t="s">
        <v>77</v>
      </c>
      <c r="B37">
        <v>108770</v>
      </c>
      <c r="C37">
        <f t="shared" si="0"/>
        <v>1.3281851961750417</v>
      </c>
      <c r="E37" t="s">
        <v>76</v>
      </c>
      <c r="F37">
        <v>0.89549012927734373</v>
      </c>
      <c r="G37">
        <v>0.8797880002693298</v>
      </c>
      <c r="H37">
        <v>0.88118358163940635</v>
      </c>
      <c r="I37">
        <v>0.8739490524199568</v>
      </c>
      <c r="J37">
        <v>0.88058870520579691</v>
      </c>
      <c r="K37">
        <v>0.8773883348132292</v>
      </c>
      <c r="L37">
        <v>0.88191700899652448</v>
      </c>
      <c r="M37">
        <v>0.88063277851720723</v>
      </c>
      <c r="P37" t="s">
        <v>2948</v>
      </c>
      <c r="Q37">
        <v>1.6432211698335339</v>
      </c>
      <c r="R37">
        <f t="shared" si="4"/>
        <v>1.2912116800767899</v>
      </c>
    </row>
    <row r="38" spans="1:18" x14ac:dyDescent="0.25">
      <c r="A38" s="1" t="s">
        <v>79</v>
      </c>
      <c r="B38">
        <v>133863</v>
      </c>
      <c r="C38">
        <f t="shared" si="0"/>
        <v>1.6345946025152116</v>
      </c>
      <c r="E38" t="s">
        <v>77</v>
      </c>
      <c r="F38">
        <v>1.3281851961750417</v>
      </c>
      <c r="G38">
        <v>1.3469040335764479</v>
      </c>
      <c r="H38">
        <v>1.4656430023043958</v>
      </c>
      <c r="I38">
        <v>1.4729235006835493</v>
      </c>
      <c r="J38">
        <v>1.4807665307143154</v>
      </c>
      <c r="K38">
        <v>1.47006711003386</v>
      </c>
      <c r="L38">
        <v>1.4705158574374857</v>
      </c>
      <c r="M38">
        <v>1.4608067758870884</v>
      </c>
      <c r="P38" t="s">
        <v>2949</v>
      </c>
      <c r="Q38">
        <v>1.6250022591249218</v>
      </c>
      <c r="R38">
        <f t="shared" si="4"/>
        <v>1.2768956094606725</v>
      </c>
    </row>
    <row r="39" spans="1:18" x14ac:dyDescent="0.25">
      <c r="A39" s="1" t="s">
        <v>80</v>
      </c>
      <c r="B39">
        <v>126830</v>
      </c>
      <c r="C39">
        <f t="shared" si="0"/>
        <v>1.5487149805174267</v>
      </c>
      <c r="E39" t="s">
        <v>79</v>
      </c>
      <c r="F39">
        <v>1.6345946025152116</v>
      </c>
      <c r="G39">
        <v>1.5587858757831932</v>
      </c>
      <c r="H39">
        <v>1.4549154803670008</v>
      </c>
      <c r="I39">
        <v>1.424619011730931</v>
      </c>
      <c r="J39">
        <v>1.4283325201777082</v>
      </c>
      <c r="K39">
        <v>1.4473062199682887</v>
      </c>
      <c r="L39">
        <v>1.4451106336342379</v>
      </c>
      <c r="M39">
        <v>1.4565357970644948</v>
      </c>
      <c r="P39" t="s">
        <v>2950</v>
      </c>
      <c r="Q39">
        <v>1.6756927664909931</v>
      </c>
      <c r="R39">
        <f t="shared" si="4"/>
        <v>1.316727237960639</v>
      </c>
    </row>
    <row r="40" spans="1:18" x14ac:dyDescent="0.25">
      <c r="A40" s="1" t="s">
        <v>81</v>
      </c>
      <c r="B40">
        <v>82520</v>
      </c>
      <c r="C40">
        <f t="shared" si="0"/>
        <v>1.0076477189332025</v>
      </c>
      <c r="E40" t="s">
        <v>80</v>
      </c>
      <c r="F40">
        <v>1.5487149805174267</v>
      </c>
      <c r="G40">
        <v>1.5755906495404957</v>
      </c>
      <c r="H40">
        <v>1.4624938513732255</v>
      </c>
      <c r="I40">
        <v>1.4791389657526863</v>
      </c>
      <c r="J40">
        <v>1.4685539172333655</v>
      </c>
      <c r="K40">
        <v>1.4896745120319113</v>
      </c>
      <c r="L40">
        <v>1.4679704427169513</v>
      </c>
      <c r="M40">
        <v>1.4692952124943983</v>
      </c>
      <c r="P40" t="s">
        <v>2951</v>
      </c>
      <c r="Q40">
        <v>1.6465660209779354</v>
      </c>
      <c r="R40">
        <f t="shared" si="4"/>
        <v>1.293839999955487</v>
      </c>
    </row>
    <row r="41" spans="1:18" x14ac:dyDescent="0.25">
      <c r="A41" s="1" t="s">
        <v>82</v>
      </c>
      <c r="B41">
        <v>133617</v>
      </c>
      <c r="C41">
        <f t="shared" si="0"/>
        <v>1.6315907084427741</v>
      </c>
      <c r="E41" t="s">
        <v>81</v>
      </c>
      <c r="F41">
        <v>1.0076477189332025</v>
      </c>
      <c r="G41">
        <v>1.0076176351166155</v>
      </c>
      <c r="H41">
        <v>1.021046958865075</v>
      </c>
      <c r="I41">
        <v>1.024000907012492</v>
      </c>
      <c r="J41">
        <v>1.0242772961151521</v>
      </c>
      <c r="K41">
        <v>1.0127577094939755</v>
      </c>
      <c r="L41">
        <v>1.0215010664253299</v>
      </c>
      <c r="M41">
        <v>1.0204499485109775</v>
      </c>
      <c r="P41" t="s">
        <v>2952</v>
      </c>
      <c r="Q41">
        <v>1.6597599353094783</v>
      </c>
      <c r="R41">
        <f t="shared" si="4"/>
        <v>1.3042075247924187</v>
      </c>
    </row>
    <row r="42" spans="1:18" x14ac:dyDescent="0.25">
      <c r="A42" s="1" t="s">
        <v>84</v>
      </c>
      <c r="B42">
        <v>155924</v>
      </c>
      <c r="C42">
        <f t="shared" si="0"/>
        <v>1.9039804038650106</v>
      </c>
      <c r="E42" t="s">
        <v>82</v>
      </c>
      <c r="F42">
        <v>1.6315907084427741</v>
      </c>
      <c r="G42">
        <v>1.6819509815234772</v>
      </c>
      <c r="H42">
        <v>1.7704919210134562</v>
      </c>
      <c r="I42">
        <v>1.7954352774208049</v>
      </c>
      <c r="J42">
        <v>1.7903202431688598</v>
      </c>
      <c r="K42">
        <v>1.7795299420340089</v>
      </c>
      <c r="L42">
        <v>1.7737431036349318</v>
      </c>
      <c r="M42">
        <v>1.7681543092873973</v>
      </c>
    </row>
    <row r="43" spans="1:18" x14ac:dyDescent="0.25">
      <c r="A43" s="1" t="s">
        <v>85</v>
      </c>
      <c r="B43">
        <v>97337</v>
      </c>
      <c r="C43">
        <f t="shared" si="0"/>
        <v>1.1885773875157675</v>
      </c>
      <c r="E43" t="s">
        <v>84</v>
      </c>
      <c r="F43">
        <v>1.9039804038650106</v>
      </c>
      <c r="G43">
        <v>1.8757528141903248</v>
      </c>
      <c r="H43">
        <v>1.7898660452204382</v>
      </c>
      <c r="I43">
        <v>1.7825953818284703</v>
      </c>
      <c r="J43">
        <v>1.7713343778550403</v>
      </c>
      <c r="K43">
        <v>1.7738987133420085</v>
      </c>
      <c r="L43">
        <v>1.7806510880110336</v>
      </c>
      <c r="M43">
        <v>1.7943391797296753</v>
      </c>
      <c r="P43" t="s">
        <v>2953</v>
      </c>
      <c r="Q43">
        <v>1.00900313455125</v>
      </c>
      <c r="R43">
        <f>Q43/1.00900313455125/64*100</f>
        <v>1.5625</v>
      </c>
    </row>
    <row r="44" spans="1:18" x14ac:dyDescent="0.25">
      <c r="A44" s="1" t="s">
        <v>86</v>
      </c>
      <c r="B44">
        <v>70999</v>
      </c>
      <c r="C44">
        <f t="shared" si="0"/>
        <v>0.86696534654069846</v>
      </c>
      <c r="E44" t="s">
        <v>85</v>
      </c>
      <c r="F44">
        <v>1.1885773875157675</v>
      </c>
      <c r="G44">
        <v>1.2130099441186013</v>
      </c>
      <c r="H44">
        <v>1.2778629298602322</v>
      </c>
      <c r="I44">
        <v>1.2851516689890303</v>
      </c>
      <c r="J44">
        <v>1.2849184681209316</v>
      </c>
      <c r="K44">
        <v>1.2714241771548078</v>
      </c>
      <c r="L44">
        <v>1.2834970671468802</v>
      </c>
      <c r="M44">
        <v>1.2735247707911006</v>
      </c>
      <c r="P44" t="s">
        <v>2954</v>
      </c>
      <c r="Q44">
        <v>1.0237082768356651</v>
      </c>
      <c r="R44">
        <f t="shared" ref="R44:R50" si="5">Q44/1.00900313455125/64*100</f>
        <v>1.5852717675323351</v>
      </c>
    </row>
    <row r="45" spans="1:18" x14ac:dyDescent="0.25">
      <c r="A45" s="1" t="s">
        <v>87</v>
      </c>
      <c r="B45">
        <v>112890</v>
      </c>
      <c r="C45">
        <f t="shared" si="0"/>
        <v>1.3784943164126178</v>
      </c>
      <c r="E45" t="s">
        <v>86</v>
      </c>
      <c r="F45">
        <v>0.86696534654069846</v>
      </c>
      <c r="G45">
        <v>0.87750957900442728</v>
      </c>
      <c r="H45">
        <v>0.89175997533277063</v>
      </c>
      <c r="I45">
        <v>0.8922674654315369</v>
      </c>
      <c r="J45">
        <v>0.89573781729718749</v>
      </c>
      <c r="K45">
        <v>0.89437855623823626</v>
      </c>
      <c r="L45">
        <v>0.89530664524473969</v>
      </c>
      <c r="M45">
        <v>0.89110030416957309</v>
      </c>
      <c r="P45" t="s">
        <v>2955</v>
      </c>
      <c r="Q45">
        <v>1.0329047133967166</v>
      </c>
      <c r="R45">
        <f t="shared" si="5"/>
        <v>1.5995129840703133</v>
      </c>
    </row>
    <row r="46" spans="1:18" x14ac:dyDescent="0.25">
      <c r="A46" s="1" t="s">
        <v>89</v>
      </c>
      <c r="B46">
        <v>118606</v>
      </c>
      <c r="C46">
        <f t="shared" si="0"/>
        <v>1.4482921152664978</v>
      </c>
      <c r="E46" t="s">
        <v>87</v>
      </c>
      <c r="F46">
        <v>1.3784943164126178</v>
      </c>
      <c r="G46">
        <v>1.4361251966413575</v>
      </c>
      <c r="H46">
        <v>1.6235113076800158</v>
      </c>
      <c r="I46">
        <v>1.6469140064088128</v>
      </c>
      <c r="J46">
        <v>1.64268721772034</v>
      </c>
      <c r="K46">
        <v>1.6385963770980716</v>
      </c>
      <c r="L46">
        <v>1.6345378531195065</v>
      </c>
      <c r="M46">
        <v>1.6145810432028123</v>
      </c>
      <c r="P46" t="s">
        <v>2956</v>
      </c>
      <c r="Q46">
        <v>1.0348688602669309</v>
      </c>
      <c r="R46">
        <f t="shared" si="5"/>
        <v>1.6025545796606728</v>
      </c>
    </row>
    <row r="47" spans="1:18" x14ac:dyDescent="0.25">
      <c r="A47" s="1" t="s">
        <v>90</v>
      </c>
      <c r="B47">
        <v>151576</v>
      </c>
      <c r="C47">
        <f t="shared" si="0"/>
        <v>1.8508871866822478</v>
      </c>
      <c r="E47" t="s">
        <v>89</v>
      </c>
      <c r="F47">
        <v>1.4482921152664978</v>
      </c>
      <c r="G47">
        <v>1.4198815266283966</v>
      </c>
      <c r="H47">
        <v>1.3875084084461158</v>
      </c>
      <c r="I47">
        <v>1.3761687529134992</v>
      </c>
      <c r="J47">
        <v>1.373723541063431</v>
      </c>
      <c r="K47">
        <v>1.3758941955413058</v>
      </c>
      <c r="L47">
        <v>1.3834154279668951</v>
      </c>
      <c r="M47">
        <v>1.3874389478087457</v>
      </c>
      <c r="P47" t="s">
        <v>2957</v>
      </c>
      <c r="Q47">
        <v>1.0374609816506282</v>
      </c>
      <c r="R47">
        <f t="shared" si="5"/>
        <v>1.6065686302848345</v>
      </c>
    </row>
    <row r="48" spans="1:18" x14ac:dyDescent="0.25">
      <c r="A48" s="1" t="s">
        <v>91</v>
      </c>
      <c r="B48">
        <v>119314</v>
      </c>
      <c r="C48">
        <f t="shared" si="0"/>
        <v>1.456937468938392</v>
      </c>
      <c r="E48" t="s">
        <v>90</v>
      </c>
      <c r="F48">
        <v>1.8508871866822478</v>
      </c>
      <c r="G48">
        <v>1.9001353223535344</v>
      </c>
      <c r="H48">
        <v>1.9576416465936282</v>
      </c>
      <c r="I48">
        <v>1.9695533317777798</v>
      </c>
      <c r="J48">
        <v>1.9658310884284891</v>
      </c>
      <c r="K48">
        <v>1.9516497877737391</v>
      </c>
      <c r="L48">
        <v>1.9565558791566808</v>
      </c>
      <c r="M48">
        <v>1.9566982215208879</v>
      </c>
      <c r="P48" t="s">
        <v>2958</v>
      </c>
      <c r="Q48">
        <v>1.0340276647249027</v>
      </c>
      <c r="R48">
        <f t="shared" si="5"/>
        <v>1.6012519394711515</v>
      </c>
    </row>
    <row r="49" spans="1:18" x14ac:dyDescent="0.25">
      <c r="A49" s="1" t="s">
        <v>92</v>
      </c>
      <c r="B49">
        <v>208370</v>
      </c>
      <c r="C49">
        <f t="shared" si="0"/>
        <v>2.5443959669669338</v>
      </c>
      <c r="E49" t="s">
        <v>91</v>
      </c>
      <c r="F49">
        <v>1.456937468938392</v>
      </c>
      <c r="G49">
        <v>1.4817049573685843</v>
      </c>
      <c r="H49">
        <v>1.5428708266984912</v>
      </c>
      <c r="I49">
        <v>1.5470231819638136</v>
      </c>
      <c r="J49">
        <v>1.5470768795805365</v>
      </c>
      <c r="K49">
        <v>1.5310130937061392</v>
      </c>
      <c r="L49">
        <v>1.5412199581481263</v>
      </c>
      <c r="M49">
        <v>1.541113309187099</v>
      </c>
      <c r="P49" t="s">
        <v>2959</v>
      </c>
      <c r="Q49">
        <v>1.037429128336637</v>
      </c>
      <c r="R49">
        <f t="shared" si="5"/>
        <v>1.6065193035767138</v>
      </c>
    </row>
    <row r="50" spans="1:18" x14ac:dyDescent="0.25">
      <c r="A50" s="1" t="s">
        <v>94</v>
      </c>
      <c r="B50">
        <v>209843</v>
      </c>
      <c r="C50">
        <f t="shared" si="0"/>
        <v>2.5623826985470188</v>
      </c>
      <c r="E50" t="s">
        <v>92</v>
      </c>
      <c r="F50">
        <v>2.5443959669669338</v>
      </c>
      <c r="G50">
        <v>2.635294581732865</v>
      </c>
      <c r="H50">
        <v>2.9360368565878083</v>
      </c>
      <c r="I50">
        <v>2.9652283196429448</v>
      </c>
      <c r="J50">
        <v>2.9665271462804803</v>
      </c>
      <c r="K50">
        <v>2.94171096410148</v>
      </c>
      <c r="L50">
        <v>2.937825135320383</v>
      </c>
      <c r="M50">
        <v>2.925649038030111</v>
      </c>
      <c r="P50" t="s">
        <v>2960</v>
      </c>
      <c r="Q50">
        <v>1.0320663924431053</v>
      </c>
      <c r="R50">
        <f t="shared" si="5"/>
        <v>1.5982147953480352</v>
      </c>
    </row>
    <row r="51" spans="1:18" x14ac:dyDescent="0.25">
      <c r="A51" s="1" t="s">
        <v>100</v>
      </c>
      <c r="B51">
        <v>173410</v>
      </c>
      <c r="C51">
        <f t="shared" si="0"/>
        <v>2.1175011020383741</v>
      </c>
      <c r="E51" t="s">
        <v>94</v>
      </c>
      <c r="F51">
        <v>2.5623826985470188</v>
      </c>
      <c r="G51">
        <v>2.5589618016440454</v>
      </c>
      <c r="H51">
        <v>2.5693248182944433</v>
      </c>
      <c r="I51">
        <v>2.556566552800831</v>
      </c>
      <c r="J51">
        <v>2.5576805886741627</v>
      </c>
      <c r="K51">
        <v>2.5327416395762108</v>
      </c>
      <c r="L51">
        <v>2.5508452181672721</v>
      </c>
      <c r="M51">
        <v>2.5740003575443202</v>
      </c>
    </row>
    <row r="52" spans="1:18" x14ac:dyDescent="0.25">
      <c r="A52" s="1" t="s">
        <v>101</v>
      </c>
      <c r="B52">
        <v>122031</v>
      </c>
      <c r="C52">
        <f t="shared" si="0"/>
        <v>1.4901146242018617</v>
      </c>
      <c r="E52" t="s">
        <v>100</v>
      </c>
      <c r="F52">
        <v>2.1175011020383741</v>
      </c>
      <c r="G52">
        <v>2.1581580290318478</v>
      </c>
      <c r="H52">
        <v>2.2282774559040397</v>
      </c>
      <c r="I52">
        <v>2.2380674965088625</v>
      </c>
      <c r="J52">
        <v>2.2393464834468739</v>
      </c>
      <c r="K52">
        <v>2.2225145693964334</v>
      </c>
      <c r="L52">
        <v>2.2348196099812405</v>
      </c>
      <c r="M52">
        <v>2.2253619381000176</v>
      </c>
      <c r="P52" t="s">
        <v>2961</v>
      </c>
      <c r="Q52">
        <v>0.68083381261317999</v>
      </c>
      <c r="R52">
        <f>Q52/0.68083381261318/64*100</f>
        <v>1.5625</v>
      </c>
    </row>
    <row r="53" spans="1:18" x14ac:dyDescent="0.25">
      <c r="A53" s="1" t="s">
        <v>102</v>
      </c>
      <c r="B53">
        <v>177596</v>
      </c>
      <c r="C53">
        <f t="shared" si="0"/>
        <v>2.1686161450758727</v>
      </c>
      <c r="E53" t="s">
        <v>101</v>
      </c>
      <c r="F53">
        <v>1.4901146242018617</v>
      </c>
      <c r="G53">
        <v>1.4803843798692753</v>
      </c>
      <c r="H53">
        <v>1.5276223743841089</v>
      </c>
      <c r="I53">
        <v>1.5255322498110813</v>
      </c>
      <c r="J53">
        <v>1.5292939406879085</v>
      </c>
      <c r="K53">
        <v>1.5169672004258066</v>
      </c>
      <c r="L53">
        <v>1.5274291500027153</v>
      </c>
      <c r="M53">
        <v>1.5258871685892592</v>
      </c>
      <c r="P53" t="s">
        <v>2962</v>
      </c>
      <c r="Q53">
        <v>0.67831208204855697</v>
      </c>
      <c r="R53">
        <f t="shared" ref="R53:R59" si="6">Q53/0.68083381261318/64*100</f>
        <v>1.5567126787268393</v>
      </c>
    </row>
    <row r="54" spans="1:18" x14ac:dyDescent="0.25">
      <c r="A54" s="1" t="s">
        <v>104</v>
      </c>
      <c r="B54">
        <v>222057</v>
      </c>
      <c r="C54">
        <f t="shared" si="0"/>
        <v>2.7115272603387073</v>
      </c>
      <c r="E54" t="s">
        <v>102</v>
      </c>
      <c r="F54">
        <v>2.1686161450758727</v>
      </c>
      <c r="G54">
        <v>2.2223845707579026</v>
      </c>
      <c r="H54">
        <v>2.5464928281962624</v>
      </c>
      <c r="I54">
        <v>2.574411213751767</v>
      </c>
      <c r="J54">
        <v>2.5858601101925229</v>
      </c>
      <c r="K54">
        <v>2.5536844472355078</v>
      </c>
      <c r="L54">
        <v>2.5507795210273132</v>
      </c>
      <c r="M54">
        <v>2.5353760085430044</v>
      </c>
      <c r="P54" t="s">
        <v>2963</v>
      </c>
      <c r="Q54">
        <v>0.6632450284975554</v>
      </c>
      <c r="R54">
        <f t="shared" si="6"/>
        <v>1.5221340917981436</v>
      </c>
    </row>
    <row r="55" spans="1:18" x14ac:dyDescent="0.25">
      <c r="A55" s="1" t="s">
        <v>125</v>
      </c>
      <c r="B55">
        <v>161398</v>
      </c>
      <c r="C55">
        <f t="shared" si="0"/>
        <v>1.9708231524525086</v>
      </c>
      <c r="E55" t="s">
        <v>104</v>
      </c>
      <c r="F55">
        <v>2.7115272603387073</v>
      </c>
      <c r="G55">
        <v>2.6352719108745077</v>
      </c>
      <c r="H55">
        <v>2.5321330616245565</v>
      </c>
      <c r="I55">
        <v>2.499224332229768</v>
      </c>
      <c r="J55">
        <v>2.5000691440166696</v>
      </c>
      <c r="K55">
        <v>2.4977100340370235</v>
      </c>
      <c r="L55">
        <v>2.5084258329261626</v>
      </c>
      <c r="M55">
        <v>2.5389738116447433</v>
      </c>
      <c r="P55" t="s">
        <v>2964</v>
      </c>
      <c r="Q55">
        <v>0.66280950156322993</v>
      </c>
      <c r="R55">
        <f t="shared" si="6"/>
        <v>1.5211345661837039</v>
      </c>
    </row>
    <row r="56" spans="1:18" x14ac:dyDescent="0.25">
      <c r="A56" s="1" t="s">
        <v>126</v>
      </c>
      <c r="B56">
        <v>99073</v>
      </c>
      <c r="C56">
        <f t="shared" si="0"/>
        <v>1.2097755993440276</v>
      </c>
      <c r="E56" t="s">
        <v>125</v>
      </c>
      <c r="F56">
        <v>1.9708231524525086</v>
      </c>
      <c r="G56">
        <v>1.9802938097901381</v>
      </c>
      <c r="H56">
        <v>1.7617639419970834</v>
      </c>
      <c r="I56">
        <v>1.7718165101580845</v>
      </c>
      <c r="J56">
        <v>1.7609542869625021</v>
      </c>
      <c r="K56">
        <v>1.7962386020244161</v>
      </c>
      <c r="L56">
        <v>1.7693595668070372</v>
      </c>
      <c r="M56">
        <v>1.7709017225650892</v>
      </c>
      <c r="P56" t="s">
        <v>2965</v>
      </c>
      <c r="Q56">
        <v>0.66609528308394717</v>
      </c>
      <c r="R56">
        <f t="shared" si="6"/>
        <v>1.5286753691388557</v>
      </c>
    </row>
    <row r="57" spans="1:18" x14ac:dyDescent="0.25">
      <c r="A57" s="1" t="s">
        <v>127</v>
      </c>
      <c r="B57">
        <v>153689</v>
      </c>
      <c r="C57">
        <f t="shared" si="0"/>
        <v>1.8766889272312768</v>
      </c>
      <c r="E57" t="s">
        <v>126</v>
      </c>
      <c r="F57">
        <v>1.2097755993440276</v>
      </c>
      <c r="G57">
        <v>1.1972366944165531</v>
      </c>
      <c r="H57">
        <v>1.1995901247018559</v>
      </c>
      <c r="I57">
        <v>1.1972504159249528</v>
      </c>
      <c r="J57">
        <v>1.1996368054701798</v>
      </c>
      <c r="K57">
        <v>1.1941047256761692</v>
      </c>
      <c r="L57">
        <v>1.2017558469231477</v>
      </c>
      <c r="M57">
        <v>1.1972703747365858</v>
      </c>
      <c r="P57" t="s">
        <v>2966</v>
      </c>
      <c r="Q57">
        <v>0.66892561171031706</v>
      </c>
      <c r="R57">
        <f t="shared" si="6"/>
        <v>1.535170916799347</v>
      </c>
    </row>
    <row r="58" spans="1:18" x14ac:dyDescent="0.25">
      <c r="A58" s="1" t="s">
        <v>129</v>
      </c>
      <c r="B58">
        <v>202891</v>
      </c>
      <c r="C58">
        <f t="shared" si="0"/>
        <v>2.4774921636218661</v>
      </c>
      <c r="E58" t="s">
        <v>127</v>
      </c>
      <c r="F58">
        <v>1.8766889272312768</v>
      </c>
      <c r="G58">
        <v>1.9013425455610573</v>
      </c>
      <c r="H58">
        <v>1.9736702823216392</v>
      </c>
      <c r="I58">
        <v>1.9931073124339165</v>
      </c>
      <c r="J58">
        <v>1.9920519741046028</v>
      </c>
      <c r="K58">
        <v>1.9843028695749245</v>
      </c>
      <c r="L58">
        <v>1.9778780956020587</v>
      </c>
      <c r="M58">
        <v>1.9701320020280428</v>
      </c>
      <c r="P58" t="s">
        <v>2967</v>
      </c>
      <c r="Q58">
        <v>0.66614663419923326</v>
      </c>
      <c r="R58">
        <f t="shared" si="6"/>
        <v>1.5287932189226767</v>
      </c>
    </row>
    <row r="59" spans="1:18" x14ac:dyDescent="0.25">
      <c r="A59" s="1" t="s">
        <v>130</v>
      </c>
      <c r="B59">
        <v>112521</v>
      </c>
      <c r="C59">
        <f t="shared" si="0"/>
        <v>1.3739884753039611</v>
      </c>
      <c r="E59" t="s">
        <v>129</v>
      </c>
      <c r="F59">
        <v>2.4774921636218661</v>
      </c>
      <c r="G59">
        <v>2.4177053509346855</v>
      </c>
      <c r="H59">
        <v>2.3160338812989427</v>
      </c>
      <c r="I59">
        <v>2.287827659528161</v>
      </c>
      <c r="J59">
        <v>2.2864294116130846</v>
      </c>
      <c r="K59">
        <v>2.2974903571242109</v>
      </c>
      <c r="L59">
        <v>2.3097311232722264</v>
      </c>
      <c r="M59">
        <v>2.3172765898373755</v>
      </c>
      <c r="P59" t="s">
        <v>2968</v>
      </c>
      <c r="Q59">
        <v>0.66358594022316153</v>
      </c>
      <c r="R59">
        <f t="shared" si="6"/>
        <v>1.522916477398552</v>
      </c>
    </row>
    <row r="60" spans="1:18" x14ac:dyDescent="0.25">
      <c r="A60" s="1" t="s">
        <v>131</v>
      </c>
      <c r="B60">
        <v>72638</v>
      </c>
      <c r="C60">
        <f t="shared" si="0"/>
        <v>0.88697909607210335</v>
      </c>
      <c r="E60" t="s">
        <v>130</v>
      </c>
      <c r="F60">
        <v>1.3739884753039611</v>
      </c>
      <c r="G60">
        <v>1.3751575908041558</v>
      </c>
      <c r="H60">
        <v>1.3730246392126408</v>
      </c>
      <c r="I60">
        <v>1.3665540155801665</v>
      </c>
      <c r="J60">
        <v>1.3704931015613606</v>
      </c>
      <c r="K60">
        <v>1.3667126112358727</v>
      </c>
      <c r="L60">
        <v>1.3759189649541403</v>
      </c>
      <c r="M60">
        <v>1.3713624173868586</v>
      </c>
    </row>
    <row r="61" spans="1:18" x14ac:dyDescent="0.25">
      <c r="A61" s="1" t="s">
        <v>132</v>
      </c>
      <c r="B61">
        <v>104609</v>
      </c>
      <c r="C61">
        <f t="shared" si="0"/>
        <v>1.2773754269253923</v>
      </c>
      <c r="E61" t="s">
        <v>131</v>
      </c>
      <c r="F61">
        <v>0.88697909607210335</v>
      </c>
      <c r="G61">
        <v>0.87564490090454461</v>
      </c>
      <c r="H61">
        <v>0.86109385873846689</v>
      </c>
      <c r="I61">
        <v>0.85338740315541139</v>
      </c>
      <c r="J61">
        <v>0.85904177073718313</v>
      </c>
      <c r="K61">
        <v>0.86226982654394413</v>
      </c>
      <c r="L61">
        <v>0.86239377593682909</v>
      </c>
      <c r="M61">
        <v>0.8612890860720217</v>
      </c>
      <c r="P61" t="s">
        <v>2969</v>
      </c>
      <c r="Q61">
        <v>0.97040431681557904</v>
      </c>
      <c r="R61">
        <f>Q61/0.970404316815579/64*100</f>
        <v>1.5625</v>
      </c>
    </row>
    <row r="62" spans="1:18" x14ac:dyDescent="0.25">
      <c r="A62" s="1" t="s">
        <v>134</v>
      </c>
      <c r="B62">
        <v>134651</v>
      </c>
      <c r="C62">
        <f t="shared" si="0"/>
        <v>1.6442168323082238</v>
      </c>
      <c r="E62" t="s">
        <v>132</v>
      </c>
      <c r="F62">
        <v>1.2773754269253923</v>
      </c>
      <c r="G62">
        <v>1.2788064427858947</v>
      </c>
      <c r="H62">
        <v>1.349903309570333</v>
      </c>
      <c r="I62">
        <v>1.3569554748984798</v>
      </c>
      <c r="J62">
        <v>1.3603021805495743</v>
      </c>
      <c r="K62">
        <v>1.3474135860471452</v>
      </c>
      <c r="L62">
        <v>1.3509358802204152</v>
      </c>
      <c r="M62">
        <v>1.347869060471601</v>
      </c>
      <c r="P62" t="s">
        <v>2970</v>
      </c>
      <c r="Q62">
        <v>0.99665627510089094</v>
      </c>
      <c r="R62">
        <f t="shared" ref="R62:R68" si="7">Q62/0.970404316815579/64*100</f>
        <v>1.6047696850271693</v>
      </c>
    </row>
    <row r="63" spans="1:18" x14ac:dyDescent="0.25">
      <c r="A63" s="1" t="s">
        <v>135</v>
      </c>
      <c r="B63">
        <v>153082</v>
      </c>
      <c r="C63">
        <f t="shared" si="0"/>
        <v>1.8692768796622941</v>
      </c>
      <c r="E63" t="s">
        <v>134</v>
      </c>
      <c r="F63">
        <v>1.6442168323082238</v>
      </c>
      <c r="G63">
        <v>1.5865463418416308</v>
      </c>
      <c r="H63">
        <v>1.5130326862103731</v>
      </c>
      <c r="I63">
        <v>1.4872393161571218</v>
      </c>
      <c r="J63">
        <v>1.4928637020629092</v>
      </c>
      <c r="K63">
        <v>1.5047259818643866</v>
      </c>
      <c r="L63">
        <v>1.5057155463405609</v>
      </c>
      <c r="M63">
        <v>1.5145276256389415</v>
      </c>
      <c r="P63" t="s">
        <v>2971</v>
      </c>
      <c r="Q63">
        <v>1.0882564015437659</v>
      </c>
      <c r="R63">
        <f t="shared" si="7"/>
        <v>1.7522599579854174</v>
      </c>
    </row>
    <row r="64" spans="1:18" x14ac:dyDescent="0.25">
      <c r="A64" s="1" t="s">
        <v>136</v>
      </c>
      <c r="B64">
        <v>117102</v>
      </c>
      <c r="C64">
        <f t="shared" si="0"/>
        <v>1.4299268441894797</v>
      </c>
      <c r="E64" t="s">
        <v>135</v>
      </c>
      <c r="F64">
        <v>1.8692768796622941</v>
      </c>
      <c r="G64">
        <v>1.8952497523775498</v>
      </c>
      <c r="H64">
        <v>1.9225540600906306</v>
      </c>
      <c r="I64">
        <v>1.926032928805087</v>
      </c>
      <c r="J64">
        <v>1.9255728274986343</v>
      </c>
      <c r="K64">
        <v>1.9085655252049909</v>
      </c>
      <c r="L64">
        <v>1.9216944606338195</v>
      </c>
      <c r="M64">
        <v>1.9216835691852836</v>
      </c>
      <c r="P64" t="s">
        <v>2972</v>
      </c>
      <c r="Q64">
        <v>1.102271226091591</v>
      </c>
      <c r="R64">
        <f t="shared" si="7"/>
        <v>1.7748259781241535</v>
      </c>
    </row>
    <row r="65" spans="1:18" x14ac:dyDescent="0.25">
      <c r="A65" s="1" t="s">
        <v>137</v>
      </c>
      <c r="B65">
        <v>200581</v>
      </c>
      <c r="C65">
        <f t="shared" si="0"/>
        <v>2.449284865624584</v>
      </c>
      <c r="E65" t="s">
        <v>136</v>
      </c>
      <c r="F65">
        <v>1.4299268441894797</v>
      </c>
      <c r="G65">
        <v>1.4377008212971858</v>
      </c>
      <c r="H65">
        <v>1.4879453977012722</v>
      </c>
      <c r="I65">
        <v>1.4898024362800948</v>
      </c>
      <c r="J65">
        <v>1.4921419462101944</v>
      </c>
      <c r="K65">
        <v>1.4809702413965617</v>
      </c>
      <c r="L65">
        <v>1.4911223944007586</v>
      </c>
      <c r="M65">
        <v>1.4845796315557043</v>
      </c>
      <c r="P65" t="s">
        <v>3433</v>
      </c>
      <c r="Q65">
        <v>1.1041554908900684</v>
      </c>
      <c r="R65">
        <f t="shared" si="7"/>
        <v>1.7778599338646661</v>
      </c>
    </row>
    <row r="66" spans="1:18" x14ac:dyDescent="0.25">
      <c r="A66" s="1" t="s">
        <v>139</v>
      </c>
      <c r="B66">
        <v>225141</v>
      </c>
      <c r="C66">
        <f t="shared" si="0"/>
        <v>2.7491858348078058</v>
      </c>
      <c r="E66" t="s">
        <v>137</v>
      </c>
      <c r="F66">
        <v>2.449284865624584</v>
      </c>
      <c r="G66">
        <v>2.5165219547992961</v>
      </c>
      <c r="H66">
        <v>2.7249998265900279</v>
      </c>
      <c r="I66">
        <v>2.7349443265406936</v>
      </c>
      <c r="J66">
        <v>2.7458726066578349</v>
      </c>
      <c r="K66">
        <v>2.7191755323435118</v>
      </c>
      <c r="L66">
        <v>2.725089409264597</v>
      </c>
      <c r="M66">
        <v>2.718322809570946</v>
      </c>
      <c r="P66" t="s">
        <v>2973</v>
      </c>
      <c r="Q66">
        <v>1.1006156032390719</v>
      </c>
      <c r="R66">
        <f t="shared" si="7"/>
        <v>1.7721601710350525</v>
      </c>
    </row>
    <row r="67" spans="1:18" x14ac:dyDescent="0.25">
      <c r="A67" s="1" t="s">
        <v>145</v>
      </c>
      <c r="B67">
        <v>207960</v>
      </c>
      <c r="C67">
        <f t="shared" si="0"/>
        <v>2.5393894768462042</v>
      </c>
      <c r="E67" t="s">
        <v>139</v>
      </c>
      <c r="F67">
        <v>2.7491858348078058</v>
      </c>
      <c r="G67">
        <v>2.6924988250827657</v>
      </c>
      <c r="H67">
        <v>2.7234433348459506</v>
      </c>
      <c r="I67">
        <v>2.6979491495998666</v>
      </c>
      <c r="J67">
        <v>2.7085556948481835</v>
      </c>
      <c r="K67">
        <v>2.6914028487420598</v>
      </c>
      <c r="L67">
        <v>2.7117011708278698</v>
      </c>
      <c r="M67">
        <v>2.7244384801657038</v>
      </c>
      <c r="P67" t="s">
        <v>2974</v>
      </c>
      <c r="Q67">
        <v>1.0935931939440375</v>
      </c>
      <c r="R67">
        <f t="shared" si="7"/>
        <v>1.7608530134582006</v>
      </c>
    </row>
    <row r="68" spans="1:18" x14ac:dyDescent="0.25">
      <c r="A68" s="1" t="s">
        <v>146</v>
      </c>
      <c r="B68">
        <v>136482</v>
      </c>
      <c r="C68">
        <f t="shared" si="0"/>
        <v>1.666575084530312</v>
      </c>
      <c r="E68" t="s">
        <v>145</v>
      </c>
      <c r="F68">
        <v>2.5393894768462042</v>
      </c>
      <c r="G68">
        <v>2.5013834891312503</v>
      </c>
      <c r="H68">
        <v>2.4132635933752247</v>
      </c>
      <c r="I68">
        <v>2.3879229667001902</v>
      </c>
      <c r="J68">
        <v>2.3921996275021922</v>
      </c>
      <c r="K68">
        <v>2.3914058440194164</v>
      </c>
      <c r="L68">
        <v>2.4109536422109992</v>
      </c>
      <c r="M68">
        <v>2.414184159730469</v>
      </c>
      <c r="P68" t="s">
        <v>2975</v>
      </c>
      <c r="Q68">
        <v>1.0846858981710874</v>
      </c>
      <c r="R68">
        <f t="shared" si="7"/>
        <v>1.7465108991414526</v>
      </c>
    </row>
    <row r="69" spans="1:18" x14ac:dyDescent="0.25">
      <c r="A69" s="1" t="s">
        <v>147</v>
      </c>
      <c r="B69">
        <v>206634</v>
      </c>
      <c r="C69">
        <f t="shared" si="0"/>
        <v>2.5231977551386739</v>
      </c>
      <c r="E69" t="s">
        <v>146</v>
      </c>
      <c r="F69">
        <v>1.666575084530312</v>
      </c>
      <c r="G69">
        <v>1.6073411866698073</v>
      </c>
      <c r="H69">
        <v>1.5345678151375552</v>
      </c>
      <c r="I69">
        <v>1.5083860694623774</v>
      </c>
      <c r="J69">
        <v>1.5156174433605247</v>
      </c>
      <c r="K69">
        <v>1.5220513954734414</v>
      </c>
      <c r="L69">
        <v>1.5291232975267612</v>
      </c>
      <c r="M69">
        <v>1.5346586720191193</v>
      </c>
    </row>
    <row r="70" spans="1:18" x14ac:dyDescent="0.25">
      <c r="A70" s="1" t="s">
        <v>149</v>
      </c>
      <c r="B70">
        <v>289352</v>
      </c>
      <c r="C70">
        <f t="shared" si="0"/>
        <v>3.533263242471643</v>
      </c>
      <c r="E70" t="s">
        <v>147</v>
      </c>
      <c r="F70">
        <v>2.5231977551386739</v>
      </c>
      <c r="G70">
        <v>2.5053905633458924</v>
      </c>
      <c r="H70">
        <v>2.5529164244147653</v>
      </c>
      <c r="I70">
        <v>2.5405845067891808</v>
      </c>
      <c r="J70">
        <v>2.5493774860620846</v>
      </c>
      <c r="K70">
        <v>2.532637059614788</v>
      </c>
      <c r="L70">
        <v>2.5464351229210962</v>
      </c>
      <c r="M70">
        <v>2.5502334486576905</v>
      </c>
      <c r="P70" t="s">
        <v>2976</v>
      </c>
      <c r="Q70">
        <v>1.20787069090785</v>
      </c>
      <c r="R70">
        <f>Q70/1.20787069090785/64*100</f>
        <v>1.5625</v>
      </c>
    </row>
    <row r="71" spans="1:18" x14ac:dyDescent="0.25">
      <c r="B71">
        <f>SUM(B7:B70)</f>
        <v>8189370</v>
      </c>
      <c r="C71">
        <f>SUM(C7:C70)</f>
        <v>99.999999999999986</v>
      </c>
      <c r="E71" t="s">
        <v>149</v>
      </c>
      <c r="F71">
        <v>3.533263242471643</v>
      </c>
      <c r="G71">
        <v>3.3489561996749453</v>
      </c>
      <c r="H71">
        <v>3.0989040192659836</v>
      </c>
      <c r="I71">
        <v>3.0177479871864241</v>
      </c>
      <c r="J71">
        <v>3.0422445737808079</v>
      </c>
      <c r="K71">
        <v>3.0532709675649543</v>
      </c>
      <c r="L71">
        <v>3.0610156596122149</v>
      </c>
      <c r="M71">
        <v>3.1103917672179291</v>
      </c>
      <c r="P71" t="s">
        <v>2977</v>
      </c>
      <c r="Q71">
        <v>1.1753536483872291</v>
      </c>
      <c r="R71">
        <f t="shared" ref="R71:R77" si="8">Q71/1.20787069090785/64*100</f>
        <v>1.5204359948702106</v>
      </c>
    </row>
    <row r="72" spans="1:18" x14ac:dyDescent="0.25">
      <c r="F72">
        <f>SUM(F8:F71)</f>
        <v>99.999999999999986</v>
      </c>
      <c r="J72">
        <f>SUM(J8:J71)</f>
        <v>99.999999999999986</v>
      </c>
      <c r="P72" t="s">
        <v>2978</v>
      </c>
      <c r="Q72">
        <v>1.1078462387144499</v>
      </c>
      <c r="R72">
        <f t="shared" si="8"/>
        <v>1.4331084949915296</v>
      </c>
    </row>
    <row r="73" spans="1:18" x14ac:dyDescent="0.25">
      <c r="P73" t="s">
        <v>2979</v>
      </c>
      <c r="Q73">
        <v>1.0966307421558856</v>
      </c>
      <c r="R73">
        <f t="shared" si="8"/>
        <v>1.4186001428105646</v>
      </c>
    </row>
    <row r="74" spans="1:18" x14ac:dyDescent="0.25">
      <c r="P74" t="s">
        <v>2980</v>
      </c>
      <c r="Q74">
        <v>1.0951413035467539</v>
      </c>
      <c r="R74">
        <f t="shared" si="8"/>
        <v>1.4166734069072211</v>
      </c>
    </row>
    <row r="75" spans="1:18" x14ac:dyDescent="0.25">
      <c r="P75" t="s">
        <v>2981</v>
      </c>
      <c r="Q75">
        <v>1.1025758071313827</v>
      </c>
      <c r="R75">
        <f t="shared" si="8"/>
        <v>1.4262906713531789</v>
      </c>
    </row>
    <row r="76" spans="1:18" x14ac:dyDescent="0.25">
      <c r="P76" t="s">
        <v>2982</v>
      </c>
      <c r="Q76">
        <v>1.1046666565558301</v>
      </c>
      <c r="R76">
        <f t="shared" si="8"/>
        <v>1.4289953915275244</v>
      </c>
    </row>
    <row r="77" spans="1:18" x14ac:dyDescent="0.25">
      <c r="P77" t="s">
        <v>2983</v>
      </c>
      <c r="Q77">
        <v>1.1083588479023327</v>
      </c>
      <c r="R77">
        <f t="shared" si="8"/>
        <v>1.4337716055894572</v>
      </c>
    </row>
    <row r="79" spans="1:18" x14ac:dyDescent="0.25">
      <c r="P79" t="s">
        <v>2984</v>
      </c>
      <c r="Q79">
        <v>1.4915921493350499</v>
      </c>
      <c r="R79">
        <f>Q79/1.49159214933505/64*100</f>
        <v>1.5625</v>
      </c>
    </row>
    <row r="80" spans="1:18" x14ac:dyDescent="0.25">
      <c r="P80" t="s">
        <v>2985</v>
      </c>
      <c r="Q80">
        <v>1.5198090025525119</v>
      </c>
      <c r="R80">
        <f t="shared" ref="R80:R86" si="9">Q80/1.49159214933505/64*100</f>
        <v>1.5920582362591136</v>
      </c>
    </row>
    <row r="81" spans="16:18" x14ac:dyDescent="0.25">
      <c r="P81" t="s">
        <v>2986</v>
      </c>
      <c r="Q81">
        <v>1.4951427188614366</v>
      </c>
      <c r="R81">
        <f t="shared" si="9"/>
        <v>1.5662193577932495</v>
      </c>
    </row>
    <row r="82" spans="16:18" x14ac:dyDescent="0.25">
      <c r="P82" t="s">
        <v>2987</v>
      </c>
      <c r="Q82">
        <v>1.5097040719900674</v>
      </c>
      <c r="R82">
        <f t="shared" si="9"/>
        <v>1.5814729338285138</v>
      </c>
    </row>
    <row r="83" spans="16:18" x14ac:dyDescent="0.25">
      <c r="P83" t="s">
        <v>2988</v>
      </c>
      <c r="Q83">
        <v>1.5015267124993921</v>
      </c>
      <c r="R83">
        <f t="shared" si="9"/>
        <v>1.5729068360450977</v>
      </c>
    </row>
    <row r="84" spans="16:18" x14ac:dyDescent="0.25">
      <c r="P84" t="s">
        <v>2989</v>
      </c>
      <c r="Q84">
        <v>1.5057154691916954</v>
      </c>
      <c r="R84">
        <f t="shared" si="9"/>
        <v>1.5772947193781133</v>
      </c>
    </row>
    <row r="85" spans="16:18" x14ac:dyDescent="0.25">
      <c r="P85" t="s">
        <v>2990</v>
      </c>
      <c r="Q85">
        <v>1.498009411604533</v>
      </c>
      <c r="R85">
        <f t="shared" si="9"/>
        <v>1.5692223284196938</v>
      </c>
    </row>
    <row r="86" spans="16:18" x14ac:dyDescent="0.25">
      <c r="P86" t="s">
        <v>2991</v>
      </c>
      <c r="Q86">
        <v>1.4958535408454186</v>
      </c>
      <c r="R86">
        <f t="shared" si="9"/>
        <v>1.5669639710915073</v>
      </c>
    </row>
    <row r="88" spans="16:18" x14ac:dyDescent="0.25">
      <c r="P88" t="s">
        <v>2992</v>
      </c>
      <c r="Q88">
        <v>1.1279622242003999</v>
      </c>
      <c r="R88">
        <f>Q88/1.1279622242004/64*100</f>
        <v>1.5625</v>
      </c>
    </row>
    <row r="89" spans="16:18" x14ac:dyDescent="0.25">
      <c r="P89" t="s">
        <v>2993</v>
      </c>
      <c r="Q89">
        <v>1.1338999838810198</v>
      </c>
      <c r="R89">
        <f t="shared" ref="R89:R95" si="10">Q89/1.1279622242004/64*100</f>
        <v>1.5707252306876192</v>
      </c>
    </row>
    <row r="90" spans="16:18" x14ac:dyDescent="0.25">
      <c r="P90" t="s">
        <v>2994</v>
      </c>
      <c r="Q90">
        <v>1.1213831959575442</v>
      </c>
      <c r="R90">
        <f t="shared" si="10"/>
        <v>1.5533864575347378</v>
      </c>
    </row>
    <row r="91" spans="16:18" x14ac:dyDescent="0.25">
      <c r="P91" t="s">
        <v>2995</v>
      </c>
      <c r="Q91">
        <v>1.129186011964264</v>
      </c>
      <c r="R91">
        <f t="shared" si="10"/>
        <v>1.5641952415072171</v>
      </c>
    </row>
    <row r="92" spans="16:18" x14ac:dyDescent="0.25">
      <c r="P92" t="s">
        <v>2996</v>
      </c>
      <c r="Q92">
        <v>1.1236535700348467</v>
      </c>
      <c r="R92">
        <f t="shared" si="10"/>
        <v>1.5565314737592837</v>
      </c>
    </row>
    <row r="93" spans="16:18" x14ac:dyDescent="0.25">
      <c r="P93" t="s">
        <v>2997</v>
      </c>
      <c r="Q93">
        <v>1.1243391652572283</v>
      </c>
      <c r="R93">
        <f t="shared" si="10"/>
        <v>1.5574811886628397</v>
      </c>
    </row>
    <row r="94" spans="16:18" x14ac:dyDescent="0.25">
      <c r="P94" t="s">
        <v>2998</v>
      </c>
      <c r="Q94">
        <v>1.1241912874270141</v>
      </c>
      <c r="R94">
        <f t="shared" si="10"/>
        <v>1.55727634216643</v>
      </c>
    </row>
    <row r="95" spans="16:18" x14ac:dyDescent="0.25">
      <c r="P95" t="s">
        <v>2999</v>
      </c>
      <c r="Q95">
        <v>1.1215059935177458</v>
      </c>
      <c r="R95">
        <f t="shared" si="10"/>
        <v>1.5535565618021487</v>
      </c>
    </row>
    <row r="97" spans="16:18" x14ac:dyDescent="0.25">
      <c r="P97" t="s">
        <v>3000</v>
      </c>
      <c r="Q97">
        <v>1.88346600532153</v>
      </c>
      <c r="R97">
        <f>Q97/1.88346600532153/64*100</f>
        <v>1.5625</v>
      </c>
    </row>
    <row r="98" spans="16:18" x14ac:dyDescent="0.25">
      <c r="P98" t="s">
        <v>3001</v>
      </c>
      <c r="Q98">
        <v>1.9461061553874233</v>
      </c>
      <c r="R98">
        <f t="shared" ref="R98:R104" si="11">Q98/1.88346600532153/64*100</f>
        <v>1.6144654903255076</v>
      </c>
    </row>
    <row r="99" spans="16:18" x14ac:dyDescent="0.25">
      <c r="P99" t="s">
        <v>3002</v>
      </c>
      <c r="Q99">
        <v>2.0528537320273803</v>
      </c>
      <c r="R99">
        <f t="shared" si="11"/>
        <v>1.7030219537969356</v>
      </c>
    </row>
    <row r="100" spans="16:18" x14ac:dyDescent="0.25">
      <c r="P100" t="s">
        <v>3003</v>
      </c>
      <c r="Q100">
        <v>2.0799578077224621</v>
      </c>
      <c r="R100">
        <f t="shared" si="11"/>
        <v>1.725507158283722</v>
      </c>
    </row>
    <row r="101" spans="16:18" x14ac:dyDescent="0.25">
      <c r="P101" t="s">
        <v>3004</v>
      </c>
      <c r="Q101">
        <v>2.0750228539043243</v>
      </c>
      <c r="R101">
        <f t="shared" si="11"/>
        <v>1.7214131819023835</v>
      </c>
    </row>
    <row r="102" spans="16:18" x14ac:dyDescent="0.25">
      <c r="P102" t="s">
        <v>3005</v>
      </c>
      <c r="Q102">
        <v>2.077470207515336</v>
      </c>
      <c r="R102">
        <f t="shared" si="11"/>
        <v>1.7234434760549735</v>
      </c>
    </row>
    <row r="103" spans="16:18" x14ac:dyDescent="0.25">
      <c r="P103" t="s">
        <v>3006</v>
      </c>
      <c r="Q103">
        <v>2.0572262625575015</v>
      </c>
      <c r="R103">
        <f t="shared" si="11"/>
        <v>1.7066493508054354</v>
      </c>
    </row>
    <row r="104" spans="16:18" x14ac:dyDescent="0.25">
      <c r="P104" t="s">
        <v>3007</v>
      </c>
      <c r="Q104">
        <v>2.0495631690196636</v>
      </c>
      <c r="R104">
        <f t="shared" si="11"/>
        <v>1.7002921436039031</v>
      </c>
    </row>
    <row r="106" spans="16:18" x14ac:dyDescent="0.25">
      <c r="P106" t="s">
        <v>3008</v>
      </c>
      <c r="Q106">
        <v>1.94651114798818</v>
      </c>
      <c r="R106">
        <f>Q106/1.94651114798818/64*100</f>
        <v>1.5625</v>
      </c>
    </row>
    <row r="107" spans="16:18" x14ac:dyDescent="0.25">
      <c r="P107" t="s">
        <v>3009</v>
      </c>
      <c r="Q107">
        <v>1.9257250537242667</v>
      </c>
      <c r="R107">
        <f t="shared" ref="R107:R113" si="12">Q107/1.94651114798818/64*100</f>
        <v>1.5458146230264684</v>
      </c>
    </row>
    <row r="108" spans="16:18" x14ac:dyDescent="0.25">
      <c r="P108" t="s">
        <v>3010</v>
      </c>
      <c r="Q108">
        <v>1.831227391392301</v>
      </c>
      <c r="R108">
        <f t="shared" si="12"/>
        <v>1.4699596259737655</v>
      </c>
    </row>
    <row r="109" spans="16:18" x14ac:dyDescent="0.25">
      <c r="P109" t="s">
        <v>3011</v>
      </c>
      <c r="Q109">
        <v>1.8332564835955756</v>
      </c>
      <c r="R109">
        <f t="shared" si="12"/>
        <v>1.4715884152930014</v>
      </c>
    </row>
    <row r="110" spans="16:18" x14ac:dyDescent="0.25">
      <c r="P110" t="s">
        <v>3012</v>
      </c>
      <c r="Q110">
        <v>1.8229952171354462</v>
      </c>
      <c r="R110">
        <f t="shared" si="12"/>
        <v>1.4633515095549978</v>
      </c>
    </row>
    <row r="111" spans="16:18" x14ac:dyDescent="0.25">
      <c r="P111" t="s">
        <v>3013</v>
      </c>
      <c r="Q111">
        <v>1.828205210232672</v>
      </c>
      <c r="R111">
        <f t="shared" si="12"/>
        <v>1.4675336660367775</v>
      </c>
    </row>
    <row r="112" spans="16:18" x14ac:dyDescent="0.25">
      <c r="P112" t="s">
        <v>3014</v>
      </c>
      <c r="Q112">
        <v>1.8228034912578424</v>
      </c>
      <c r="R112">
        <f t="shared" si="12"/>
        <v>1.4631976076962461</v>
      </c>
    </row>
    <row r="113" spans="16:18" x14ac:dyDescent="0.25">
      <c r="P113" t="s">
        <v>3015</v>
      </c>
      <c r="Q113">
        <v>1.8383382302902505</v>
      </c>
      <c r="R113">
        <f t="shared" si="12"/>
        <v>1.4756676260484272</v>
      </c>
    </row>
    <row r="115" spans="16:18" x14ac:dyDescent="0.25">
      <c r="P115" t="s">
        <v>3016</v>
      </c>
      <c r="Q115">
        <v>1.89952340656241</v>
      </c>
      <c r="R115">
        <f>Q115/1.89952340656241/64*100</f>
        <v>1.5625</v>
      </c>
    </row>
    <row r="116" spans="16:18" x14ac:dyDescent="0.25">
      <c r="P116" t="s">
        <v>3017</v>
      </c>
      <c r="Q116">
        <v>1.9285815818772787</v>
      </c>
      <c r="R116">
        <f t="shared" ref="R116:R122" si="13">Q116/1.89952340656241/64*100</f>
        <v>1.5864025214285986</v>
      </c>
    </row>
    <row r="117" spans="16:18" x14ac:dyDescent="0.25">
      <c r="P117" t="s">
        <v>3018</v>
      </c>
      <c r="Q117">
        <v>1.907569113432507</v>
      </c>
      <c r="R117">
        <f t="shared" si="13"/>
        <v>1.5691181953542113</v>
      </c>
    </row>
    <row r="118" spans="16:18" x14ac:dyDescent="0.25">
      <c r="P118" t="s">
        <v>3019</v>
      </c>
      <c r="Q118">
        <v>1.9148471162620961</v>
      </c>
      <c r="R118">
        <f t="shared" si="13"/>
        <v>1.5751048967457</v>
      </c>
    </row>
    <row r="119" spans="16:18" x14ac:dyDescent="0.25">
      <c r="P119" t="s">
        <v>3020</v>
      </c>
      <c r="Q119">
        <v>1.9151248294694156</v>
      </c>
      <c r="R119">
        <f t="shared" si="13"/>
        <v>1.5753333366190585</v>
      </c>
    </row>
    <row r="120" spans="16:18" x14ac:dyDescent="0.25">
      <c r="P120" t="s">
        <v>3021</v>
      </c>
      <c r="Q120">
        <v>1.9165404176478522</v>
      </c>
      <c r="R120">
        <f t="shared" si="13"/>
        <v>1.5764977637175432</v>
      </c>
    </row>
    <row r="121" spans="16:18" x14ac:dyDescent="0.25">
      <c r="P121" t="s">
        <v>3022</v>
      </c>
      <c r="Q121">
        <v>1.915038082325645</v>
      </c>
      <c r="R121">
        <f t="shared" si="13"/>
        <v>1.5752619806085597</v>
      </c>
    </row>
    <row r="122" spans="16:18" x14ac:dyDescent="0.25">
      <c r="P122" t="s">
        <v>3023</v>
      </c>
      <c r="Q122">
        <v>1.9094795831929052</v>
      </c>
      <c r="R122">
        <f t="shared" si="13"/>
        <v>1.5706896995485313</v>
      </c>
    </row>
    <row r="124" spans="16:18" x14ac:dyDescent="0.25">
      <c r="P124" t="s">
        <v>3024</v>
      </c>
      <c r="Q124">
        <v>1.2753850418286099</v>
      </c>
      <c r="R124">
        <f>Q124/1.27538504182861/64*100</f>
        <v>1.5625</v>
      </c>
    </row>
    <row r="125" spans="16:18" x14ac:dyDescent="0.25">
      <c r="P125" t="s">
        <v>3025</v>
      </c>
      <c r="Q125">
        <v>1.2655723292198571</v>
      </c>
      <c r="R125">
        <f t="shared" ref="R125:R131" si="14">Q125/1.27538504182861/64*100</f>
        <v>1.5504782473932788</v>
      </c>
    </row>
    <row r="126" spans="16:18" x14ac:dyDescent="0.25">
      <c r="P126" t="s">
        <v>3026</v>
      </c>
      <c r="Q126">
        <v>1.2348197975881301</v>
      </c>
      <c r="R126">
        <f t="shared" si="14"/>
        <v>1.5128026991481156</v>
      </c>
    </row>
    <row r="127" spans="16:18" x14ac:dyDescent="0.25">
      <c r="P127" t="s">
        <v>3027</v>
      </c>
      <c r="Q127">
        <v>1.2341585358631828</v>
      </c>
      <c r="R127">
        <f t="shared" si="14"/>
        <v>1.5119925740397415</v>
      </c>
    </row>
    <row r="128" spans="16:18" x14ac:dyDescent="0.25">
      <c r="P128" t="s">
        <v>3028</v>
      </c>
      <c r="Q128">
        <v>1.2344275717953295</v>
      </c>
      <c r="R128">
        <f t="shared" si="14"/>
        <v>1.5123221753994818</v>
      </c>
    </row>
    <row r="129" spans="16:18" x14ac:dyDescent="0.25">
      <c r="P129" t="s">
        <v>3029</v>
      </c>
      <c r="Q129">
        <v>1.2366151392258278</v>
      </c>
      <c r="R129">
        <f t="shared" si="14"/>
        <v>1.515002208486002</v>
      </c>
    </row>
    <row r="130" spans="16:18" x14ac:dyDescent="0.25">
      <c r="P130" t="s">
        <v>3030</v>
      </c>
      <c r="Q130">
        <v>1.2376041203568808</v>
      </c>
      <c r="R130">
        <f t="shared" si="14"/>
        <v>1.516213829264504</v>
      </c>
    </row>
    <row r="131" spans="16:18" x14ac:dyDescent="0.25">
      <c r="P131" t="s">
        <v>3031</v>
      </c>
      <c r="Q131">
        <v>1.2361647076400817</v>
      </c>
      <c r="R131">
        <f t="shared" si="14"/>
        <v>1.5144503756436478</v>
      </c>
    </row>
    <row r="133" spans="16:18" x14ac:dyDescent="0.25">
      <c r="P133" t="s">
        <v>3032</v>
      </c>
      <c r="Q133">
        <v>1.8002727926568201</v>
      </c>
      <c r="R133">
        <f>Q133/1.80027279265682/64*100</f>
        <v>1.5625</v>
      </c>
    </row>
    <row r="134" spans="16:18" x14ac:dyDescent="0.25">
      <c r="P134" t="s">
        <v>3033</v>
      </c>
      <c r="Q134">
        <v>1.8474425798167244</v>
      </c>
      <c r="R134">
        <f t="shared" ref="R134:R140" si="15">Q134/1.80027279265682/64*100</f>
        <v>1.603439791312727</v>
      </c>
    </row>
    <row r="135" spans="16:18" x14ac:dyDescent="0.25">
      <c r="P135" t="s">
        <v>3034</v>
      </c>
      <c r="Q135">
        <v>2.0088172867667344</v>
      </c>
      <c r="R135">
        <f t="shared" si="15"/>
        <v>1.7435007757579088</v>
      </c>
    </row>
    <row r="136" spans="16:18" x14ac:dyDescent="0.25">
      <c r="P136" t="s">
        <v>3035</v>
      </c>
      <c r="Q136">
        <v>2.0349371898910626</v>
      </c>
      <c r="R136">
        <f t="shared" si="15"/>
        <v>1.766170867089752</v>
      </c>
    </row>
    <row r="137" spans="16:18" x14ac:dyDescent="0.25">
      <c r="P137" t="s">
        <v>3036</v>
      </c>
      <c r="Q137">
        <v>2.032917518856769</v>
      </c>
      <c r="R137">
        <f t="shared" si="15"/>
        <v>1.7644179460858043</v>
      </c>
    </row>
    <row r="138" spans="16:18" x14ac:dyDescent="0.25">
      <c r="P138" t="s">
        <v>3037</v>
      </c>
      <c r="Q138">
        <v>2.0348418063168925</v>
      </c>
      <c r="R138">
        <f t="shared" si="15"/>
        <v>1.7660880813945794</v>
      </c>
    </row>
    <row r="139" spans="16:18" x14ac:dyDescent="0.25">
      <c r="P139" t="s">
        <v>3038</v>
      </c>
      <c r="Q139">
        <v>2.0181504423968528</v>
      </c>
      <c r="R139">
        <f t="shared" si="15"/>
        <v>1.7516012457153192</v>
      </c>
    </row>
    <row r="140" spans="16:18" x14ac:dyDescent="0.25">
      <c r="P140" t="s">
        <v>3039</v>
      </c>
      <c r="Q140">
        <v>2.003312666799058</v>
      </c>
      <c r="R140">
        <f t="shared" si="15"/>
        <v>1.7387231838648483</v>
      </c>
    </row>
    <row r="142" spans="16:18" x14ac:dyDescent="0.25">
      <c r="P142" t="s">
        <v>3040</v>
      </c>
      <c r="Q142">
        <v>2.4694451465741598</v>
      </c>
      <c r="R142">
        <f>Q142/2.46944514657416/64*100</f>
        <v>1.5625</v>
      </c>
    </row>
    <row r="143" spans="16:18" x14ac:dyDescent="0.25">
      <c r="P143" t="s">
        <v>3041</v>
      </c>
      <c r="Q143">
        <v>2.3759739684136001</v>
      </c>
      <c r="R143">
        <f t="shared" ref="R143:R149" si="16">Q143/2.46944514657416/64*100</f>
        <v>1.5033576796781711</v>
      </c>
    </row>
    <row r="144" spans="16:18" x14ac:dyDescent="0.25">
      <c r="P144" t="s">
        <v>3042</v>
      </c>
      <c r="Q144">
        <v>2.1500317763279253</v>
      </c>
      <c r="R144">
        <f t="shared" si="16"/>
        <v>1.3603965470433246</v>
      </c>
    </row>
    <row r="145" spans="16:18" x14ac:dyDescent="0.25">
      <c r="P145" t="s">
        <v>3043</v>
      </c>
      <c r="Q145">
        <v>2.117687907731725</v>
      </c>
      <c r="R145">
        <f t="shared" si="16"/>
        <v>1.3399315066468318</v>
      </c>
    </row>
    <row r="146" spans="16:18" x14ac:dyDescent="0.25">
      <c r="P146" t="s">
        <v>3044</v>
      </c>
      <c r="Q146">
        <v>2.1094527423031164</v>
      </c>
      <c r="R146">
        <f t="shared" si="16"/>
        <v>1.3347208438386087</v>
      </c>
    </row>
    <row r="147" spans="16:18" x14ac:dyDescent="0.25">
      <c r="P147" t="s">
        <v>3045</v>
      </c>
      <c r="Q147">
        <v>2.145288971729328</v>
      </c>
      <c r="R147">
        <f t="shared" si="16"/>
        <v>1.3573956169778849</v>
      </c>
    </row>
    <row r="148" spans="16:18" x14ac:dyDescent="0.25">
      <c r="P148" t="s">
        <v>3046</v>
      </c>
      <c r="Q148">
        <v>2.1377220327449922</v>
      </c>
      <c r="R148">
        <f t="shared" si="16"/>
        <v>1.3526077632450628</v>
      </c>
    </row>
    <row r="149" spans="16:18" x14ac:dyDescent="0.25">
      <c r="P149" t="s">
        <v>3047</v>
      </c>
      <c r="Q149">
        <v>2.1571987336161249</v>
      </c>
      <c r="R149">
        <f t="shared" si="16"/>
        <v>1.3649313190662411</v>
      </c>
    </row>
    <row r="151" spans="16:18" x14ac:dyDescent="0.25">
      <c r="P151" t="s">
        <v>3048</v>
      </c>
      <c r="Q151">
        <v>1.06996020450902</v>
      </c>
      <c r="R151">
        <f>Q151/1.06996020450902/64*100</f>
        <v>1.5625</v>
      </c>
    </row>
    <row r="152" spans="16:18" x14ac:dyDescent="0.25">
      <c r="P152" t="s">
        <v>3049</v>
      </c>
      <c r="Q152">
        <v>1.087095996802502</v>
      </c>
      <c r="R152">
        <f t="shared" ref="R152:R158" si="17">Q152/1.06996020450902/64*100</f>
        <v>1.5875239918697275</v>
      </c>
    </row>
    <row r="153" spans="16:18" x14ac:dyDescent="0.25">
      <c r="P153" t="s">
        <v>3050</v>
      </c>
      <c r="Q153">
        <v>1.0063216427800297</v>
      </c>
      <c r="R153">
        <f t="shared" si="17"/>
        <v>1.4695664008974278</v>
      </c>
    </row>
    <row r="154" spans="16:18" x14ac:dyDescent="0.25">
      <c r="P154" t="s">
        <v>3051</v>
      </c>
      <c r="Q154">
        <v>1.0160483510543261</v>
      </c>
      <c r="R154">
        <f t="shared" si="17"/>
        <v>1.4837706503774937</v>
      </c>
    </row>
    <row r="155" spans="16:18" x14ac:dyDescent="0.25">
      <c r="P155" t="s">
        <v>3052</v>
      </c>
      <c r="Q155">
        <v>1.0109160819223548</v>
      </c>
      <c r="R155">
        <f t="shared" si="17"/>
        <v>1.4762758197427552</v>
      </c>
    </row>
    <row r="156" spans="16:18" x14ac:dyDescent="0.25">
      <c r="P156" t="s">
        <v>3053</v>
      </c>
      <c r="Q156">
        <v>1.0265032705774013</v>
      </c>
      <c r="R156">
        <f t="shared" si="17"/>
        <v>1.4990383320033733</v>
      </c>
    </row>
    <row r="157" spans="16:18" x14ac:dyDescent="0.25">
      <c r="P157" t="s">
        <v>3054</v>
      </c>
      <c r="Q157">
        <v>1.0129226973204861</v>
      </c>
      <c r="R157">
        <f t="shared" si="17"/>
        <v>1.4792061498114506</v>
      </c>
    </row>
    <row r="158" spans="16:18" x14ac:dyDescent="0.25">
      <c r="P158" t="s">
        <v>3055</v>
      </c>
      <c r="Q158">
        <v>1.0105699649188626</v>
      </c>
      <c r="R158">
        <f t="shared" si="17"/>
        <v>1.4757703730769096</v>
      </c>
    </row>
    <row r="160" spans="16:18" x14ac:dyDescent="0.25">
      <c r="P160" t="s">
        <v>3056</v>
      </c>
      <c r="Q160">
        <v>0.71927388797917302</v>
      </c>
      <c r="R160">
        <f>Q160/0.719273887979173/64*100</f>
        <v>1.5625</v>
      </c>
    </row>
    <row r="161" spans="16:18" x14ac:dyDescent="0.25">
      <c r="P161" t="s">
        <v>3057</v>
      </c>
      <c r="Q161">
        <v>0.72310969816245896</v>
      </c>
      <c r="R161">
        <f t="shared" ref="R161:R167" si="18">Q161/0.719273887979173/64*100</f>
        <v>1.5708326442285054</v>
      </c>
    </row>
    <row r="162" spans="16:18" x14ac:dyDescent="0.25">
      <c r="P162" t="s">
        <v>3058</v>
      </c>
      <c r="Q162">
        <v>0.74532833211653571</v>
      </c>
      <c r="R162">
        <f t="shared" si="18"/>
        <v>1.6190988417555456</v>
      </c>
    </row>
    <row r="163" spans="16:18" x14ac:dyDescent="0.25">
      <c r="P163" t="s">
        <v>3059</v>
      </c>
      <c r="Q163">
        <v>0.7468438040468347</v>
      </c>
      <c r="R163">
        <f t="shared" si="18"/>
        <v>1.6223909463775346</v>
      </c>
    </row>
    <row r="164" spans="16:18" x14ac:dyDescent="0.25">
      <c r="P164" t="s">
        <v>3060</v>
      </c>
      <c r="Q164">
        <v>0.74832112458409183</v>
      </c>
      <c r="R164">
        <f t="shared" si="18"/>
        <v>1.6256001735968757</v>
      </c>
    </row>
    <row r="165" spans="16:18" x14ac:dyDescent="0.25">
      <c r="P165" t="s">
        <v>3061</v>
      </c>
      <c r="Q165">
        <v>0.74400061632457271</v>
      </c>
      <c r="R165">
        <f t="shared" si="18"/>
        <v>1.6162146053615749</v>
      </c>
    </row>
    <row r="166" spans="16:18" x14ac:dyDescent="0.25">
      <c r="P166" t="s">
        <v>3062</v>
      </c>
      <c r="Q166">
        <v>0.74883976404662511</v>
      </c>
      <c r="R166">
        <f t="shared" si="18"/>
        <v>1.626726829483808</v>
      </c>
    </row>
    <row r="167" spans="16:18" x14ac:dyDescent="0.25">
      <c r="P167" t="s">
        <v>3063</v>
      </c>
      <c r="Q167">
        <v>0.74314436834928999</v>
      </c>
      <c r="R167">
        <f t="shared" si="18"/>
        <v>1.6143545524891734</v>
      </c>
    </row>
    <row r="169" spans="16:18" x14ac:dyDescent="0.25">
      <c r="P169" t="s">
        <v>3064</v>
      </c>
      <c r="Q169">
        <v>1.0927092071795499</v>
      </c>
      <c r="R169">
        <f>Q169/1.09270920717955/64*100</f>
        <v>1.5625</v>
      </c>
    </row>
    <row r="170" spans="16:18" x14ac:dyDescent="0.25">
      <c r="P170" t="s">
        <v>3065</v>
      </c>
      <c r="Q170">
        <v>1.1231993387364034</v>
      </c>
      <c r="R170">
        <f t="shared" ref="R170:R176" si="19">Q170/1.09270920717955/64*100</f>
        <v>1.6060988186468677</v>
      </c>
    </row>
    <row r="171" spans="16:18" x14ac:dyDescent="0.25">
      <c r="P171" t="s">
        <v>3066</v>
      </c>
      <c r="Q171">
        <v>1.1956155810532871</v>
      </c>
      <c r="R171">
        <f t="shared" si="19"/>
        <v>1.7096491299984022</v>
      </c>
    </row>
    <row r="172" spans="16:18" x14ac:dyDescent="0.25">
      <c r="P172" t="s">
        <v>3067</v>
      </c>
      <c r="Q172">
        <v>1.2089909637868177</v>
      </c>
      <c r="R172">
        <f t="shared" si="19"/>
        <v>1.7287750194700258</v>
      </c>
    </row>
    <row r="173" spans="16:18" x14ac:dyDescent="0.25">
      <c r="P173" t="s">
        <v>3068</v>
      </c>
      <c r="Q173">
        <v>1.2086461423037316</v>
      </c>
      <c r="R173">
        <f t="shared" si="19"/>
        <v>1.7282819481535383</v>
      </c>
    </row>
    <row r="174" spans="16:18" x14ac:dyDescent="0.25">
      <c r="P174" t="s">
        <v>3069</v>
      </c>
      <c r="Q174">
        <v>1.2059678474539834</v>
      </c>
      <c r="R174">
        <f t="shared" si="19"/>
        <v>1.7244521683043017</v>
      </c>
    </row>
    <row r="175" spans="16:18" x14ac:dyDescent="0.25">
      <c r="P175" t="s">
        <v>3070</v>
      </c>
      <c r="Q175">
        <v>1.2020326135978683</v>
      </c>
      <c r="R175">
        <f t="shared" si="19"/>
        <v>1.7188250509891188</v>
      </c>
    </row>
    <row r="176" spans="16:18" x14ac:dyDescent="0.25">
      <c r="P176" t="s">
        <v>3071</v>
      </c>
      <c r="Q176">
        <v>1.1927377375065931</v>
      </c>
      <c r="R176">
        <f t="shared" si="19"/>
        <v>1.7055340090566504</v>
      </c>
    </row>
    <row r="178" spans="16:18" x14ac:dyDescent="0.25">
      <c r="P178" t="s">
        <v>3072</v>
      </c>
      <c r="Q178">
        <v>1.3051187087651399</v>
      </c>
      <c r="R178">
        <f>Q178/1.30511870876514/64*100</f>
        <v>1.5625</v>
      </c>
    </row>
    <row r="179" spans="16:18" x14ac:dyDescent="0.25">
      <c r="P179" t="s">
        <v>3073</v>
      </c>
      <c r="Q179">
        <v>1.2860271111726751</v>
      </c>
      <c r="R179">
        <f t="shared" ref="R179:R185" si="20">Q179/1.30511870876514/64*100</f>
        <v>1.5396433655514363</v>
      </c>
    </row>
    <row r="180" spans="16:18" x14ac:dyDescent="0.25">
      <c r="P180" t="s">
        <v>3074</v>
      </c>
      <c r="Q180">
        <v>1.2404347931163489</v>
      </c>
      <c r="R180">
        <f t="shared" si="20"/>
        <v>1.4850598272996456</v>
      </c>
    </row>
    <row r="181" spans="16:18" x14ac:dyDescent="0.25">
      <c r="P181" t="s">
        <v>3075</v>
      </c>
      <c r="Q181">
        <v>1.2279592674456918</v>
      </c>
      <c r="R181">
        <f t="shared" si="20"/>
        <v>1.4701240143889218</v>
      </c>
    </row>
    <row r="182" spans="16:18" x14ac:dyDescent="0.25">
      <c r="P182" t="s">
        <v>3076</v>
      </c>
      <c r="Q182">
        <v>1.2270858402182518</v>
      </c>
      <c r="R182">
        <f t="shared" si="20"/>
        <v>1.4690783393605051</v>
      </c>
    </row>
    <row r="183" spans="16:18" x14ac:dyDescent="0.25">
      <c r="P183" t="s">
        <v>3077</v>
      </c>
      <c r="Q183">
        <v>1.2359313471703706</v>
      </c>
      <c r="R183">
        <f t="shared" si="20"/>
        <v>1.4796682608135219</v>
      </c>
    </row>
    <row r="184" spans="16:18" x14ac:dyDescent="0.25">
      <c r="P184" t="s">
        <v>3078</v>
      </c>
      <c r="Q184">
        <v>1.2408931707892903</v>
      </c>
      <c r="R184">
        <f t="shared" si="20"/>
        <v>1.4856086012227845</v>
      </c>
    </row>
    <row r="185" spans="16:18" x14ac:dyDescent="0.25">
      <c r="P185" t="s">
        <v>3079</v>
      </c>
      <c r="Q185">
        <v>1.2401490515709335</v>
      </c>
      <c r="R185">
        <f t="shared" si="20"/>
        <v>1.4847177349200689</v>
      </c>
    </row>
    <row r="187" spans="16:18" x14ac:dyDescent="0.25">
      <c r="P187" t="s">
        <v>3080</v>
      </c>
      <c r="Q187">
        <v>0.70730715549547796</v>
      </c>
      <c r="R187">
        <f>Q187/0.707307155495478/64*100</f>
        <v>1.5625</v>
      </c>
    </row>
    <row r="188" spans="16:18" x14ac:dyDescent="0.25">
      <c r="P188" t="s">
        <v>3081</v>
      </c>
      <c r="Q188">
        <v>0.71810510618009871</v>
      </c>
      <c r="R188">
        <f t="shared" ref="R188:R194" si="21">Q188/0.707307155495478/64*100</f>
        <v>1.5863535660407693</v>
      </c>
    </row>
    <row r="189" spans="16:18" x14ac:dyDescent="0.25">
      <c r="P189" t="s">
        <v>3082</v>
      </c>
      <c r="Q189">
        <v>0.72118398051463506</v>
      </c>
      <c r="R189">
        <f t="shared" si="21"/>
        <v>1.5931550540652231</v>
      </c>
    </row>
    <row r="190" spans="16:18" x14ac:dyDescent="0.25">
      <c r="P190" t="s">
        <v>3083</v>
      </c>
      <c r="Q190">
        <v>0.72149401963945248</v>
      </c>
      <c r="R190">
        <f t="shared" si="21"/>
        <v>1.5938399561318335</v>
      </c>
    </row>
    <row r="191" spans="16:18" x14ac:dyDescent="0.25">
      <c r="P191" t="s">
        <v>3084</v>
      </c>
      <c r="Q191">
        <v>0.72382605028160651</v>
      </c>
      <c r="R191">
        <f t="shared" si="21"/>
        <v>1.598991604676677</v>
      </c>
    </row>
    <row r="192" spans="16:18" x14ac:dyDescent="0.25">
      <c r="P192" t="s">
        <v>3085</v>
      </c>
      <c r="Q192">
        <v>0.73142152404163252</v>
      </c>
      <c r="R192">
        <f t="shared" si="21"/>
        <v>1.6157706343497571</v>
      </c>
    </row>
    <row r="193" spans="16:18" x14ac:dyDescent="0.25">
      <c r="P193" t="s">
        <v>3086</v>
      </c>
      <c r="Q193">
        <v>0.72667466727368957</v>
      </c>
      <c r="R193">
        <f t="shared" si="21"/>
        <v>1.6052844351896269</v>
      </c>
    </row>
    <row r="194" spans="16:18" x14ac:dyDescent="0.25">
      <c r="P194" t="s">
        <v>3087</v>
      </c>
      <c r="Q194">
        <v>0.72159917721275924</v>
      </c>
      <c r="R194">
        <f t="shared" si="21"/>
        <v>1.5940722579076818</v>
      </c>
    </row>
    <row r="196" spans="16:18" x14ac:dyDescent="0.25">
      <c r="P196" t="s">
        <v>3088</v>
      </c>
      <c r="Q196">
        <v>0.52785501204610397</v>
      </c>
      <c r="R196">
        <f>Q196/0.527855012046104/64*100</f>
        <v>1.5625</v>
      </c>
    </row>
    <row r="197" spans="16:18" x14ac:dyDescent="0.25">
      <c r="P197" t="s">
        <v>3089</v>
      </c>
      <c r="Q197">
        <v>0.52433727980078659</v>
      </c>
      <c r="R197">
        <f t="shared" ref="R197:R203" si="22">Q197/0.527855012046104/64*100</f>
        <v>1.5520871849127611</v>
      </c>
    </row>
    <row r="198" spans="16:18" x14ac:dyDescent="0.25">
      <c r="P198" t="s">
        <v>3090</v>
      </c>
      <c r="Q198">
        <v>0.52513964734133833</v>
      </c>
      <c r="R198">
        <f t="shared" si="22"/>
        <v>1.5544622675651969</v>
      </c>
    </row>
    <row r="199" spans="16:18" x14ac:dyDescent="0.25">
      <c r="P199" t="s">
        <v>3091</v>
      </c>
      <c r="Q199">
        <v>0.52181764898515326</v>
      </c>
      <c r="R199">
        <f t="shared" si="22"/>
        <v>1.5446288430204171</v>
      </c>
    </row>
    <row r="200" spans="16:18" x14ac:dyDescent="0.25">
      <c r="P200" t="s">
        <v>3092</v>
      </c>
      <c r="Q200">
        <v>0.52594465399562829</v>
      </c>
      <c r="R200">
        <f t="shared" si="22"/>
        <v>1.5568451622401047</v>
      </c>
    </row>
    <row r="201" spans="16:18" x14ac:dyDescent="0.25">
      <c r="P201" t="s">
        <v>3093</v>
      </c>
      <c r="Q201">
        <v>0.5256510645609912</v>
      </c>
      <c r="R201">
        <f t="shared" si="22"/>
        <v>1.5559761101686993</v>
      </c>
    </row>
    <row r="202" spans="16:18" x14ac:dyDescent="0.25">
      <c r="P202" t="s">
        <v>3094</v>
      </c>
      <c r="Q202">
        <v>0.52671633603416146</v>
      </c>
      <c r="R202">
        <f t="shared" si="22"/>
        <v>1.5591294129485223</v>
      </c>
    </row>
    <row r="203" spans="16:18" x14ac:dyDescent="0.25">
      <c r="P203" t="s">
        <v>3095</v>
      </c>
      <c r="Q203">
        <v>0.52531731225863576</v>
      </c>
      <c r="R203">
        <f t="shared" si="22"/>
        <v>1.5549881722680836</v>
      </c>
    </row>
    <row r="205" spans="16:18" x14ac:dyDescent="0.25">
      <c r="P205" t="s">
        <v>3096</v>
      </c>
      <c r="Q205">
        <v>0.75946012941166396</v>
      </c>
      <c r="R205">
        <f>Q205/0.759460129411664/64*100</f>
        <v>1.5625</v>
      </c>
    </row>
    <row r="206" spans="16:18" x14ac:dyDescent="0.25">
      <c r="P206" t="s">
        <v>3097</v>
      </c>
      <c r="Q206">
        <v>0.78074468782114692</v>
      </c>
      <c r="R206">
        <f t="shared" ref="R206:R212" si="23">Q206/0.759460129411664/64*100</f>
        <v>1.6062904785608438</v>
      </c>
    </row>
    <row r="207" spans="16:18" x14ac:dyDescent="0.25">
      <c r="P207" t="s">
        <v>3098</v>
      </c>
      <c r="Q207">
        <v>0.83847628990959477</v>
      </c>
      <c r="R207">
        <f t="shared" si="23"/>
        <v>1.7250664679377712</v>
      </c>
    </row>
    <row r="208" spans="16:18" x14ac:dyDescent="0.25">
      <c r="P208" t="s">
        <v>3099</v>
      </c>
      <c r="Q208">
        <v>0.84514735663052953</v>
      </c>
      <c r="R208">
        <f t="shared" si="23"/>
        <v>1.7387914040440755</v>
      </c>
    </row>
    <row r="209" spans="16:18" x14ac:dyDescent="0.25">
      <c r="P209" t="s">
        <v>3100</v>
      </c>
      <c r="Q209">
        <v>0.84674475838635921</v>
      </c>
      <c r="R209">
        <f t="shared" si="23"/>
        <v>1.742077870504688</v>
      </c>
    </row>
    <row r="210" spans="16:18" x14ac:dyDescent="0.25">
      <c r="P210" t="s">
        <v>3101</v>
      </c>
      <c r="Q210">
        <v>0.84721835671146861</v>
      </c>
      <c r="R210">
        <f t="shared" si="23"/>
        <v>1.743052243423457</v>
      </c>
    </row>
    <row r="211" spans="16:18" x14ac:dyDescent="0.25">
      <c r="P211" t="s">
        <v>3102</v>
      </c>
      <c r="Q211">
        <v>0.84402653297811214</v>
      </c>
      <c r="R211">
        <f t="shared" si="23"/>
        <v>1.7364854410460455</v>
      </c>
    </row>
    <row r="212" spans="16:18" x14ac:dyDescent="0.25">
      <c r="P212" t="s">
        <v>3103</v>
      </c>
      <c r="Q212">
        <v>0.83670033191487925</v>
      </c>
      <c r="R212">
        <f t="shared" si="23"/>
        <v>1.7214126429912362</v>
      </c>
    </row>
    <row r="214" spans="16:18" x14ac:dyDescent="0.25">
      <c r="P214" t="s">
        <v>3104</v>
      </c>
      <c r="Q214">
        <v>0.87988453324248395</v>
      </c>
      <c r="R214">
        <f>Q214/0.879884533242484/64*100</f>
        <v>1.5625</v>
      </c>
    </row>
    <row r="215" spans="16:18" x14ac:dyDescent="0.25">
      <c r="P215" t="s">
        <v>3105</v>
      </c>
      <c r="Q215">
        <v>0.85354648172082692</v>
      </c>
      <c r="R215">
        <f t="shared" ref="R215:R221" si="24">Q215/0.879884533242484/64*100</f>
        <v>1.5157288568013187</v>
      </c>
    </row>
    <row r="216" spans="16:18" x14ac:dyDescent="0.25">
      <c r="P216" t="s">
        <v>3106</v>
      </c>
      <c r="Q216">
        <v>0.80686852810248433</v>
      </c>
      <c r="R216">
        <f t="shared" si="24"/>
        <v>1.4328380912824745</v>
      </c>
    </row>
    <row r="217" spans="16:18" x14ac:dyDescent="0.25">
      <c r="P217" t="s">
        <v>3107</v>
      </c>
      <c r="Q217">
        <v>0.79578198699510105</v>
      </c>
      <c r="R217">
        <f t="shared" si="24"/>
        <v>1.4131505984060515</v>
      </c>
    </row>
    <row r="218" spans="16:18" x14ac:dyDescent="0.25">
      <c r="P218" t="s">
        <v>3108</v>
      </c>
      <c r="Q218">
        <v>0.79804952077497104</v>
      </c>
      <c r="R218">
        <f t="shared" si="24"/>
        <v>1.4171772875876312</v>
      </c>
    </row>
    <row r="219" spans="16:18" x14ac:dyDescent="0.25">
      <c r="P219" t="s">
        <v>3109</v>
      </c>
      <c r="Q219">
        <v>0.81140374223034573</v>
      </c>
      <c r="R219">
        <f t="shared" si="24"/>
        <v>1.4408917299214783</v>
      </c>
    </row>
    <row r="220" spans="16:18" x14ac:dyDescent="0.25">
      <c r="P220" t="s">
        <v>3110</v>
      </c>
      <c r="Q220">
        <v>0.80624648406729027</v>
      </c>
      <c r="R220">
        <f t="shared" si="24"/>
        <v>1.4317334647453892</v>
      </c>
    </row>
    <row r="221" spans="16:18" x14ac:dyDescent="0.25">
      <c r="P221" t="s">
        <v>3111</v>
      </c>
      <c r="Q221">
        <v>0.80777756304608783</v>
      </c>
      <c r="R221">
        <f t="shared" si="24"/>
        <v>1.4344523566158431</v>
      </c>
    </row>
    <row r="223" spans="16:18" x14ac:dyDescent="0.25">
      <c r="P223" t="s">
        <v>3112</v>
      </c>
      <c r="Q223">
        <v>1.00293429164881</v>
      </c>
      <c r="R223">
        <f>Q223/1.00293429164881/64*100</f>
        <v>1.5625</v>
      </c>
    </row>
    <row r="224" spans="16:18" x14ac:dyDescent="0.25">
      <c r="P224" t="s">
        <v>3113</v>
      </c>
      <c r="Q224">
        <v>1.0168616776117791</v>
      </c>
      <c r="R224">
        <f t="shared" ref="R224:R230" si="25">Q224/1.00293429164881/64*100</f>
        <v>1.5841978726805359</v>
      </c>
    </row>
    <row r="225" spans="16:18" x14ac:dyDescent="0.25">
      <c r="P225" t="s">
        <v>3114</v>
      </c>
      <c r="Q225">
        <v>1.0390518870150265</v>
      </c>
      <c r="R225">
        <f t="shared" si="25"/>
        <v>1.6187686341763596</v>
      </c>
    </row>
    <row r="226" spans="16:18" x14ac:dyDescent="0.25">
      <c r="P226" t="s">
        <v>3115</v>
      </c>
      <c r="Q226">
        <v>1.0469677590464628</v>
      </c>
      <c r="R226">
        <f t="shared" si="25"/>
        <v>1.6311009974748418</v>
      </c>
    </row>
    <row r="227" spans="16:18" x14ac:dyDescent="0.25">
      <c r="P227" t="s">
        <v>3116</v>
      </c>
      <c r="Q227">
        <v>1.0443884796939569</v>
      </c>
      <c r="R227">
        <f t="shared" si="25"/>
        <v>1.6270826644475953</v>
      </c>
    </row>
    <row r="228" spans="16:18" x14ac:dyDescent="0.25">
      <c r="P228" t="s">
        <v>3117</v>
      </c>
      <c r="Q228">
        <v>1.0398063779778843</v>
      </c>
      <c r="R228">
        <f t="shared" si="25"/>
        <v>1.6199440772131386</v>
      </c>
    </row>
    <row r="229" spans="16:18" x14ac:dyDescent="0.25">
      <c r="P229" t="s">
        <v>3118</v>
      </c>
      <c r="Q229">
        <v>1.0422977057510368</v>
      </c>
      <c r="R229">
        <f t="shared" si="25"/>
        <v>1.6238253879609754</v>
      </c>
    </row>
    <row r="230" spans="16:18" x14ac:dyDescent="0.25">
      <c r="P230" t="s">
        <v>3119</v>
      </c>
      <c r="Q230">
        <v>1.0380797783876983</v>
      </c>
      <c r="R230">
        <f t="shared" si="25"/>
        <v>1.6172541583598998</v>
      </c>
    </row>
    <row r="232" spans="16:18" x14ac:dyDescent="0.25">
      <c r="P232" t="s">
        <v>3120</v>
      </c>
      <c r="Q232">
        <v>0.823628679617602</v>
      </c>
      <c r="R232">
        <f>Q232/0.823628679617602/64*100</f>
        <v>1.5625</v>
      </c>
    </row>
    <row r="233" spans="16:18" x14ac:dyDescent="0.25">
      <c r="P233" t="s">
        <v>3121</v>
      </c>
      <c r="Q233">
        <v>0.82682320743223281</v>
      </c>
      <c r="R233">
        <f t="shared" ref="R233:R239" si="26">Q233/0.823628679617602/64*100</f>
        <v>1.5685603155692416</v>
      </c>
    </row>
    <row r="234" spans="16:18" x14ac:dyDescent="0.25">
      <c r="P234" t="s">
        <v>3122</v>
      </c>
      <c r="Q234">
        <v>0.86274464417326402</v>
      </c>
      <c r="R234">
        <f t="shared" si="26"/>
        <v>1.6367066129200338</v>
      </c>
    </row>
    <row r="235" spans="16:18" x14ac:dyDescent="0.25">
      <c r="P235" t="s">
        <v>3123</v>
      </c>
      <c r="Q235">
        <v>0.86618478253717501</v>
      </c>
      <c r="R235">
        <f t="shared" si="26"/>
        <v>1.6432328744825944</v>
      </c>
    </row>
    <row r="236" spans="16:18" x14ac:dyDescent="0.25">
      <c r="P236" t="s">
        <v>3124</v>
      </c>
      <c r="Q236">
        <v>0.86607403979138964</v>
      </c>
      <c r="R236">
        <f t="shared" si="26"/>
        <v>1.6430227852220189</v>
      </c>
    </row>
    <row r="237" spans="16:18" x14ac:dyDescent="0.25">
      <c r="P237" t="s">
        <v>3125</v>
      </c>
      <c r="Q237">
        <v>0.8633049000082833</v>
      </c>
      <c r="R237">
        <f t="shared" si="26"/>
        <v>1.6377694702049743</v>
      </c>
    </row>
    <row r="238" spans="16:18" x14ac:dyDescent="0.25">
      <c r="P238" t="s">
        <v>3126</v>
      </c>
      <c r="Q238">
        <v>0.86715611967810358</v>
      </c>
      <c r="R238">
        <f t="shared" si="26"/>
        <v>1.6450755911342361</v>
      </c>
    </row>
    <row r="239" spans="16:18" x14ac:dyDescent="0.25">
      <c r="P239" t="s">
        <v>3127</v>
      </c>
      <c r="Q239">
        <v>0.86032213932104185</v>
      </c>
      <c r="R239">
        <f t="shared" si="26"/>
        <v>1.6321108965186153</v>
      </c>
    </row>
    <row r="241" spans="16:18" x14ac:dyDescent="0.25">
      <c r="P241" t="s">
        <v>3128</v>
      </c>
      <c r="Q241">
        <v>1.3832321656000399</v>
      </c>
      <c r="R241">
        <f>Q241/1.38323216560004/64*100</f>
        <v>1.5625</v>
      </c>
    </row>
    <row r="242" spans="16:18" x14ac:dyDescent="0.25">
      <c r="P242" t="s">
        <v>3129</v>
      </c>
      <c r="Q242">
        <v>1.4247614288897921</v>
      </c>
      <c r="R242">
        <f t="shared" ref="R242:R248" si="27">Q242/1.38323216560004/64*100</f>
        <v>1.609411484206333</v>
      </c>
    </row>
    <row r="243" spans="16:18" x14ac:dyDescent="0.25">
      <c r="P243" t="s">
        <v>3130</v>
      </c>
      <c r="Q243">
        <v>1.5584279939729022</v>
      </c>
      <c r="R243">
        <f t="shared" si="27"/>
        <v>1.7604013275142056</v>
      </c>
    </row>
    <row r="244" spans="16:18" x14ac:dyDescent="0.25">
      <c r="P244" t="s">
        <v>3131</v>
      </c>
      <c r="Q244">
        <v>1.5741201801675038</v>
      </c>
      <c r="R244">
        <f t="shared" si="27"/>
        <v>1.7781272317686287</v>
      </c>
    </row>
    <row r="245" spans="16:18" x14ac:dyDescent="0.25">
      <c r="P245" t="s">
        <v>3132</v>
      </c>
      <c r="Q245">
        <v>1.5751137961118684</v>
      </c>
      <c r="R245">
        <f t="shared" si="27"/>
        <v>1.7792496210187345</v>
      </c>
    </row>
    <row r="246" spans="16:18" x14ac:dyDescent="0.25">
      <c r="P246" t="s">
        <v>3133</v>
      </c>
      <c r="Q246">
        <v>1.5625211590066179</v>
      </c>
      <c r="R246">
        <f t="shared" si="27"/>
        <v>1.7650249695348539</v>
      </c>
    </row>
    <row r="247" spans="16:18" x14ac:dyDescent="0.25">
      <c r="P247" t="s">
        <v>3134</v>
      </c>
      <c r="Q247">
        <v>1.5625799155036935</v>
      </c>
      <c r="R247">
        <f t="shared" si="27"/>
        <v>1.7650913409141231</v>
      </c>
    </row>
    <row r="248" spans="16:18" x14ac:dyDescent="0.25">
      <c r="P248" t="s">
        <v>3135</v>
      </c>
      <c r="Q248">
        <v>1.553772818679632</v>
      </c>
      <c r="R248">
        <f t="shared" si="27"/>
        <v>1.7551428383201091</v>
      </c>
    </row>
    <row r="250" spans="16:18" x14ac:dyDescent="0.25">
      <c r="P250" t="s">
        <v>3136</v>
      </c>
      <c r="Q250">
        <v>1.3597382948871499</v>
      </c>
      <c r="R250">
        <f>Q250/1.35973829488715/64*100</f>
        <v>1.5625</v>
      </c>
    </row>
    <row r="251" spans="16:18" x14ac:dyDescent="0.25">
      <c r="P251" t="s">
        <v>3137</v>
      </c>
      <c r="Q251">
        <v>1.3389465622930574</v>
      </c>
      <c r="R251">
        <f t="shared" ref="R251:R257" si="28">Q251/1.35973829488715/64*100</f>
        <v>1.538607842001342</v>
      </c>
    </row>
    <row r="252" spans="16:18" x14ac:dyDescent="0.25">
      <c r="P252" t="s">
        <v>3138</v>
      </c>
      <c r="Q252">
        <v>1.3456665519598989</v>
      </c>
      <c r="R252">
        <f t="shared" si="28"/>
        <v>1.5463299043231298</v>
      </c>
    </row>
    <row r="253" spans="16:18" x14ac:dyDescent="0.25">
      <c r="P253" t="s">
        <v>3139</v>
      </c>
      <c r="Q253">
        <v>1.3458607685209976</v>
      </c>
      <c r="R253">
        <f t="shared" si="28"/>
        <v>1.5465530821051028</v>
      </c>
    </row>
    <row r="254" spans="16:18" x14ac:dyDescent="0.25">
      <c r="P254" t="s">
        <v>3140</v>
      </c>
      <c r="Q254">
        <v>1.3411620690252957</v>
      </c>
      <c r="R254">
        <f t="shared" si="28"/>
        <v>1.5411537210739099</v>
      </c>
    </row>
    <row r="255" spans="16:18" x14ac:dyDescent="0.25">
      <c r="P255" t="s">
        <v>3141</v>
      </c>
      <c r="Q255">
        <v>1.3406400223919104</v>
      </c>
      <c r="R255">
        <f t="shared" si="28"/>
        <v>1.5405538277946431</v>
      </c>
    </row>
    <row r="256" spans="16:18" x14ac:dyDescent="0.25">
      <c r="P256" t="s">
        <v>3142</v>
      </c>
      <c r="Q256">
        <v>1.342533635363121</v>
      </c>
      <c r="R256">
        <f t="shared" si="28"/>
        <v>1.5427298128931299</v>
      </c>
    </row>
    <row r="257" spans="16:18" x14ac:dyDescent="0.25">
      <c r="P257" t="s">
        <v>3143</v>
      </c>
      <c r="Q257">
        <v>1.3458864033573534</v>
      </c>
      <c r="R257">
        <f t="shared" si="28"/>
        <v>1.5465825395617006</v>
      </c>
    </row>
    <row r="259" spans="16:18" x14ac:dyDescent="0.25">
      <c r="P259" t="s">
        <v>3144</v>
      </c>
      <c r="Q259">
        <v>1.2282385580331601</v>
      </c>
      <c r="R259">
        <f>Q259/1.22823855803316/64*100</f>
        <v>1.5625</v>
      </c>
    </row>
    <row r="260" spans="16:18" x14ac:dyDescent="0.25">
      <c r="P260" t="s">
        <v>3145</v>
      </c>
      <c r="Q260">
        <v>1.2264197568369075</v>
      </c>
      <c r="R260">
        <f t="shared" ref="R260:R266" si="29">Q260/1.22823855803316/64*100</f>
        <v>1.5601862175099799</v>
      </c>
    </row>
    <row r="261" spans="16:18" x14ac:dyDescent="0.25">
      <c r="P261" t="s">
        <v>3146</v>
      </c>
      <c r="Q261">
        <v>1.2379934907127754</v>
      </c>
      <c r="R261">
        <f t="shared" si="29"/>
        <v>1.574909708368305</v>
      </c>
    </row>
    <row r="262" spans="16:18" x14ac:dyDescent="0.25">
      <c r="P262" t="s">
        <v>3147</v>
      </c>
      <c r="Q262">
        <v>1.2358126189125265</v>
      </c>
      <c r="R262">
        <f t="shared" si="29"/>
        <v>1.5721353188447049</v>
      </c>
    </row>
    <row r="263" spans="16:18" x14ac:dyDescent="0.25">
      <c r="P263" t="s">
        <v>3148</v>
      </c>
      <c r="Q263">
        <v>1.2388619078205438</v>
      </c>
      <c r="R263">
        <f t="shared" si="29"/>
        <v>1.5760144625889028</v>
      </c>
    </row>
    <row r="264" spans="16:18" x14ac:dyDescent="0.25">
      <c r="P264" t="s">
        <v>3149</v>
      </c>
      <c r="Q264">
        <v>1.2380873032981652</v>
      </c>
      <c r="R264">
        <f t="shared" si="29"/>
        <v>1.5750290517676087</v>
      </c>
    </row>
    <row r="265" spans="16:18" x14ac:dyDescent="0.25">
      <c r="P265" t="s">
        <v>3150</v>
      </c>
      <c r="Q265">
        <v>1.2423427013028512</v>
      </c>
      <c r="R265">
        <f t="shared" si="29"/>
        <v>1.580442543583864</v>
      </c>
    </row>
    <row r="266" spans="16:18" x14ac:dyDescent="0.25">
      <c r="P266" t="s">
        <v>3151</v>
      </c>
      <c r="Q266">
        <v>1.2353238326672125</v>
      </c>
      <c r="R266">
        <f t="shared" si="29"/>
        <v>1.571513510887848</v>
      </c>
    </row>
    <row r="268" spans="16:18" x14ac:dyDescent="0.25">
      <c r="P268" t="s">
        <v>3152</v>
      </c>
      <c r="Q268">
        <v>0.89549012927734395</v>
      </c>
      <c r="R268">
        <f>Q268/0.895490129277344/64*100</f>
        <v>1.5625</v>
      </c>
    </row>
    <row r="269" spans="16:18" x14ac:dyDescent="0.25">
      <c r="P269" t="s">
        <v>3153</v>
      </c>
      <c r="Q269">
        <v>0.8797880002693298</v>
      </c>
      <c r="R269">
        <f t="shared" ref="R269:R275" si="30">Q269/0.895490129277344/64*100</f>
        <v>1.5351020692212192</v>
      </c>
    </row>
    <row r="270" spans="16:18" x14ac:dyDescent="0.25">
      <c r="P270" t="s">
        <v>3154</v>
      </c>
      <c r="Q270">
        <v>0.88118358163940635</v>
      </c>
      <c r="R270">
        <f t="shared" si="30"/>
        <v>1.5375371556833159</v>
      </c>
    </row>
    <row r="271" spans="16:18" x14ac:dyDescent="0.25">
      <c r="P271" t="s">
        <v>3155</v>
      </c>
      <c r="Q271">
        <v>0.8739490524199568</v>
      </c>
      <c r="R271">
        <f t="shared" si="30"/>
        <v>1.5249139546721424</v>
      </c>
    </row>
    <row r="272" spans="16:18" x14ac:dyDescent="0.25">
      <c r="P272" t="s">
        <v>3156</v>
      </c>
      <c r="Q272">
        <v>0.88058870520579691</v>
      </c>
      <c r="R272">
        <f t="shared" si="30"/>
        <v>1.5364991828490819</v>
      </c>
    </row>
    <row r="273" spans="16:18" x14ac:dyDescent="0.25">
      <c r="P273" t="s">
        <v>3157</v>
      </c>
      <c r="Q273">
        <v>0.8773883348132292</v>
      </c>
      <c r="R273">
        <f t="shared" si="30"/>
        <v>1.53091500210281</v>
      </c>
    </row>
    <row r="274" spans="16:18" x14ac:dyDescent="0.25">
      <c r="P274" t="s">
        <v>3158</v>
      </c>
      <c r="Q274">
        <v>0.88191700899652448</v>
      </c>
      <c r="R274">
        <f t="shared" si="30"/>
        <v>1.5388168797227333</v>
      </c>
    </row>
    <row r="275" spans="16:18" x14ac:dyDescent="0.25">
      <c r="P275" t="s">
        <v>3159</v>
      </c>
      <c r="Q275">
        <v>0.88063277851720723</v>
      </c>
      <c r="R275">
        <f t="shared" si="30"/>
        <v>1.536576084365723</v>
      </c>
    </row>
    <row r="277" spans="16:18" x14ac:dyDescent="0.25">
      <c r="P277" t="s">
        <v>3160</v>
      </c>
      <c r="Q277">
        <v>1.3281851961750399</v>
      </c>
      <c r="R277">
        <f>Q277/1.32818519617504/64*100</f>
        <v>1.5625</v>
      </c>
    </row>
    <row r="278" spans="16:18" x14ac:dyDescent="0.25">
      <c r="P278" t="s">
        <v>3161</v>
      </c>
      <c r="Q278">
        <v>1.3469040335764479</v>
      </c>
      <c r="R278">
        <f t="shared" ref="R278:R284" si="31">Q278/1.32818519617504/64*100</f>
        <v>1.5845211635575598</v>
      </c>
    </row>
    <row r="279" spans="16:18" x14ac:dyDescent="0.25">
      <c r="P279" t="s">
        <v>3162</v>
      </c>
      <c r="Q279">
        <v>1.4656430023043958</v>
      </c>
      <c r="R279">
        <f t="shared" si="31"/>
        <v>1.7242077367641533</v>
      </c>
    </row>
    <row r="280" spans="16:18" x14ac:dyDescent="0.25">
      <c r="P280" t="s">
        <v>3163</v>
      </c>
      <c r="Q280">
        <v>1.4729235006835493</v>
      </c>
      <c r="R280">
        <f t="shared" si="31"/>
        <v>1.7327726407776807</v>
      </c>
    </row>
    <row r="281" spans="16:18" x14ac:dyDescent="0.25">
      <c r="P281" t="s">
        <v>3164</v>
      </c>
      <c r="Q281">
        <v>1.4807665307143154</v>
      </c>
      <c r="R281">
        <f t="shared" si="31"/>
        <v>1.7419993167400116</v>
      </c>
    </row>
    <row r="282" spans="16:18" x14ac:dyDescent="0.25">
      <c r="P282" t="s">
        <v>3165</v>
      </c>
      <c r="Q282">
        <v>1.47006711003386</v>
      </c>
      <c r="R282">
        <f t="shared" si="31"/>
        <v>1.7294123334929794</v>
      </c>
    </row>
    <row r="283" spans="16:18" x14ac:dyDescent="0.25">
      <c r="P283" t="s">
        <v>3166</v>
      </c>
      <c r="Q283">
        <v>1.4705158574374857</v>
      </c>
      <c r="R283">
        <f t="shared" si="31"/>
        <v>1.7299402476876145</v>
      </c>
    </row>
    <row r="284" spans="16:18" x14ac:dyDescent="0.25">
      <c r="P284" t="s">
        <v>3167</v>
      </c>
      <c r="Q284">
        <v>1.4608067758870884</v>
      </c>
      <c r="R284">
        <f t="shared" si="31"/>
        <v>1.7185183164944464</v>
      </c>
    </row>
    <row r="286" spans="16:18" x14ac:dyDescent="0.25">
      <c r="P286" t="s">
        <v>3168</v>
      </c>
      <c r="Q286">
        <v>1.63459460251521</v>
      </c>
      <c r="R286">
        <f>Q286/1.63459460251521/64*100</f>
        <v>1.5625</v>
      </c>
    </row>
    <row r="287" spans="16:18" x14ac:dyDescent="0.25">
      <c r="P287" t="s">
        <v>3169</v>
      </c>
      <c r="Q287">
        <v>1.5587858757831932</v>
      </c>
      <c r="R287">
        <f t="shared" ref="R287:R293" si="32">Q287/1.63459460251521/64*100</f>
        <v>1.4900348546137916</v>
      </c>
    </row>
    <row r="288" spans="16:18" x14ac:dyDescent="0.25">
      <c r="P288" t="s">
        <v>3170</v>
      </c>
      <c r="Q288">
        <v>1.4549154803670008</v>
      </c>
      <c r="R288">
        <f t="shared" si="32"/>
        <v>1.3907457143045874</v>
      </c>
    </row>
    <row r="289" spans="16:18" x14ac:dyDescent="0.25">
      <c r="P289" t="s">
        <v>3171</v>
      </c>
      <c r="Q289">
        <v>1.424619011730931</v>
      </c>
      <c r="R289">
        <f t="shared" si="32"/>
        <v>1.3617854863856782</v>
      </c>
    </row>
    <row r="290" spans="16:18" x14ac:dyDescent="0.25">
      <c r="P290" t="s">
        <v>3172</v>
      </c>
      <c r="Q290">
        <v>1.4283325201777082</v>
      </c>
      <c r="R290">
        <f t="shared" si="32"/>
        <v>1.3653352087077519</v>
      </c>
    </row>
    <row r="291" spans="16:18" x14ac:dyDescent="0.25">
      <c r="P291" t="s">
        <v>3173</v>
      </c>
      <c r="Q291">
        <v>1.4473062199682887</v>
      </c>
      <c r="R291">
        <f t="shared" si="32"/>
        <v>1.3834720640951146</v>
      </c>
    </row>
    <row r="292" spans="16:18" x14ac:dyDescent="0.25">
      <c r="P292" t="s">
        <v>3174</v>
      </c>
      <c r="Q292">
        <v>1.4451106336342379</v>
      </c>
      <c r="R292">
        <f t="shared" si="32"/>
        <v>1.3813733151810563</v>
      </c>
    </row>
    <row r="293" spans="16:18" x14ac:dyDescent="0.25">
      <c r="P293" t="s">
        <v>3175</v>
      </c>
      <c r="Q293">
        <v>1.4565357970644948</v>
      </c>
      <c r="R293">
        <f t="shared" si="32"/>
        <v>1.392294566133621</v>
      </c>
    </row>
    <row r="295" spans="16:18" x14ac:dyDescent="0.25">
      <c r="P295" t="s">
        <v>3176</v>
      </c>
      <c r="Q295">
        <v>1.5487149805174301</v>
      </c>
      <c r="R295">
        <f>Q295/1.54871498051743/64*100</f>
        <v>1.5625</v>
      </c>
    </row>
    <row r="296" spans="16:18" x14ac:dyDescent="0.25">
      <c r="P296" t="s">
        <v>3177</v>
      </c>
      <c r="Q296">
        <v>1.5755906495404957</v>
      </c>
      <c r="R296">
        <f t="shared" ref="R296:R302" si="33">Q296/1.54871498051743/64*100</f>
        <v>1.5896148877468146</v>
      </c>
    </row>
    <row r="297" spans="16:18" x14ac:dyDescent="0.25">
      <c r="P297" t="s">
        <v>3178</v>
      </c>
      <c r="Q297">
        <v>1.4624938513732255</v>
      </c>
      <c r="R297">
        <f t="shared" si="33"/>
        <v>1.4755114217382923</v>
      </c>
    </row>
    <row r="298" spans="16:18" x14ac:dyDescent="0.25">
      <c r="P298" t="s">
        <v>3179</v>
      </c>
      <c r="Q298">
        <v>1.4791389657526863</v>
      </c>
      <c r="R298">
        <f t="shared" si="33"/>
        <v>1.4923046932860486</v>
      </c>
    </row>
    <row r="299" spans="16:18" x14ac:dyDescent="0.25">
      <c r="P299" t="s">
        <v>3180</v>
      </c>
      <c r="Q299">
        <v>1.4685539172333655</v>
      </c>
      <c r="R299">
        <f t="shared" si="33"/>
        <v>1.4816254278824734</v>
      </c>
    </row>
    <row r="300" spans="16:18" x14ac:dyDescent="0.25">
      <c r="P300" t="s">
        <v>3181</v>
      </c>
      <c r="Q300">
        <v>1.4896745120319113</v>
      </c>
      <c r="R300">
        <f t="shared" si="33"/>
        <v>1.5029340158330475</v>
      </c>
    </row>
    <row r="301" spans="16:18" x14ac:dyDescent="0.25">
      <c r="P301" t="s">
        <v>3182</v>
      </c>
      <c r="Q301">
        <v>1.4679704427169513</v>
      </c>
      <c r="R301">
        <f t="shared" si="33"/>
        <v>1.4810367598942598</v>
      </c>
    </row>
    <row r="302" spans="16:18" x14ac:dyDescent="0.25">
      <c r="P302" t="s">
        <v>3183</v>
      </c>
      <c r="Q302">
        <v>1.4692952124943983</v>
      </c>
      <c r="R302">
        <f t="shared" si="33"/>
        <v>1.482373321368321</v>
      </c>
    </row>
    <row r="304" spans="16:18" x14ac:dyDescent="0.25">
      <c r="P304" t="s">
        <v>3184</v>
      </c>
      <c r="Q304">
        <v>1.0076477189332</v>
      </c>
      <c r="R304">
        <f>Q304/1.0076477189332/64*100</f>
        <v>1.5625</v>
      </c>
    </row>
    <row r="305" spans="16:18" x14ac:dyDescent="0.25">
      <c r="P305" t="s">
        <v>3185</v>
      </c>
      <c r="Q305">
        <v>1.0076176351166155</v>
      </c>
      <c r="R305">
        <f t="shared" ref="R305:R311" si="34">Q305/1.0076477189332/64*100</f>
        <v>1.5624533507965828</v>
      </c>
    </row>
    <row r="306" spans="16:18" x14ac:dyDescent="0.25">
      <c r="P306" t="s">
        <v>3186</v>
      </c>
      <c r="Q306">
        <v>1.021046958865075</v>
      </c>
      <c r="R306">
        <f t="shared" si="34"/>
        <v>1.5832774125819686</v>
      </c>
    </row>
    <row r="307" spans="16:18" x14ac:dyDescent="0.25">
      <c r="P307" t="s">
        <v>3187</v>
      </c>
      <c r="Q307">
        <v>1.024000907012492</v>
      </c>
      <c r="R307">
        <f t="shared" si="34"/>
        <v>1.5878579260824859</v>
      </c>
    </row>
    <row r="308" spans="16:18" x14ac:dyDescent="0.25">
      <c r="P308" t="s">
        <v>3188</v>
      </c>
      <c r="Q308">
        <v>1.0242772961151521</v>
      </c>
      <c r="R308">
        <f t="shared" si="34"/>
        <v>1.5882865063936324</v>
      </c>
    </row>
    <row r="309" spans="16:18" x14ac:dyDescent="0.25">
      <c r="P309" t="s">
        <v>3189</v>
      </c>
      <c r="Q309">
        <v>1.0127577094939755</v>
      </c>
      <c r="R309">
        <f t="shared" si="34"/>
        <v>1.5704237615499839</v>
      </c>
    </row>
    <row r="310" spans="16:18" x14ac:dyDescent="0.25">
      <c r="P310" t="s">
        <v>3190</v>
      </c>
      <c r="Q310">
        <v>1.0215010664253299</v>
      </c>
      <c r="R310">
        <f t="shared" si="34"/>
        <v>1.5839815704434577</v>
      </c>
    </row>
    <row r="311" spans="16:18" x14ac:dyDescent="0.25">
      <c r="P311" t="s">
        <v>3191</v>
      </c>
      <c r="Q311">
        <v>1.0204499485109775</v>
      </c>
      <c r="R311">
        <f t="shared" si="34"/>
        <v>1.5823516637704049</v>
      </c>
    </row>
    <row r="313" spans="16:18" x14ac:dyDescent="0.25">
      <c r="P313" t="s">
        <v>3192</v>
      </c>
      <c r="Q313">
        <v>1.6315907084427701</v>
      </c>
      <c r="R313">
        <f>Q313/1.63159070844277/64*100</f>
        <v>1.5625</v>
      </c>
    </row>
    <row r="314" spans="16:18" x14ac:dyDescent="0.25">
      <c r="P314" t="s">
        <v>3193</v>
      </c>
      <c r="Q314">
        <v>1.6819509815234772</v>
      </c>
      <c r="R314">
        <f t="shared" ref="R314:R320" si="35">Q314/1.63159070844277/64*100</f>
        <v>1.6107277364546324</v>
      </c>
    </row>
    <row r="315" spans="16:18" x14ac:dyDescent="0.25">
      <c r="P315" t="s">
        <v>3194</v>
      </c>
      <c r="Q315">
        <v>1.7704919210134562</v>
      </c>
      <c r="R315">
        <f t="shared" si="35"/>
        <v>1.6955193556010373</v>
      </c>
    </row>
    <row r="316" spans="16:18" x14ac:dyDescent="0.25">
      <c r="P316" t="s">
        <v>3195</v>
      </c>
      <c r="Q316">
        <v>1.7954352774208049</v>
      </c>
      <c r="R316">
        <f t="shared" si="35"/>
        <v>1.7194064702951877</v>
      </c>
    </row>
    <row r="317" spans="16:18" x14ac:dyDescent="0.25">
      <c r="P317" t="s">
        <v>3196</v>
      </c>
      <c r="Q317">
        <v>1.7903202431688598</v>
      </c>
      <c r="R317">
        <f t="shared" si="35"/>
        <v>1.7145080353033064</v>
      </c>
    </row>
    <row r="318" spans="16:18" x14ac:dyDescent="0.25">
      <c r="P318" t="s">
        <v>3197</v>
      </c>
      <c r="Q318">
        <v>1.7795299420340089</v>
      </c>
      <c r="R318">
        <f t="shared" si="35"/>
        <v>1.7041746560826707</v>
      </c>
    </row>
    <row r="319" spans="16:18" x14ac:dyDescent="0.25">
      <c r="P319" t="s">
        <v>3198</v>
      </c>
      <c r="Q319">
        <v>1.7737431036349318</v>
      </c>
      <c r="R319">
        <f t="shared" si="35"/>
        <v>1.6986328649019722</v>
      </c>
    </row>
    <row r="320" spans="16:18" x14ac:dyDescent="0.25">
      <c r="P320" t="s">
        <v>3199</v>
      </c>
      <c r="Q320">
        <v>1.7681543092873973</v>
      </c>
      <c r="R320">
        <f t="shared" si="35"/>
        <v>1.6932807314760854</v>
      </c>
    </row>
    <row r="322" spans="16:18" x14ac:dyDescent="0.25">
      <c r="P322" t="s">
        <v>3200</v>
      </c>
      <c r="Q322">
        <v>1.9039804038650101</v>
      </c>
      <c r="R322">
        <f>Q322/1.90398040386501/64*100</f>
        <v>1.5625</v>
      </c>
    </row>
    <row r="323" spans="16:18" x14ac:dyDescent="0.25">
      <c r="P323" t="s">
        <v>3201</v>
      </c>
      <c r="Q323">
        <v>1.8757528141903248</v>
      </c>
      <c r="R323">
        <f t="shared" ref="R323:R329" si="36">Q323/1.90398040386501/64*100</f>
        <v>1.5393350510450827</v>
      </c>
    </row>
    <row r="324" spans="16:18" x14ac:dyDescent="0.25">
      <c r="P324" t="s">
        <v>3202</v>
      </c>
      <c r="Q324">
        <v>1.7898660452204382</v>
      </c>
      <c r="R324">
        <f t="shared" si="36"/>
        <v>1.4688521425849796</v>
      </c>
    </row>
    <row r="325" spans="16:18" x14ac:dyDescent="0.25">
      <c r="P325" t="s">
        <v>3203</v>
      </c>
      <c r="Q325">
        <v>1.7825953818284703</v>
      </c>
      <c r="R325">
        <f t="shared" si="36"/>
        <v>1.4628854784707437</v>
      </c>
    </row>
    <row r="326" spans="16:18" x14ac:dyDescent="0.25">
      <c r="P326" t="s">
        <v>3204</v>
      </c>
      <c r="Q326">
        <v>1.7713343778550403</v>
      </c>
      <c r="R326">
        <f t="shared" si="36"/>
        <v>1.4536441445406429</v>
      </c>
    </row>
    <row r="327" spans="16:18" x14ac:dyDescent="0.25">
      <c r="P327" t="s">
        <v>3205</v>
      </c>
      <c r="Q327">
        <v>1.7738987133420085</v>
      </c>
      <c r="R327">
        <f t="shared" si="36"/>
        <v>1.455748564412956</v>
      </c>
    </row>
    <row r="328" spans="16:18" x14ac:dyDescent="0.25">
      <c r="P328" t="s">
        <v>3206</v>
      </c>
      <c r="Q328">
        <v>1.7806510880110336</v>
      </c>
      <c r="R328">
        <f t="shared" si="36"/>
        <v>1.4612898953000462</v>
      </c>
    </row>
    <row r="329" spans="16:18" x14ac:dyDescent="0.25">
      <c r="P329" t="s">
        <v>3207</v>
      </c>
      <c r="Q329">
        <v>1.7943391797296753</v>
      </c>
      <c r="R329">
        <f t="shared" si="36"/>
        <v>1.4725230168526426</v>
      </c>
    </row>
    <row r="331" spans="16:18" x14ac:dyDescent="0.25">
      <c r="P331" t="s">
        <v>3208</v>
      </c>
      <c r="Q331">
        <v>1.1885773875157699</v>
      </c>
      <c r="R331">
        <f>Q331/1.18857738751577/64*100</f>
        <v>1.5625</v>
      </c>
    </row>
    <row r="332" spans="16:18" x14ac:dyDescent="0.25">
      <c r="P332" t="s">
        <v>3209</v>
      </c>
      <c r="Q332">
        <v>1.2130099441186013</v>
      </c>
      <c r="R332">
        <f t="shared" ref="R332:R338" si="37">Q332/1.18857738751577/64*100</f>
        <v>1.594618960105505</v>
      </c>
    </row>
    <row r="333" spans="16:18" x14ac:dyDescent="0.25">
      <c r="P333" t="s">
        <v>3210</v>
      </c>
      <c r="Q333">
        <v>1.2778629298602322</v>
      </c>
      <c r="R333">
        <f t="shared" si="37"/>
        <v>1.6798744859851384</v>
      </c>
    </row>
    <row r="334" spans="16:18" x14ac:dyDescent="0.25">
      <c r="P334" t="s">
        <v>3211</v>
      </c>
      <c r="Q334">
        <v>1.2851516689890303</v>
      </c>
      <c r="R334">
        <f t="shared" si="37"/>
        <v>1.6894562389348142</v>
      </c>
    </row>
    <row r="335" spans="16:18" x14ac:dyDescent="0.25">
      <c r="P335" t="s">
        <v>3212</v>
      </c>
      <c r="Q335">
        <v>1.2849184681209316</v>
      </c>
      <c r="R335">
        <f t="shared" si="37"/>
        <v>1.6891496738257759</v>
      </c>
    </row>
    <row r="336" spans="16:18" x14ac:dyDescent="0.25">
      <c r="P336" t="s">
        <v>3213</v>
      </c>
      <c r="Q336">
        <v>1.2714241771548078</v>
      </c>
      <c r="R336">
        <f t="shared" si="37"/>
        <v>1.6714101224460904</v>
      </c>
    </row>
    <row r="337" spans="16:18" x14ac:dyDescent="0.25">
      <c r="P337" t="s">
        <v>3214</v>
      </c>
      <c r="Q337">
        <v>1.2834970671468802</v>
      </c>
      <c r="R337">
        <f t="shared" si="37"/>
        <v>1.6872811046898635</v>
      </c>
    </row>
    <row r="338" spans="16:18" x14ac:dyDescent="0.25">
      <c r="P338" t="s">
        <v>3215</v>
      </c>
      <c r="Q338">
        <v>1.2735247707911006</v>
      </c>
      <c r="R338">
        <f t="shared" si="37"/>
        <v>1.6741715560651225</v>
      </c>
    </row>
    <row r="340" spans="16:18" x14ac:dyDescent="0.25">
      <c r="P340" t="s">
        <v>3216</v>
      </c>
      <c r="Q340">
        <v>0.86696534654069801</v>
      </c>
      <c r="R340">
        <f>Q340/0.866965346540698/64*100</f>
        <v>1.5625</v>
      </c>
    </row>
    <row r="341" spans="16:18" x14ac:dyDescent="0.25">
      <c r="P341" t="s">
        <v>3217</v>
      </c>
      <c r="Q341">
        <v>0.87750957900442728</v>
      </c>
      <c r="R341">
        <f t="shared" ref="R341:R347" si="38">Q341/0.866965346540698/64*100</f>
        <v>1.5815034853068992</v>
      </c>
    </row>
    <row r="342" spans="16:18" x14ac:dyDescent="0.25">
      <c r="P342" t="s">
        <v>3218</v>
      </c>
      <c r="Q342">
        <v>0.89175997533277063</v>
      </c>
      <c r="R342">
        <f t="shared" si="38"/>
        <v>1.6071864544727161</v>
      </c>
    </row>
    <row r="343" spans="16:18" x14ac:dyDescent="0.25">
      <c r="P343" t="s">
        <v>3219</v>
      </c>
      <c r="Q343">
        <v>0.8922674654315369</v>
      </c>
      <c r="R343">
        <f t="shared" si="38"/>
        <v>1.6081010853544304</v>
      </c>
    </row>
    <row r="344" spans="16:18" x14ac:dyDescent="0.25">
      <c r="P344" t="s">
        <v>3220</v>
      </c>
      <c r="Q344">
        <v>0.89573781729718749</v>
      </c>
      <c r="R344">
        <f t="shared" si="38"/>
        <v>1.6143555738547093</v>
      </c>
    </row>
    <row r="345" spans="16:18" x14ac:dyDescent="0.25">
      <c r="P345" t="s">
        <v>3221</v>
      </c>
      <c r="Q345">
        <v>0.89437855623823626</v>
      </c>
      <c r="R345">
        <f t="shared" si="38"/>
        <v>1.6119058272609315</v>
      </c>
    </row>
    <row r="346" spans="16:18" x14ac:dyDescent="0.25">
      <c r="P346" t="s">
        <v>3222</v>
      </c>
      <c r="Q346">
        <v>0.89530664524473969</v>
      </c>
      <c r="R346">
        <f t="shared" si="38"/>
        <v>1.6135784882022806</v>
      </c>
    </row>
    <row r="347" spans="16:18" x14ac:dyDescent="0.25">
      <c r="P347" t="s">
        <v>3223</v>
      </c>
      <c r="Q347">
        <v>0.89110030416957309</v>
      </c>
      <c r="R347">
        <f t="shared" si="38"/>
        <v>1.6059975532131572</v>
      </c>
    </row>
    <row r="349" spans="16:18" x14ac:dyDescent="0.25">
      <c r="P349" t="s">
        <v>3224</v>
      </c>
      <c r="Q349">
        <v>1.37849431641262</v>
      </c>
      <c r="R349">
        <f>Q349/1.37849431641262/64*100</f>
        <v>1.5625</v>
      </c>
    </row>
    <row r="350" spans="16:18" x14ac:dyDescent="0.25">
      <c r="P350" t="s">
        <v>3225</v>
      </c>
      <c r="Q350">
        <v>1.4361251966413575</v>
      </c>
      <c r="R350">
        <f t="shared" ref="R350:R356" si="39">Q350/1.37849431641262/64*100</f>
        <v>1.6278236283133491</v>
      </c>
    </row>
    <row r="351" spans="16:18" x14ac:dyDescent="0.25">
      <c r="P351" t="s">
        <v>3226</v>
      </c>
      <c r="Q351">
        <v>1.6235113076800158</v>
      </c>
      <c r="R351">
        <f t="shared" si="39"/>
        <v>1.8402226168415425</v>
      </c>
    </row>
    <row r="352" spans="16:18" x14ac:dyDescent="0.25">
      <c r="P352" t="s">
        <v>3227</v>
      </c>
      <c r="Q352">
        <v>1.6469140064088128</v>
      </c>
      <c r="R352">
        <f t="shared" si="39"/>
        <v>1.8667491801565845</v>
      </c>
    </row>
    <row r="353" spans="16:18" x14ac:dyDescent="0.25">
      <c r="P353" t="s">
        <v>3228</v>
      </c>
      <c r="Q353">
        <v>1.64268721772034</v>
      </c>
      <c r="R353">
        <f t="shared" si="39"/>
        <v>1.8619581866449642</v>
      </c>
    </row>
    <row r="354" spans="16:18" x14ac:dyDescent="0.25">
      <c r="P354" t="s">
        <v>3229</v>
      </c>
      <c r="Q354">
        <v>1.6385963770980716</v>
      </c>
      <c r="R354">
        <f t="shared" si="39"/>
        <v>1.857321287967769</v>
      </c>
    </row>
    <row r="355" spans="16:18" x14ac:dyDescent="0.25">
      <c r="P355" t="s">
        <v>3230</v>
      </c>
      <c r="Q355">
        <v>1.6345378531195065</v>
      </c>
      <c r="R355">
        <f t="shared" si="39"/>
        <v>1.8527210196598003</v>
      </c>
    </row>
    <row r="356" spans="16:18" x14ac:dyDescent="0.25">
      <c r="P356" t="s">
        <v>3231</v>
      </c>
      <c r="Q356">
        <v>1.6145810432028123</v>
      </c>
      <c r="R356">
        <f t="shared" si="39"/>
        <v>1.8301003130500089</v>
      </c>
    </row>
    <row r="358" spans="16:18" x14ac:dyDescent="0.25">
      <c r="P358" t="s">
        <v>3232</v>
      </c>
      <c r="Q358">
        <v>1.4482921152665</v>
      </c>
      <c r="R358">
        <f>Q358/1.4482921152665/64*100</f>
        <v>1.5625</v>
      </c>
    </row>
    <row r="359" spans="16:18" x14ac:dyDescent="0.25">
      <c r="P359" t="s">
        <v>3233</v>
      </c>
      <c r="Q359">
        <v>1.4198815266283966</v>
      </c>
      <c r="R359">
        <f t="shared" ref="R359:R365" si="40">Q359/1.4482921152665/64*100</f>
        <v>1.531849039272462</v>
      </c>
    </row>
    <row r="360" spans="16:18" x14ac:dyDescent="0.25">
      <c r="P360" t="s">
        <v>3234</v>
      </c>
      <c r="Q360">
        <v>1.3875084084461158</v>
      </c>
      <c r="R360">
        <f t="shared" si="40"/>
        <v>1.4969230760454191</v>
      </c>
    </row>
    <row r="361" spans="16:18" x14ac:dyDescent="0.25">
      <c r="P361" t="s">
        <v>3235</v>
      </c>
      <c r="Q361">
        <v>1.3761687529134992</v>
      </c>
      <c r="R361">
        <f t="shared" si="40"/>
        <v>1.4846892099745173</v>
      </c>
    </row>
    <row r="362" spans="16:18" x14ac:dyDescent="0.25">
      <c r="P362" t="s">
        <v>3236</v>
      </c>
      <c r="Q362">
        <v>1.373723541063431</v>
      </c>
      <c r="R362">
        <f t="shared" si="40"/>
        <v>1.4820511761997988</v>
      </c>
    </row>
    <row r="363" spans="16:18" x14ac:dyDescent="0.25">
      <c r="P363" t="s">
        <v>3237</v>
      </c>
      <c r="Q363">
        <v>1.3758941955413058</v>
      </c>
      <c r="R363">
        <f t="shared" si="40"/>
        <v>1.4843930018480418</v>
      </c>
    </row>
    <row r="364" spans="16:18" x14ac:dyDescent="0.25">
      <c r="P364" t="s">
        <v>3238</v>
      </c>
      <c r="Q364">
        <v>1.3834154279668951</v>
      </c>
      <c r="R364">
        <f t="shared" si="40"/>
        <v>1.4925073356492866</v>
      </c>
    </row>
    <row r="365" spans="16:18" x14ac:dyDescent="0.25">
      <c r="P365" t="s">
        <v>3239</v>
      </c>
      <c r="Q365">
        <v>1.3874389478087457</v>
      </c>
      <c r="R365">
        <f t="shared" si="40"/>
        <v>1.4968481379547212</v>
      </c>
    </row>
    <row r="367" spans="16:18" x14ac:dyDescent="0.25">
      <c r="P367" t="s">
        <v>3240</v>
      </c>
      <c r="Q367">
        <v>1.8508871866822501</v>
      </c>
      <c r="R367">
        <f>Q367/1.85088718668225/64*100</f>
        <v>1.5625</v>
      </c>
    </row>
    <row r="368" spans="16:18" x14ac:dyDescent="0.25">
      <c r="P368" t="s">
        <v>3241</v>
      </c>
      <c r="Q368">
        <v>1.9001353223535344</v>
      </c>
      <c r="R368">
        <f t="shared" ref="R368:R374" si="41">Q368/1.85088718668225/64*100</f>
        <v>1.6040747715690422</v>
      </c>
    </row>
    <row r="369" spans="16:18" x14ac:dyDescent="0.25">
      <c r="P369" t="s">
        <v>3242</v>
      </c>
      <c r="Q369">
        <v>1.9576416465936282</v>
      </c>
      <c r="R369">
        <f t="shared" si="41"/>
        <v>1.6526210213197958</v>
      </c>
    </row>
    <row r="370" spans="16:18" x14ac:dyDescent="0.25">
      <c r="P370" t="s">
        <v>3243</v>
      </c>
      <c r="Q370">
        <v>1.9695533317777798</v>
      </c>
      <c r="R370">
        <f t="shared" si="41"/>
        <v>1.6626767439128078</v>
      </c>
    </row>
    <row r="371" spans="16:18" x14ac:dyDescent="0.25">
      <c r="P371" t="s">
        <v>3244</v>
      </c>
      <c r="Q371">
        <v>1.9658310884284891</v>
      </c>
      <c r="R371">
        <f t="shared" si="41"/>
        <v>1.659534464213043</v>
      </c>
    </row>
    <row r="372" spans="16:18" x14ac:dyDescent="0.25">
      <c r="P372" t="s">
        <v>3245</v>
      </c>
      <c r="Q372">
        <v>1.9516497877737391</v>
      </c>
      <c r="R372">
        <f t="shared" si="41"/>
        <v>1.647562755492769</v>
      </c>
    </row>
    <row r="373" spans="16:18" x14ac:dyDescent="0.25">
      <c r="P373" t="s">
        <v>3246</v>
      </c>
      <c r="Q373">
        <v>1.9565558791566808</v>
      </c>
      <c r="R373">
        <f t="shared" si="41"/>
        <v>1.6517044275735984</v>
      </c>
    </row>
    <row r="374" spans="16:18" x14ac:dyDescent="0.25">
      <c r="P374" t="s">
        <v>3247</v>
      </c>
      <c r="Q374">
        <v>1.9566982215208879</v>
      </c>
      <c r="R374">
        <f t="shared" si="41"/>
        <v>1.6518245915391139</v>
      </c>
    </row>
    <row r="376" spans="16:18" x14ac:dyDescent="0.25">
      <c r="P376" t="s">
        <v>3248</v>
      </c>
      <c r="Q376">
        <v>1.45693746893839</v>
      </c>
      <c r="R376">
        <f>Q376/1.45693746893839/64*100</f>
        <v>1.5625</v>
      </c>
    </row>
    <row r="377" spans="16:18" x14ac:dyDescent="0.25">
      <c r="P377" t="s">
        <v>3249</v>
      </c>
      <c r="Q377">
        <v>1.4817049573685843</v>
      </c>
      <c r="R377">
        <f t="shared" ref="R377:R383" si="42">Q377/1.45693746893839/64*100</f>
        <v>1.5890620189591094</v>
      </c>
    </row>
    <row r="378" spans="16:18" x14ac:dyDescent="0.25">
      <c r="P378" t="s">
        <v>3250</v>
      </c>
      <c r="Q378">
        <v>1.5428708266984912</v>
      </c>
      <c r="R378">
        <f t="shared" si="42"/>
        <v>1.6546596666725824</v>
      </c>
    </row>
    <row r="379" spans="16:18" x14ac:dyDescent="0.25">
      <c r="P379" t="s">
        <v>3251</v>
      </c>
      <c r="Q379">
        <v>1.5470231819638136</v>
      </c>
      <c r="R379">
        <f t="shared" si="42"/>
        <v>1.6591128811998979</v>
      </c>
    </row>
    <row r="380" spans="16:18" x14ac:dyDescent="0.25">
      <c r="P380" t="s">
        <v>3252</v>
      </c>
      <c r="Q380">
        <v>1.5470768795805365</v>
      </c>
      <c r="R380">
        <f t="shared" si="42"/>
        <v>1.6591704694821119</v>
      </c>
    </row>
    <row r="381" spans="16:18" x14ac:dyDescent="0.25">
      <c r="P381" t="s">
        <v>3253</v>
      </c>
      <c r="Q381">
        <v>1.5310130937061392</v>
      </c>
      <c r="R381">
        <f t="shared" si="42"/>
        <v>1.6419427806046785</v>
      </c>
    </row>
    <row r="382" spans="16:18" x14ac:dyDescent="0.25">
      <c r="P382" t="s">
        <v>3254</v>
      </c>
      <c r="Q382">
        <v>1.5412199581481263</v>
      </c>
      <c r="R382">
        <f t="shared" si="42"/>
        <v>1.65288918429778</v>
      </c>
    </row>
    <row r="383" spans="16:18" x14ac:dyDescent="0.25">
      <c r="P383" t="s">
        <v>3255</v>
      </c>
      <c r="Q383">
        <v>1.541113309187099</v>
      </c>
      <c r="R383">
        <f t="shared" si="42"/>
        <v>1.6527748080770031</v>
      </c>
    </row>
    <row r="385" spans="16:18" x14ac:dyDescent="0.25">
      <c r="P385" t="s">
        <v>3256</v>
      </c>
      <c r="Q385">
        <v>2.5443959669669298</v>
      </c>
      <c r="R385">
        <f>Q385/2.54439596696693/64*100</f>
        <v>1.5625</v>
      </c>
    </row>
    <row r="386" spans="16:18" x14ac:dyDescent="0.25">
      <c r="P386" t="s">
        <v>3257</v>
      </c>
      <c r="Q386">
        <v>2.635294581732865</v>
      </c>
      <c r="R386">
        <f t="shared" ref="R386:R392" si="43">Q386/2.54439596696693/64*100</f>
        <v>1.618320354777987</v>
      </c>
    </row>
    <row r="387" spans="16:18" x14ac:dyDescent="0.25">
      <c r="P387" t="s">
        <v>3258</v>
      </c>
      <c r="Q387">
        <v>2.9360368565878083</v>
      </c>
      <c r="R387">
        <f t="shared" si="43"/>
        <v>1.8030045826110508</v>
      </c>
    </row>
    <row r="388" spans="16:18" x14ac:dyDescent="0.25">
      <c r="P388" t="s">
        <v>3259</v>
      </c>
      <c r="Q388">
        <v>2.9652283196429448</v>
      </c>
      <c r="R388">
        <f t="shared" si="43"/>
        <v>1.8209309044633932</v>
      </c>
    </row>
    <row r="389" spans="16:18" x14ac:dyDescent="0.25">
      <c r="P389" t="s">
        <v>3260</v>
      </c>
      <c r="Q389">
        <v>2.9665271462804803</v>
      </c>
      <c r="R389">
        <f t="shared" si="43"/>
        <v>1.8217285069778981</v>
      </c>
    </row>
    <row r="390" spans="16:18" x14ac:dyDescent="0.25">
      <c r="P390" t="s">
        <v>3261</v>
      </c>
      <c r="Q390">
        <v>2.94171096410148</v>
      </c>
      <c r="R390">
        <f t="shared" si="43"/>
        <v>1.8064890217884484</v>
      </c>
    </row>
    <row r="391" spans="16:18" x14ac:dyDescent="0.25">
      <c r="P391" t="s">
        <v>3262</v>
      </c>
      <c r="Q391">
        <v>2.937825135320383</v>
      </c>
      <c r="R391">
        <f t="shared" si="43"/>
        <v>1.804102755048016</v>
      </c>
    </row>
    <row r="392" spans="16:18" x14ac:dyDescent="0.25">
      <c r="P392" t="s">
        <v>3263</v>
      </c>
      <c r="Q392">
        <v>2.925649038030111</v>
      </c>
      <c r="R392">
        <f t="shared" si="43"/>
        <v>1.7966254786087166</v>
      </c>
    </row>
    <row r="394" spans="16:18" x14ac:dyDescent="0.25">
      <c r="P394" t="s">
        <v>3264</v>
      </c>
      <c r="Q394">
        <v>2.5623826985470202</v>
      </c>
      <c r="R394">
        <f>Q394/2.56238269854702/64*100</f>
        <v>1.5625</v>
      </c>
    </row>
    <row r="395" spans="16:18" x14ac:dyDescent="0.25">
      <c r="P395" t="s">
        <v>3265</v>
      </c>
      <c r="Q395">
        <v>2.5589618016440454</v>
      </c>
      <c r="R395">
        <f t="shared" ref="R395:R401" si="44">Q395/2.56238269854702/64*100</f>
        <v>1.5604139917648019</v>
      </c>
    </row>
    <row r="396" spans="16:18" x14ac:dyDescent="0.25">
      <c r="P396" t="s">
        <v>3266</v>
      </c>
      <c r="Q396">
        <v>2.5693248182944433</v>
      </c>
      <c r="R396">
        <f t="shared" si="44"/>
        <v>1.5667331936254094</v>
      </c>
    </row>
    <row r="397" spans="16:18" x14ac:dyDescent="0.25">
      <c r="P397" t="s">
        <v>3267</v>
      </c>
      <c r="Q397">
        <v>2.556566552800831</v>
      </c>
      <c r="R397">
        <f t="shared" si="44"/>
        <v>1.5589534073175042</v>
      </c>
    </row>
    <row r="398" spans="16:18" x14ac:dyDescent="0.25">
      <c r="P398" t="s">
        <v>3268</v>
      </c>
      <c r="Q398">
        <v>2.5576805886741627</v>
      </c>
      <c r="R398">
        <f t="shared" si="44"/>
        <v>1.5596327285809002</v>
      </c>
    </row>
    <row r="399" spans="16:18" x14ac:dyDescent="0.25">
      <c r="P399" t="s">
        <v>3269</v>
      </c>
      <c r="Q399">
        <v>2.5327416395762108</v>
      </c>
      <c r="R399">
        <f t="shared" si="44"/>
        <v>1.5444253561662933</v>
      </c>
    </row>
    <row r="400" spans="16:18" x14ac:dyDescent="0.25">
      <c r="P400" t="s">
        <v>3270</v>
      </c>
      <c r="Q400">
        <v>2.5508452181672721</v>
      </c>
      <c r="R400">
        <f t="shared" si="44"/>
        <v>1.5554646289355689</v>
      </c>
    </row>
    <row r="401" spans="16:18" x14ac:dyDescent="0.25">
      <c r="P401" t="s">
        <v>3271</v>
      </c>
      <c r="Q401">
        <v>2.5740003575443202</v>
      </c>
      <c r="R401">
        <f t="shared" si="44"/>
        <v>1.5695842627034495</v>
      </c>
    </row>
    <row r="403" spans="16:18" x14ac:dyDescent="0.25">
      <c r="P403" t="s">
        <v>3272</v>
      </c>
      <c r="Q403">
        <v>2.1175011020383701</v>
      </c>
      <c r="R403">
        <f>Q403/2.11750110203837/64*100</f>
        <v>1.5625</v>
      </c>
    </row>
    <row r="404" spans="16:18" x14ac:dyDescent="0.25">
      <c r="P404" t="s">
        <v>3273</v>
      </c>
      <c r="Q404">
        <v>2.1581580290318478</v>
      </c>
      <c r="R404">
        <f t="shared" ref="R404:R410" si="45">Q404/2.11750110203837/64*100</f>
        <v>1.592500668413422</v>
      </c>
    </row>
    <row r="405" spans="16:18" x14ac:dyDescent="0.25">
      <c r="P405" t="s">
        <v>3274</v>
      </c>
      <c r="Q405">
        <v>2.2282774559040397</v>
      </c>
      <c r="R405">
        <f t="shared" si="45"/>
        <v>1.6442416589528521</v>
      </c>
    </row>
    <row r="406" spans="16:18" x14ac:dyDescent="0.25">
      <c r="P406" t="s">
        <v>3275</v>
      </c>
      <c r="Q406">
        <v>2.2380674965088625</v>
      </c>
      <c r="R406">
        <f t="shared" si="45"/>
        <v>1.651465711129406</v>
      </c>
    </row>
    <row r="407" spans="16:18" x14ac:dyDescent="0.25">
      <c r="P407" t="s">
        <v>3276</v>
      </c>
      <c r="Q407">
        <v>2.2393464834468739</v>
      </c>
      <c r="R407">
        <f t="shared" si="45"/>
        <v>1.6524094731367642</v>
      </c>
    </row>
    <row r="408" spans="16:18" x14ac:dyDescent="0.25">
      <c r="P408" t="s">
        <v>3277</v>
      </c>
      <c r="Q408">
        <v>2.2225145693964334</v>
      </c>
      <c r="R408">
        <f t="shared" si="45"/>
        <v>1.639989236057078</v>
      </c>
    </row>
    <row r="409" spans="16:18" x14ac:dyDescent="0.25">
      <c r="P409" t="s">
        <v>3278</v>
      </c>
      <c r="Q409">
        <v>2.2348196099812405</v>
      </c>
      <c r="R409">
        <f t="shared" si="45"/>
        <v>1.6490691018929224</v>
      </c>
    </row>
    <row r="410" spans="16:18" x14ac:dyDescent="0.25">
      <c r="P410" t="s">
        <v>3279</v>
      </c>
      <c r="Q410">
        <v>2.2253619381000176</v>
      </c>
      <c r="R410">
        <f t="shared" si="45"/>
        <v>1.6420903039597428</v>
      </c>
    </row>
    <row r="412" spans="16:18" x14ac:dyDescent="0.25">
      <c r="P412" t="s">
        <v>3280</v>
      </c>
      <c r="Q412">
        <v>1.4901146242018599</v>
      </c>
      <c r="R412">
        <f>Q412/1.49011462420186/64*100</f>
        <v>1.5625</v>
      </c>
    </row>
    <row r="413" spans="16:18" x14ac:dyDescent="0.25">
      <c r="P413" t="s">
        <v>3281</v>
      </c>
      <c r="Q413">
        <v>1.4803843798692753</v>
      </c>
      <c r="R413">
        <f t="shared" ref="R413:R419" si="46">Q413/1.49011462420186/64*100</f>
        <v>1.5522970890811123</v>
      </c>
    </row>
    <row r="414" spans="16:18" x14ac:dyDescent="0.25">
      <c r="P414" t="s">
        <v>3282</v>
      </c>
      <c r="Q414">
        <v>1.5276223743841089</v>
      </c>
      <c r="R414">
        <f t="shared" si="46"/>
        <v>1.6018297661185996</v>
      </c>
    </row>
    <row r="415" spans="16:18" x14ac:dyDescent="0.25">
      <c r="P415" t="s">
        <v>3283</v>
      </c>
      <c r="Q415">
        <v>1.5255322498110813</v>
      </c>
      <c r="R415">
        <f t="shared" si="46"/>
        <v>1.5996381094552037</v>
      </c>
    </row>
    <row r="416" spans="16:18" x14ac:dyDescent="0.25">
      <c r="P416" t="s">
        <v>3284</v>
      </c>
      <c r="Q416">
        <v>1.5292939406879085</v>
      </c>
      <c r="R416">
        <f t="shared" si="46"/>
        <v>1.6035825321858983</v>
      </c>
    </row>
    <row r="417" spans="16:18" x14ac:dyDescent="0.25">
      <c r="P417" t="s">
        <v>3285</v>
      </c>
      <c r="Q417">
        <v>1.5169672004258066</v>
      </c>
      <c r="R417">
        <f t="shared" si="46"/>
        <v>1.5906569952193375</v>
      </c>
    </row>
    <row r="418" spans="16:18" x14ac:dyDescent="0.25">
      <c r="P418" t="s">
        <v>3286</v>
      </c>
      <c r="Q418">
        <v>1.5274291500027153</v>
      </c>
      <c r="R418">
        <f t="shared" si="46"/>
        <v>1.6016271554663557</v>
      </c>
    </row>
    <row r="419" spans="16:18" x14ac:dyDescent="0.25">
      <c r="P419" t="s">
        <v>3287</v>
      </c>
      <c r="Q419">
        <v>1.5258871685892592</v>
      </c>
      <c r="R419">
        <f t="shared" si="46"/>
        <v>1.6000102691413756</v>
      </c>
    </row>
    <row r="421" spans="16:18" x14ac:dyDescent="0.25">
      <c r="P421" t="s">
        <v>3288</v>
      </c>
      <c r="Q421">
        <v>2.1686161450758701</v>
      </c>
      <c r="R421">
        <f>Q421/2.16861614507587/64*100</f>
        <v>1.5625</v>
      </c>
    </row>
    <row r="422" spans="16:18" x14ac:dyDescent="0.25">
      <c r="P422" t="s">
        <v>3289</v>
      </c>
      <c r="Q422">
        <v>2.2223845707579026</v>
      </c>
      <c r="R422">
        <f t="shared" ref="R422:R428" si="47">Q422/2.16861614507587/64*100</f>
        <v>1.6012404499034738</v>
      </c>
    </row>
    <row r="423" spans="16:18" x14ac:dyDescent="0.25">
      <c r="P423" t="s">
        <v>3290</v>
      </c>
      <c r="Q423">
        <v>2.5464928281962624</v>
      </c>
      <c r="R423">
        <f t="shared" si="47"/>
        <v>1.8347622529193413</v>
      </c>
    </row>
    <row r="424" spans="16:18" x14ac:dyDescent="0.25">
      <c r="P424" t="s">
        <v>3291</v>
      </c>
      <c r="Q424">
        <v>2.574411213751767</v>
      </c>
      <c r="R424">
        <f t="shared" si="47"/>
        <v>1.85487760506662</v>
      </c>
    </row>
    <row r="425" spans="16:18" x14ac:dyDescent="0.25">
      <c r="P425" t="s">
        <v>3292</v>
      </c>
      <c r="Q425">
        <v>2.5858601101925229</v>
      </c>
      <c r="R425">
        <f t="shared" si="47"/>
        <v>1.8631265986606687</v>
      </c>
    </row>
    <row r="426" spans="16:18" x14ac:dyDescent="0.25">
      <c r="P426" t="s">
        <v>3293</v>
      </c>
      <c r="Q426">
        <v>2.5536844472355078</v>
      </c>
      <c r="R426">
        <f t="shared" si="47"/>
        <v>1.8399438544555724</v>
      </c>
    </row>
    <row r="427" spans="16:18" x14ac:dyDescent="0.25">
      <c r="P427" t="s">
        <v>3294</v>
      </c>
      <c r="Q427">
        <v>2.5507795210273132</v>
      </c>
      <c r="R427">
        <f t="shared" si="47"/>
        <v>1.837850838957827</v>
      </c>
    </row>
    <row r="428" spans="16:18" x14ac:dyDescent="0.25">
      <c r="P428" t="s">
        <v>3295</v>
      </c>
      <c r="Q428">
        <v>2.5353760085430044</v>
      </c>
      <c r="R428">
        <f t="shared" si="47"/>
        <v>1.8267525224985579</v>
      </c>
    </row>
    <row r="430" spans="16:18" x14ac:dyDescent="0.25">
      <c r="P430" t="s">
        <v>3296</v>
      </c>
      <c r="Q430">
        <v>2.7115272603387099</v>
      </c>
      <c r="R430">
        <f>Q430/2.71152726033871/64*100</f>
        <v>1.5625</v>
      </c>
    </row>
    <row r="431" spans="16:18" x14ac:dyDescent="0.25">
      <c r="P431" t="s">
        <v>3297</v>
      </c>
      <c r="Q431">
        <v>2.6352719108745077</v>
      </c>
      <c r="R431">
        <f t="shared" ref="R431:R437" si="48">Q431/2.71152726033871/64*100</f>
        <v>1.5185583493735804</v>
      </c>
    </row>
    <row r="432" spans="16:18" x14ac:dyDescent="0.25">
      <c r="P432" t="s">
        <v>3298</v>
      </c>
      <c r="Q432">
        <v>2.5321330616245565</v>
      </c>
      <c r="R432">
        <f t="shared" si="48"/>
        <v>1.4591252563303196</v>
      </c>
    </row>
    <row r="433" spans="16:18" x14ac:dyDescent="0.25">
      <c r="P433" t="s">
        <v>3299</v>
      </c>
      <c r="Q433">
        <v>2.499224332229768</v>
      </c>
      <c r="R433">
        <f t="shared" si="48"/>
        <v>1.4401618144238075</v>
      </c>
    </row>
    <row r="434" spans="16:18" x14ac:dyDescent="0.25">
      <c r="P434" t="s">
        <v>3300</v>
      </c>
      <c r="Q434">
        <v>2.5000691440166696</v>
      </c>
      <c r="R434">
        <f t="shared" si="48"/>
        <v>1.440648631737556</v>
      </c>
    </row>
    <row r="435" spans="16:18" x14ac:dyDescent="0.25">
      <c r="P435" t="s">
        <v>3301</v>
      </c>
      <c r="Q435">
        <v>2.4977100340370235</v>
      </c>
      <c r="R435">
        <f t="shared" si="48"/>
        <v>1.4392892099101919</v>
      </c>
    </row>
    <row r="436" spans="16:18" x14ac:dyDescent="0.25">
      <c r="P436" t="s">
        <v>3302</v>
      </c>
      <c r="Q436">
        <v>2.5084258329261626</v>
      </c>
      <c r="R436">
        <f t="shared" si="48"/>
        <v>1.4454641195300157</v>
      </c>
    </row>
    <row r="437" spans="16:18" x14ac:dyDescent="0.25">
      <c r="P437" t="s">
        <v>3303</v>
      </c>
      <c r="Q437">
        <v>2.5389738116447433</v>
      </c>
      <c r="R437">
        <f t="shared" si="48"/>
        <v>1.4630671941684097</v>
      </c>
    </row>
    <row r="439" spans="16:18" x14ac:dyDescent="0.25">
      <c r="P439" t="s">
        <v>3304</v>
      </c>
      <c r="Q439">
        <v>1.9708231524525099</v>
      </c>
      <c r="R439">
        <f>Q439/1.97082315245251/64*100</f>
        <v>1.5625</v>
      </c>
    </row>
    <row r="440" spans="16:18" x14ac:dyDescent="0.25">
      <c r="P440" t="s">
        <v>3305</v>
      </c>
      <c r="Q440">
        <v>1.9802938097901381</v>
      </c>
      <c r="R440">
        <f t="shared" ref="R440:R446" si="49">Q440/1.97082315245251/64*100</f>
        <v>1.5700084880506042</v>
      </c>
    </row>
    <row r="441" spans="16:18" x14ac:dyDescent="0.25">
      <c r="P441" t="s">
        <v>3306</v>
      </c>
      <c r="Q441">
        <v>1.7617639419970834</v>
      </c>
      <c r="R441">
        <f t="shared" si="49"/>
        <v>1.3967545266275609</v>
      </c>
    </row>
    <row r="442" spans="16:18" x14ac:dyDescent="0.25">
      <c r="P442" t="s">
        <v>3307</v>
      </c>
      <c r="Q442">
        <v>1.7718165101580845</v>
      </c>
      <c r="R442">
        <f t="shared" si="49"/>
        <v>1.4047243628515864</v>
      </c>
    </row>
    <row r="443" spans="16:18" x14ac:dyDescent="0.25">
      <c r="P443" t="s">
        <v>3308</v>
      </c>
      <c r="Q443">
        <v>1.7609542869625021</v>
      </c>
      <c r="R443">
        <f t="shared" si="49"/>
        <v>1.396112619214428</v>
      </c>
    </row>
    <row r="444" spans="16:18" x14ac:dyDescent="0.25">
      <c r="P444" t="s">
        <v>3309</v>
      </c>
      <c r="Q444">
        <v>1.7962386020244161</v>
      </c>
      <c r="R444">
        <f t="shared" si="49"/>
        <v>1.4240865864451426</v>
      </c>
    </row>
    <row r="445" spans="16:18" x14ac:dyDescent="0.25">
      <c r="P445" t="s">
        <v>3310</v>
      </c>
      <c r="Q445">
        <v>1.7693595668070372</v>
      </c>
      <c r="R445">
        <f t="shared" si="49"/>
        <v>1.402776459011897</v>
      </c>
    </row>
    <row r="446" spans="16:18" x14ac:dyDescent="0.25">
      <c r="P446" t="s">
        <v>3311</v>
      </c>
      <c r="Q446">
        <v>1.7709017225650892</v>
      </c>
      <c r="R446">
        <f t="shared" si="49"/>
        <v>1.4039991046708733</v>
      </c>
    </row>
    <row r="448" spans="16:18" x14ac:dyDescent="0.25">
      <c r="P448" t="s">
        <v>3312</v>
      </c>
      <c r="Q448">
        <v>1.20977559934403</v>
      </c>
      <c r="R448">
        <f>Q448/1.20977559934403/64*100</f>
        <v>1.5625</v>
      </c>
    </row>
    <row r="449" spans="16:18" x14ac:dyDescent="0.25">
      <c r="P449" t="s">
        <v>3313</v>
      </c>
      <c r="Q449">
        <v>1.1972366944165531</v>
      </c>
      <c r="R449">
        <f t="shared" ref="R449:R455" si="50">Q449/1.20977559934403/64*100</f>
        <v>1.5463052288707047</v>
      </c>
    </row>
    <row r="450" spans="16:18" x14ac:dyDescent="0.25">
      <c r="P450" t="s">
        <v>3314</v>
      </c>
      <c r="Q450">
        <v>1.1995901247018559</v>
      </c>
      <c r="R450">
        <f t="shared" si="50"/>
        <v>1.5493448296220997</v>
      </c>
    </row>
    <row r="451" spans="16:18" x14ac:dyDescent="0.25">
      <c r="P451" t="s">
        <v>3315</v>
      </c>
      <c r="Q451">
        <v>1.1972504159249528</v>
      </c>
      <c r="R451">
        <f t="shared" si="50"/>
        <v>1.5463229510473515</v>
      </c>
    </row>
    <row r="452" spans="16:18" x14ac:dyDescent="0.25">
      <c r="P452" t="s">
        <v>3316</v>
      </c>
      <c r="Q452">
        <v>1.1996368054701798</v>
      </c>
      <c r="R452">
        <f t="shared" si="50"/>
        <v>1.5494051207211645</v>
      </c>
    </row>
    <row r="453" spans="16:18" x14ac:dyDescent="0.25">
      <c r="P453" t="s">
        <v>3317</v>
      </c>
      <c r="Q453">
        <v>1.1941047256761692</v>
      </c>
      <c r="R453">
        <f t="shared" si="50"/>
        <v>1.5422600975591596</v>
      </c>
    </row>
    <row r="454" spans="16:18" x14ac:dyDescent="0.25">
      <c r="P454" t="s">
        <v>3318</v>
      </c>
      <c r="Q454">
        <v>1.2017558469231477</v>
      </c>
      <c r="R454">
        <f t="shared" si="50"/>
        <v>1.5521419938008147</v>
      </c>
    </row>
    <row r="455" spans="16:18" x14ac:dyDescent="0.25">
      <c r="P455" t="s">
        <v>3319</v>
      </c>
      <c r="Q455">
        <v>1.1972703747365858</v>
      </c>
      <c r="R455">
        <f t="shared" si="50"/>
        <v>1.5463487290868436</v>
      </c>
    </row>
    <row r="457" spans="16:18" x14ac:dyDescent="0.25">
      <c r="P457" t="s">
        <v>3320</v>
      </c>
      <c r="Q457">
        <v>1.8766889272312799</v>
      </c>
      <c r="R457">
        <f>Q457/1.87668892723128/64*100</f>
        <v>1.5625</v>
      </c>
    </row>
    <row r="458" spans="16:18" x14ac:dyDescent="0.25">
      <c r="P458" t="s">
        <v>3321</v>
      </c>
      <c r="Q458">
        <v>1.9013425455610573</v>
      </c>
      <c r="R458">
        <f t="shared" ref="R458:R464" si="51">Q458/1.87668892723128/64*100</f>
        <v>1.5830261927436788</v>
      </c>
    </row>
    <row r="459" spans="16:18" x14ac:dyDescent="0.25">
      <c r="P459" t="s">
        <v>3322</v>
      </c>
      <c r="Q459">
        <v>1.9736702823216392</v>
      </c>
      <c r="R459">
        <f t="shared" si="51"/>
        <v>1.6432450638887965</v>
      </c>
    </row>
    <row r="460" spans="16:18" x14ac:dyDescent="0.25">
      <c r="P460" t="s">
        <v>3323</v>
      </c>
      <c r="Q460">
        <v>1.9931073124339165</v>
      </c>
      <c r="R460">
        <f t="shared" si="51"/>
        <v>1.6594280120107525</v>
      </c>
    </row>
    <row r="461" spans="16:18" x14ac:dyDescent="0.25">
      <c r="P461" t="s">
        <v>3324</v>
      </c>
      <c r="Q461">
        <v>1.9920519741046028</v>
      </c>
      <c r="R461">
        <f t="shared" si="51"/>
        <v>1.6585493548632491</v>
      </c>
    </row>
    <row r="462" spans="16:18" x14ac:dyDescent="0.25">
      <c r="P462" t="s">
        <v>3325</v>
      </c>
      <c r="Q462">
        <v>1.9843028695749245</v>
      </c>
      <c r="R462">
        <f t="shared" si="51"/>
        <v>1.65209757926425</v>
      </c>
    </row>
    <row r="463" spans="16:18" x14ac:dyDescent="0.25">
      <c r="P463" t="s">
        <v>3326</v>
      </c>
      <c r="Q463">
        <v>1.9778780956020587</v>
      </c>
      <c r="R463">
        <f t="shared" si="51"/>
        <v>1.6467484192692512</v>
      </c>
    </row>
    <row r="464" spans="16:18" x14ac:dyDescent="0.25">
      <c r="P464" t="s">
        <v>3327</v>
      </c>
      <c r="Q464">
        <v>1.9701320020280428</v>
      </c>
      <c r="R464">
        <f t="shared" si="51"/>
        <v>1.6402991505418782</v>
      </c>
    </row>
    <row r="466" spans="16:18" x14ac:dyDescent="0.25">
      <c r="P466" t="s">
        <v>3328</v>
      </c>
      <c r="Q466">
        <v>2.4774921636218701</v>
      </c>
      <c r="R466">
        <f>Q466/2.47749216362187/64*100</f>
        <v>1.5625</v>
      </c>
    </row>
    <row r="467" spans="16:18" x14ac:dyDescent="0.25">
      <c r="P467" t="s">
        <v>3329</v>
      </c>
      <c r="Q467">
        <v>2.4177053509346855</v>
      </c>
      <c r="R467">
        <f t="shared" ref="R467:R473" si="52">Q467/2.47749216362187/64*100</f>
        <v>1.5247937677884886</v>
      </c>
    </row>
    <row r="468" spans="16:18" x14ac:dyDescent="0.25">
      <c r="P468" t="s">
        <v>3330</v>
      </c>
      <c r="Q468">
        <v>2.3160338812989427</v>
      </c>
      <c r="R468">
        <f t="shared" si="52"/>
        <v>1.4606718005675685</v>
      </c>
    </row>
    <row r="469" spans="16:18" x14ac:dyDescent="0.25">
      <c r="P469" t="s">
        <v>3331</v>
      </c>
      <c r="Q469">
        <v>2.287827659528161</v>
      </c>
      <c r="R469">
        <f t="shared" si="52"/>
        <v>1.4428827547881393</v>
      </c>
    </row>
    <row r="470" spans="16:18" x14ac:dyDescent="0.25">
      <c r="P470" t="s">
        <v>3332</v>
      </c>
      <c r="Q470">
        <v>2.2864294116130846</v>
      </c>
      <c r="R470">
        <f t="shared" si="52"/>
        <v>1.4420009104782412</v>
      </c>
    </row>
    <row r="471" spans="16:18" x14ac:dyDescent="0.25">
      <c r="P471" t="s">
        <v>3333</v>
      </c>
      <c r="Q471">
        <v>2.2974903571242109</v>
      </c>
      <c r="R471">
        <f t="shared" si="52"/>
        <v>1.4489768063518611</v>
      </c>
    </row>
    <row r="472" spans="16:18" x14ac:dyDescent="0.25">
      <c r="P472" t="s">
        <v>3334</v>
      </c>
      <c r="Q472">
        <v>2.3097311232722264</v>
      </c>
      <c r="R472">
        <f t="shared" si="52"/>
        <v>1.4566967892390374</v>
      </c>
    </row>
    <row r="473" spans="16:18" x14ac:dyDescent="0.25">
      <c r="P473" t="s">
        <v>3335</v>
      </c>
      <c r="Q473">
        <v>2.3172765898373755</v>
      </c>
      <c r="R473">
        <f t="shared" si="52"/>
        <v>1.4614555496021013</v>
      </c>
    </row>
    <row r="475" spans="16:18" x14ac:dyDescent="0.25">
      <c r="P475" t="s">
        <v>3336</v>
      </c>
      <c r="Q475">
        <v>1.37398847530396</v>
      </c>
      <c r="R475">
        <f>Q475/1.37398847530396/64*100</f>
        <v>1.5625</v>
      </c>
    </row>
    <row r="476" spans="16:18" x14ac:dyDescent="0.25">
      <c r="P476" t="s">
        <v>3337</v>
      </c>
      <c r="Q476">
        <v>1.3751575908041558</v>
      </c>
      <c r="R476">
        <f t="shared" ref="R476:R482" si="53">Q476/1.37398847530396/64*100</f>
        <v>1.5638295184070969</v>
      </c>
    </row>
    <row r="477" spans="16:18" x14ac:dyDescent="0.25">
      <c r="P477" t="s">
        <v>3338</v>
      </c>
      <c r="Q477">
        <v>1.3730246392126408</v>
      </c>
      <c r="R477">
        <f t="shared" si="53"/>
        <v>1.5614039253823777</v>
      </c>
    </row>
    <row r="478" spans="16:18" x14ac:dyDescent="0.25">
      <c r="P478" t="s">
        <v>3339</v>
      </c>
      <c r="Q478">
        <v>1.3665540155801665</v>
      </c>
      <c r="R478">
        <f t="shared" si="53"/>
        <v>1.5540455307470047</v>
      </c>
    </row>
    <row r="479" spans="16:18" x14ac:dyDescent="0.25">
      <c r="P479" t="s">
        <v>3340</v>
      </c>
      <c r="Q479">
        <v>1.3704931015613606</v>
      </c>
      <c r="R479">
        <f t="shared" si="53"/>
        <v>1.558525060201758</v>
      </c>
    </row>
    <row r="480" spans="16:18" x14ac:dyDescent="0.25">
      <c r="P480" t="s">
        <v>3341</v>
      </c>
      <c r="Q480">
        <v>1.3667126112358727</v>
      </c>
      <c r="R480">
        <f t="shared" si="53"/>
        <v>1.5542258857619813</v>
      </c>
    </row>
    <row r="481" spans="16:18" x14ac:dyDescent="0.25">
      <c r="P481" t="s">
        <v>3342</v>
      </c>
      <c r="Q481">
        <v>1.3759189649541403</v>
      </c>
      <c r="R481">
        <f t="shared" si="53"/>
        <v>1.5646953532599606</v>
      </c>
    </row>
    <row r="482" spans="16:18" x14ac:dyDescent="0.25">
      <c r="P482" t="s">
        <v>3343</v>
      </c>
      <c r="Q482">
        <v>1.3713624173868586</v>
      </c>
      <c r="R482">
        <f t="shared" si="53"/>
        <v>1.5595136463520458</v>
      </c>
    </row>
    <row r="484" spans="16:18" x14ac:dyDescent="0.25">
      <c r="P484" t="s">
        <v>3344</v>
      </c>
      <c r="Q484">
        <v>0.88697909607210301</v>
      </c>
      <c r="R484">
        <f>Q484/0.886979096072103/64*100</f>
        <v>1.5625</v>
      </c>
    </row>
    <row r="485" spans="16:18" x14ac:dyDescent="0.25">
      <c r="P485" t="s">
        <v>3345</v>
      </c>
      <c r="Q485">
        <v>0.87564490090454461</v>
      </c>
      <c r="R485">
        <f t="shared" ref="R485:R491" si="54">Q485/0.886979096072103/64*100</f>
        <v>1.5425337121497729</v>
      </c>
    </row>
    <row r="486" spans="16:18" x14ac:dyDescent="0.25">
      <c r="P486" t="s">
        <v>3346</v>
      </c>
      <c r="Q486">
        <v>0.86109385873846689</v>
      </c>
      <c r="R486">
        <f t="shared" si="54"/>
        <v>1.5169006352427965</v>
      </c>
    </row>
    <row r="487" spans="16:18" x14ac:dyDescent="0.25">
      <c r="P487" t="s">
        <v>3347</v>
      </c>
      <c r="Q487">
        <v>0.85338740315541139</v>
      </c>
      <c r="R487">
        <f t="shared" si="54"/>
        <v>1.5033249637282726</v>
      </c>
    </row>
    <row r="488" spans="16:18" x14ac:dyDescent="0.25">
      <c r="P488" t="s">
        <v>3348</v>
      </c>
      <c r="Q488">
        <v>0.85904177073718313</v>
      </c>
      <c r="R488">
        <f t="shared" si="54"/>
        <v>1.5132856825159453</v>
      </c>
    </row>
    <row r="489" spans="16:18" x14ac:dyDescent="0.25">
      <c r="P489" t="s">
        <v>3349</v>
      </c>
      <c r="Q489">
        <v>0.86226982654394413</v>
      </c>
      <c r="R489">
        <f t="shared" si="54"/>
        <v>1.5189722169792716</v>
      </c>
    </row>
    <row r="490" spans="16:18" x14ac:dyDescent="0.25">
      <c r="P490" t="s">
        <v>3350</v>
      </c>
      <c r="Q490">
        <v>0.86239377593682909</v>
      </c>
      <c r="R490">
        <f t="shared" si="54"/>
        <v>1.5191905658977978</v>
      </c>
    </row>
    <row r="491" spans="16:18" x14ac:dyDescent="0.25">
      <c r="P491" t="s">
        <v>3351</v>
      </c>
      <c r="Q491">
        <v>0.8612890860720217</v>
      </c>
      <c r="R491">
        <f t="shared" si="54"/>
        <v>1.5172445471906997</v>
      </c>
    </row>
    <row r="493" spans="16:18" x14ac:dyDescent="0.25">
      <c r="P493" t="s">
        <v>3352</v>
      </c>
      <c r="Q493">
        <v>1.2773754269253901</v>
      </c>
      <c r="R493">
        <f>Q493/1.27737542692539/64*100</f>
        <v>1.5625</v>
      </c>
    </row>
    <row r="494" spans="16:18" x14ac:dyDescent="0.25">
      <c r="P494" t="s">
        <v>3353</v>
      </c>
      <c r="Q494">
        <v>1.2788064427858947</v>
      </c>
      <c r="R494">
        <f t="shared" ref="R494:R500" si="55">Q494/1.27737542692539/64*100</f>
        <v>1.5642504347076882</v>
      </c>
    </row>
    <row r="495" spans="16:18" x14ac:dyDescent="0.25">
      <c r="P495" t="s">
        <v>3354</v>
      </c>
      <c r="Q495">
        <v>1.349903309570333</v>
      </c>
      <c r="R495">
        <f t="shared" si="55"/>
        <v>1.6512169224051014</v>
      </c>
    </row>
    <row r="496" spans="16:18" x14ac:dyDescent="0.25">
      <c r="P496" t="s">
        <v>3355</v>
      </c>
      <c r="Q496">
        <v>1.3569554748984798</v>
      </c>
      <c r="R496">
        <f t="shared" si="55"/>
        <v>1.6598432104117151</v>
      </c>
    </row>
    <row r="497" spans="16:18" x14ac:dyDescent="0.25">
      <c r="P497" t="s">
        <v>3356</v>
      </c>
      <c r="Q497">
        <v>1.3603021805495743</v>
      </c>
      <c r="R497">
        <f t="shared" si="55"/>
        <v>1.6639369384337281</v>
      </c>
    </row>
    <row r="498" spans="16:18" x14ac:dyDescent="0.25">
      <c r="P498" t="s">
        <v>3357</v>
      </c>
      <c r="Q498">
        <v>1.3474135860471452</v>
      </c>
      <c r="R498">
        <f t="shared" si="55"/>
        <v>1.648171464567898</v>
      </c>
    </row>
    <row r="499" spans="16:18" x14ac:dyDescent="0.25">
      <c r="P499" t="s">
        <v>3358</v>
      </c>
      <c r="Q499">
        <v>1.3509358802204152</v>
      </c>
      <c r="R499">
        <f t="shared" si="55"/>
        <v>1.6524799744466121</v>
      </c>
    </row>
    <row r="500" spans="16:18" x14ac:dyDescent="0.25">
      <c r="P500" t="s">
        <v>3359</v>
      </c>
      <c r="Q500">
        <v>1.347869060471601</v>
      </c>
      <c r="R500">
        <f t="shared" si="55"/>
        <v>1.6487286060105868</v>
      </c>
    </row>
    <row r="502" spans="16:18" x14ac:dyDescent="0.25">
      <c r="P502" t="s">
        <v>3360</v>
      </c>
      <c r="Q502">
        <v>1.64421683230822</v>
      </c>
      <c r="R502">
        <f>Q502/1.64421683230822/64*100</f>
        <v>1.5625</v>
      </c>
    </row>
    <row r="503" spans="16:18" x14ac:dyDescent="0.25">
      <c r="P503" t="s">
        <v>3361</v>
      </c>
      <c r="Q503">
        <v>1.5865463418416308</v>
      </c>
      <c r="R503">
        <f t="shared" ref="R503:R509" si="56">Q503/1.64421683230822/64*100</f>
        <v>1.5076957068049563</v>
      </c>
    </row>
    <row r="504" spans="16:18" x14ac:dyDescent="0.25">
      <c r="P504" t="s">
        <v>3362</v>
      </c>
      <c r="Q504">
        <v>1.5130326862103731</v>
      </c>
      <c r="R504">
        <f t="shared" si="56"/>
        <v>1.4378356465824931</v>
      </c>
    </row>
    <row r="505" spans="16:18" x14ac:dyDescent="0.25">
      <c r="P505" t="s">
        <v>3363</v>
      </c>
      <c r="Q505">
        <v>1.4872393161571218</v>
      </c>
      <c r="R505">
        <f t="shared" si="56"/>
        <v>1.4133241953454763</v>
      </c>
    </row>
    <row r="506" spans="16:18" x14ac:dyDescent="0.25">
      <c r="P506" t="s">
        <v>3364</v>
      </c>
      <c r="Q506">
        <v>1.4928637020629092</v>
      </c>
      <c r="R506">
        <f t="shared" si="56"/>
        <v>1.4186690518176337</v>
      </c>
    </row>
    <row r="507" spans="16:18" x14ac:dyDescent="0.25">
      <c r="P507" t="s">
        <v>3365</v>
      </c>
      <c r="Q507">
        <v>1.5047259818643866</v>
      </c>
      <c r="R507">
        <f t="shared" si="56"/>
        <v>1.4299417816824584</v>
      </c>
    </row>
    <row r="508" spans="16:18" x14ac:dyDescent="0.25">
      <c r="P508" t="s">
        <v>3366</v>
      </c>
      <c r="Q508">
        <v>1.5057155463405609</v>
      </c>
      <c r="R508">
        <f t="shared" si="56"/>
        <v>1.4308821652520949</v>
      </c>
    </row>
    <row r="509" spans="16:18" x14ac:dyDescent="0.25">
      <c r="P509" t="s">
        <v>3367</v>
      </c>
      <c r="Q509">
        <v>1.5145276256389415</v>
      </c>
      <c r="R509">
        <f t="shared" si="56"/>
        <v>1.4392562881981483</v>
      </c>
    </row>
    <row r="511" spans="16:18" x14ac:dyDescent="0.25">
      <c r="P511" t="s">
        <v>3368</v>
      </c>
      <c r="Q511">
        <v>1.8692768796622901</v>
      </c>
      <c r="R511">
        <f>Q511/1.86927687966229/64*100</f>
        <v>1.5625</v>
      </c>
    </row>
    <row r="512" spans="16:18" x14ac:dyDescent="0.25">
      <c r="P512" t="s">
        <v>3369</v>
      </c>
      <c r="Q512">
        <v>1.8952497523775498</v>
      </c>
      <c r="R512">
        <f t="shared" ref="R512:R518" si="57">Q512/1.86927687966229/64*100</f>
        <v>1.5842103276989792</v>
      </c>
    </row>
    <row r="513" spans="16:18" x14ac:dyDescent="0.25">
      <c r="P513" t="s">
        <v>3370</v>
      </c>
      <c r="Q513">
        <v>1.9225540600906306</v>
      </c>
      <c r="R513">
        <f t="shared" si="57"/>
        <v>1.6070335815817298</v>
      </c>
    </row>
    <row r="514" spans="16:18" x14ac:dyDescent="0.25">
      <c r="P514" t="s">
        <v>3371</v>
      </c>
      <c r="Q514">
        <v>1.926032928805087</v>
      </c>
      <c r="R514">
        <f t="shared" si="57"/>
        <v>1.6099415148180944</v>
      </c>
    </row>
    <row r="515" spans="16:18" x14ac:dyDescent="0.25">
      <c r="P515" t="s">
        <v>3372</v>
      </c>
      <c r="Q515">
        <v>1.9255728274986343</v>
      </c>
      <c r="R515">
        <f t="shared" si="57"/>
        <v>1.6095569231617413</v>
      </c>
    </row>
    <row r="516" spans="16:18" x14ac:dyDescent="0.25">
      <c r="P516" t="s">
        <v>3373</v>
      </c>
      <c r="Q516">
        <v>1.9085655252049909</v>
      </c>
      <c r="R516">
        <f t="shared" si="57"/>
        <v>1.5953407788746421</v>
      </c>
    </row>
    <row r="517" spans="16:18" x14ac:dyDescent="0.25">
      <c r="P517" t="s">
        <v>3374</v>
      </c>
      <c r="Q517">
        <v>1.9216944606338195</v>
      </c>
      <c r="R517">
        <f t="shared" si="57"/>
        <v>1.6063150555217971</v>
      </c>
    </row>
    <row r="518" spans="16:18" x14ac:dyDescent="0.25">
      <c r="P518" t="s">
        <v>3375</v>
      </c>
      <c r="Q518">
        <v>1.9216835691852836</v>
      </c>
      <c r="R518">
        <f t="shared" si="57"/>
        <v>1.6063059515262774</v>
      </c>
    </row>
    <row r="520" spans="16:18" x14ac:dyDescent="0.25">
      <c r="P520" t="s">
        <v>3376</v>
      </c>
      <c r="Q520">
        <v>1.4299268441894799</v>
      </c>
      <c r="R520">
        <f>Q520/1.42992684418948/64*100</f>
        <v>1.5625</v>
      </c>
    </row>
    <row r="521" spans="16:18" x14ac:dyDescent="0.25">
      <c r="P521" t="s">
        <v>3377</v>
      </c>
      <c r="Q521">
        <v>1.4377008212971858</v>
      </c>
      <c r="R521">
        <f t="shared" ref="R521:R527" si="58">Q521/1.42992684418948/64*100</f>
        <v>1.5709947277408975</v>
      </c>
    </row>
    <row r="522" spans="16:18" x14ac:dyDescent="0.25">
      <c r="P522" t="s">
        <v>3378</v>
      </c>
      <c r="Q522">
        <v>1.4879453977012722</v>
      </c>
      <c r="R522">
        <f t="shared" si="58"/>
        <v>1.6258976417958364</v>
      </c>
    </row>
    <row r="523" spans="16:18" x14ac:dyDescent="0.25">
      <c r="P523" t="s">
        <v>3379</v>
      </c>
      <c r="Q523">
        <v>1.4898024362800948</v>
      </c>
      <c r="R523">
        <f t="shared" si="58"/>
        <v>1.6279268524447597</v>
      </c>
    </row>
    <row r="524" spans="16:18" x14ac:dyDescent="0.25">
      <c r="P524" t="s">
        <v>3380</v>
      </c>
      <c r="Q524">
        <v>1.4921419462101944</v>
      </c>
      <c r="R524">
        <f t="shared" si="58"/>
        <v>1.6304832659288722</v>
      </c>
    </row>
    <row r="525" spans="16:18" x14ac:dyDescent="0.25">
      <c r="P525" t="s">
        <v>3381</v>
      </c>
      <c r="Q525">
        <v>1.4809702413965617</v>
      </c>
      <c r="R525">
        <f t="shared" si="58"/>
        <v>1.6182757961256213</v>
      </c>
    </row>
    <row r="526" spans="16:18" x14ac:dyDescent="0.25">
      <c r="P526" t="s">
        <v>3382</v>
      </c>
      <c r="Q526">
        <v>1.4911223944007586</v>
      </c>
      <c r="R526">
        <f t="shared" si="58"/>
        <v>1.6293691881641832</v>
      </c>
    </row>
    <row r="527" spans="16:18" x14ac:dyDescent="0.25">
      <c r="P527" t="s">
        <v>3383</v>
      </c>
      <c r="Q527">
        <v>1.4845796315557043</v>
      </c>
      <c r="R527">
        <f t="shared" si="58"/>
        <v>1.6222198245537727</v>
      </c>
    </row>
    <row r="529" spans="16:18" x14ac:dyDescent="0.25">
      <c r="P529" t="s">
        <v>3384</v>
      </c>
      <c r="Q529">
        <v>2.44928486562458</v>
      </c>
      <c r="R529">
        <f>Q529/2.44928486562458/64*100</f>
        <v>1.5625</v>
      </c>
    </row>
    <row r="530" spans="16:18" x14ac:dyDescent="0.25">
      <c r="P530" t="s">
        <v>3385</v>
      </c>
      <c r="Q530">
        <v>2.5165219547992961</v>
      </c>
      <c r="R530">
        <f t="shared" ref="R530:R536" si="59">Q530/2.44928486562458/64*100</f>
        <v>1.6053933168656571</v>
      </c>
    </row>
    <row r="531" spans="16:18" x14ac:dyDescent="0.25">
      <c r="P531" t="s">
        <v>3386</v>
      </c>
      <c r="Q531">
        <v>2.7249998265900279</v>
      </c>
      <c r="R531">
        <f t="shared" si="59"/>
        <v>1.7383899638644749</v>
      </c>
    </row>
    <row r="532" spans="16:18" x14ac:dyDescent="0.25">
      <c r="P532" t="s">
        <v>3387</v>
      </c>
      <c r="Q532">
        <v>2.7349443265406936</v>
      </c>
      <c r="R532">
        <f t="shared" si="59"/>
        <v>1.7447339712075949</v>
      </c>
    </row>
    <row r="533" spans="16:18" x14ac:dyDescent="0.25">
      <c r="P533" t="s">
        <v>3388</v>
      </c>
      <c r="Q533">
        <v>2.7458726066578349</v>
      </c>
      <c r="R533">
        <f t="shared" si="59"/>
        <v>1.7517055725605795</v>
      </c>
    </row>
    <row r="534" spans="16:18" x14ac:dyDescent="0.25">
      <c r="P534" t="s">
        <v>3389</v>
      </c>
      <c r="Q534">
        <v>2.7191755323435118</v>
      </c>
      <c r="R534">
        <f t="shared" si="59"/>
        <v>1.7346744059528962</v>
      </c>
    </row>
    <row r="535" spans="16:18" x14ac:dyDescent="0.25">
      <c r="P535" t="s">
        <v>3390</v>
      </c>
      <c r="Q535">
        <v>2.725089409264597</v>
      </c>
      <c r="R535">
        <f t="shared" si="59"/>
        <v>1.7384471123533984</v>
      </c>
    </row>
    <row r="536" spans="16:18" x14ac:dyDescent="0.25">
      <c r="P536" t="s">
        <v>3391</v>
      </c>
      <c r="Q536">
        <v>2.718322809570946</v>
      </c>
      <c r="R536">
        <f t="shared" si="59"/>
        <v>1.7341304188688154</v>
      </c>
    </row>
    <row r="538" spans="16:18" x14ac:dyDescent="0.25">
      <c r="P538" t="s">
        <v>3392</v>
      </c>
      <c r="Q538">
        <v>2.7491858348078102</v>
      </c>
      <c r="R538">
        <f>Q538/2.74918583480781/64*100</f>
        <v>1.5625</v>
      </c>
    </row>
    <row r="539" spans="16:18" x14ac:dyDescent="0.25">
      <c r="P539" t="s">
        <v>3393</v>
      </c>
      <c r="Q539">
        <v>2.6924988250827657</v>
      </c>
      <c r="R539">
        <f t="shared" ref="R539:R545" si="60">Q539/2.74918583480781/64*100</f>
        <v>1.5302819332640443</v>
      </c>
    </row>
    <row r="540" spans="16:18" x14ac:dyDescent="0.25">
      <c r="P540" t="s">
        <v>3394</v>
      </c>
      <c r="Q540">
        <v>2.7234433348459506</v>
      </c>
      <c r="R540">
        <f t="shared" si="60"/>
        <v>1.5478692479856613</v>
      </c>
    </row>
    <row r="541" spans="16:18" x14ac:dyDescent="0.25">
      <c r="P541" t="s">
        <v>3395</v>
      </c>
      <c r="Q541">
        <v>2.6979491495998666</v>
      </c>
      <c r="R541">
        <f t="shared" si="60"/>
        <v>1.5333796256608792</v>
      </c>
    </row>
    <row r="542" spans="16:18" x14ac:dyDescent="0.25">
      <c r="P542" t="s">
        <v>3396</v>
      </c>
      <c r="Q542">
        <v>2.7085556948481835</v>
      </c>
      <c r="R542">
        <f t="shared" si="60"/>
        <v>1.5394078565431517</v>
      </c>
    </row>
    <row r="543" spans="16:18" x14ac:dyDescent="0.25">
      <c r="P543" t="s">
        <v>3397</v>
      </c>
      <c r="Q543">
        <v>2.6914028487420598</v>
      </c>
      <c r="R543">
        <f t="shared" si="60"/>
        <v>1.5296590350187997</v>
      </c>
    </row>
    <row r="544" spans="16:18" x14ac:dyDescent="0.25">
      <c r="P544" t="s">
        <v>3398</v>
      </c>
      <c r="Q544">
        <v>2.7117011708278698</v>
      </c>
      <c r="R544">
        <f t="shared" si="60"/>
        <v>1.541195588080261</v>
      </c>
    </row>
    <row r="545" spans="16:18" x14ac:dyDescent="0.25">
      <c r="P545" t="s">
        <v>3399</v>
      </c>
      <c r="Q545">
        <v>2.7244384801657038</v>
      </c>
      <c r="R545">
        <f t="shared" si="60"/>
        <v>1.5484348389116829</v>
      </c>
    </row>
    <row r="547" spans="16:18" x14ac:dyDescent="0.25">
      <c r="P547" t="s">
        <v>3400</v>
      </c>
      <c r="Q547">
        <v>2.5393894768462002</v>
      </c>
      <c r="R547">
        <f>Q547/2.5393894768462/64*100</f>
        <v>1.5625</v>
      </c>
    </row>
    <row r="548" spans="16:18" x14ac:dyDescent="0.25">
      <c r="P548" t="s">
        <v>3401</v>
      </c>
      <c r="Q548">
        <v>2.5013834891312503</v>
      </c>
      <c r="R548">
        <f t="shared" ref="R548:R554" si="61">Q548/2.5393894768462/64*100</f>
        <v>1.5391147113918255</v>
      </c>
    </row>
    <row r="549" spans="16:18" x14ac:dyDescent="0.25">
      <c r="P549" t="s">
        <v>3402</v>
      </c>
      <c r="Q549">
        <v>2.4132635933752247</v>
      </c>
      <c r="R549">
        <f t="shared" si="61"/>
        <v>1.4848940656916667</v>
      </c>
    </row>
    <row r="550" spans="16:18" x14ac:dyDescent="0.25">
      <c r="P550" t="s">
        <v>3403</v>
      </c>
      <c r="Q550">
        <v>2.3879229667001902</v>
      </c>
      <c r="R550">
        <f t="shared" si="61"/>
        <v>1.4693018418359878</v>
      </c>
    </row>
    <row r="551" spans="16:18" x14ac:dyDescent="0.25">
      <c r="P551" t="s">
        <v>3404</v>
      </c>
      <c r="Q551">
        <v>2.3921996275021922</v>
      </c>
      <c r="R551">
        <f t="shared" si="61"/>
        <v>1.4719332942240739</v>
      </c>
    </row>
    <row r="552" spans="16:18" x14ac:dyDescent="0.25">
      <c r="P552" t="s">
        <v>3405</v>
      </c>
      <c r="Q552">
        <v>2.3914058440194164</v>
      </c>
      <c r="R552">
        <f t="shared" si="61"/>
        <v>1.4714448749787608</v>
      </c>
    </row>
    <row r="553" spans="16:18" x14ac:dyDescent="0.25">
      <c r="P553" t="s">
        <v>3406</v>
      </c>
      <c r="Q553">
        <v>2.4109536422109992</v>
      </c>
      <c r="R553">
        <f t="shared" si="61"/>
        <v>1.4834727403191661</v>
      </c>
    </row>
    <row r="554" spans="16:18" x14ac:dyDescent="0.25">
      <c r="P554" t="s">
        <v>3407</v>
      </c>
      <c r="Q554">
        <v>2.414184159730469</v>
      </c>
      <c r="R554">
        <f t="shared" si="61"/>
        <v>1.4854604951201511</v>
      </c>
    </row>
    <row r="556" spans="16:18" x14ac:dyDescent="0.25">
      <c r="P556" t="s">
        <v>3408</v>
      </c>
      <c r="Q556">
        <v>1.66657508453031</v>
      </c>
      <c r="R556">
        <f>Q556/1.66657508453031/64*100</f>
        <v>1.5625</v>
      </c>
    </row>
    <row r="557" spans="16:18" x14ac:dyDescent="0.25">
      <c r="P557" t="s">
        <v>3409</v>
      </c>
      <c r="Q557">
        <v>1.6073411866698073</v>
      </c>
      <c r="R557">
        <f t="shared" ref="R557:R563" si="62">Q557/1.66657508453031/64*100</f>
        <v>1.5069651691567083</v>
      </c>
    </row>
    <row r="558" spans="16:18" x14ac:dyDescent="0.25">
      <c r="P558" t="s">
        <v>3410</v>
      </c>
      <c r="Q558">
        <v>1.5345678151375552</v>
      </c>
      <c r="R558">
        <f t="shared" si="62"/>
        <v>1.4387363842224907</v>
      </c>
    </row>
    <row r="559" spans="16:18" x14ac:dyDescent="0.25">
      <c r="P559" t="s">
        <v>3411</v>
      </c>
      <c r="Q559">
        <v>1.5083860694623774</v>
      </c>
      <c r="R559">
        <f t="shared" si="62"/>
        <v>1.4141896488265306</v>
      </c>
    </row>
    <row r="560" spans="16:18" x14ac:dyDescent="0.25">
      <c r="P560" t="s">
        <v>3412</v>
      </c>
      <c r="Q560">
        <v>1.5156174433605247</v>
      </c>
      <c r="R560">
        <f t="shared" si="62"/>
        <v>1.420969434400392</v>
      </c>
    </row>
    <row r="561" spans="16:18" x14ac:dyDescent="0.25">
      <c r="P561" t="s">
        <v>3413</v>
      </c>
      <c r="Q561">
        <v>1.5220513954734414</v>
      </c>
      <c r="R561">
        <f t="shared" si="62"/>
        <v>1.4270015959691973</v>
      </c>
    </row>
    <row r="562" spans="16:18" x14ac:dyDescent="0.25">
      <c r="P562" t="s">
        <v>3414</v>
      </c>
      <c r="Q562">
        <v>1.5291232975267612</v>
      </c>
      <c r="R562">
        <f t="shared" si="62"/>
        <v>1.4336318684728968</v>
      </c>
    </row>
    <row r="563" spans="16:18" x14ac:dyDescent="0.25">
      <c r="P563" t="s">
        <v>3415</v>
      </c>
      <c r="Q563">
        <v>1.5346586720191193</v>
      </c>
      <c r="R563">
        <f t="shared" si="62"/>
        <v>1.4388215672297022</v>
      </c>
    </row>
    <row r="565" spans="16:18" x14ac:dyDescent="0.25">
      <c r="P565" t="s">
        <v>3416</v>
      </c>
      <c r="Q565">
        <v>2.52319775513867</v>
      </c>
      <c r="R565">
        <f>Q565/2.52319775513867/64*100</f>
        <v>1.5625</v>
      </c>
    </row>
    <row r="566" spans="16:18" x14ac:dyDescent="0.25">
      <c r="P566" t="s">
        <v>3417</v>
      </c>
      <c r="Q566">
        <v>2.5053905633458924</v>
      </c>
      <c r="R566">
        <f t="shared" ref="R566:R572" si="63">Q566/2.52319775513867/64*100</f>
        <v>1.5514728273895497</v>
      </c>
    </row>
    <row r="567" spans="16:18" x14ac:dyDescent="0.25">
      <c r="P567" t="s">
        <v>3418</v>
      </c>
      <c r="Q567">
        <v>2.5529164244147653</v>
      </c>
      <c r="R567">
        <f t="shared" si="63"/>
        <v>1.5809034012591088</v>
      </c>
    </row>
    <row r="568" spans="16:18" x14ac:dyDescent="0.25">
      <c r="P568" t="s">
        <v>3419</v>
      </c>
      <c r="Q568">
        <v>2.5405845067891808</v>
      </c>
      <c r="R568">
        <f t="shared" si="63"/>
        <v>1.5732668134210235</v>
      </c>
    </row>
    <row r="569" spans="16:18" x14ac:dyDescent="0.25">
      <c r="P569" t="s">
        <v>3420</v>
      </c>
      <c r="Q569">
        <v>2.5493774860620846</v>
      </c>
      <c r="R569">
        <f t="shared" si="63"/>
        <v>1.5787118999529577</v>
      </c>
    </row>
    <row r="570" spans="16:18" x14ac:dyDescent="0.25">
      <c r="P570" t="s">
        <v>3421</v>
      </c>
      <c r="Q570">
        <v>2.532637059614788</v>
      </c>
      <c r="R570">
        <f t="shared" si="63"/>
        <v>1.5683453259217981</v>
      </c>
    </row>
    <row r="571" spans="16:18" x14ac:dyDescent="0.25">
      <c r="P571" t="s">
        <v>3422</v>
      </c>
      <c r="Q571">
        <v>2.5464351229210962</v>
      </c>
      <c r="R571">
        <f t="shared" si="63"/>
        <v>1.5768898301613881</v>
      </c>
    </row>
    <row r="572" spans="16:18" x14ac:dyDescent="0.25">
      <c r="P572" t="s">
        <v>3423</v>
      </c>
      <c r="Q572">
        <v>2.5502334486576905</v>
      </c>
      <c r="R572">
        <f t="shared" si="63"/>
        <v>1.5792419581114632</v>
      </c>
    </row>
    <row r="574" spans="16:18" x14ac:dyDescent="0.25">
      <c r="P574" t="s">
        <v>3424</v>
      </c>
      <c r="Q574">
        <v>3.5332632424716399</v>
      </c>
      <c r="R574">
        <f>Q574/3.53326324247164/64*100</f>
        <v>1.5625</v>
      </c>
    </row>
    <row r="575" spans="16:18" x14ac:dyDescent="0.25">
      <c r="P575" t="s">
        <v>3425</v>
      </c>
      <c r="Q575">
        <v>3.3489561996749453</v>
      </c>
      <c r="R575">
        <f t="shared" ref="R575:R581" si="64">Q575/3.53326324247164/64*100</f>
        <v>1.480994679109054</v>
      </c>
    </row>
    <row r="576" spans="16:18" x14ac:dyDescent="0.25">
      <c r="P576" t="s">
        <v>3426</v>
      </c>
      <c r="Q576">
        <v>3.0989040192659836</v>
      </c>
      <c r="R576">
        <f t="shared" si="64"/>
        <v>1.3704151651932752</v>
      </c>
    </row>
    <row r="577" spans="13:18" x14ac:dyDescent="0.25">
      <c r="P577" t="s">
        <v>3427</v>
      </c>
      <c r="Q577">
        <v>3.0177479871864241</v>
      </c>
      <c r="R577">
        <f t="shared" si="64"/>
        <v>1.3345258777492957</v>
      </c>
    </row>
    <row r="578" spans="13:18" x14ac:dyDescent="0.25">
      <c r="P578" t="s">
        <v>3428</v>
      </c>
      <c r="Q578">
        <v>3.0422445737808079</v>
      </c>
      <c r="R578">
        <f t="shared" si="64"/>
        <v>1.3453588992161449</v>
      </c>
    </row>
    <row r="579" spans="13:18" x14ac:dyDescent="0.25">
      <c r="P579" t="s">
        <v>3429</v>
      </c>
      <c r="Q579">
        <v>3.0532709675649543</v>
      </c>
      <c r="R579">
        <f t="shared" si="64"/>
        <v>1.3502350545166135</v>
      </c>
    </row>
    <row r="580" spans="13:18" x14ac:dyDescent="0.25">
      <c r="P580" t="s">
        <v>3430</v>
      </c>
      <c r="Q580">
        <v>3.0610156596122149</v>
      </c>
      <c r="R580">
        <f t="shared" si="64"/>
        <v>1.3536599567934615</v>
      </c>
    </row>
    <row r="581" spans="13:18" x14ac:dyDescent="0.25">
      <c r="M581" t="s">
        <v>3434</v>
      </c>
      <c r="P581" t="s">
        <v>3431</v>
      </c>
      <c r="Q581">
        <v>3.1103917672179291</v>
      </c>
      <c r="R581">
        <f t="shared" si="64"/>
        <v>1.3754953431882659</v>
      </c>
    </row>
    <row r="582" spans="13:18" x14ac:dyDescent="0.25">
      <c r="Q582">
        <f>SUM(Q7:Q581)</f>
        <v>800</v>
      </c>
      <c r="R582">
        <f>SUM(R7:R581)</f>
        <v>803.43039429978126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N3"/>
  <sheetViews>
    <sheetView workbookViewId="0"/>
  </sheetViews>
  <sheetFormatPr defaultRowHeight="15" x14ac:dyDescent="0.25"/>
  <sheetData>
    <row r="1" spans="1:430" x14ac:dyDescent="0.25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  <c r="AV1" s="1" t="s">
        <v>196</v>
      </c>
      <c r="AW1" s="1" t="s">
        <v>197</v>
      </c>
      <c r="AX1" s="1" t="s">
        <v>198</v>
      </c>
      <c r="AY1" s="1" t="s">
        <v>199</v>
      </c>
      <c r="AZ1" s="1" t="s">
        <v>200</v>
      </c>
      <c r="BA1" s="1" t="s">
        <v>201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217</v>
      </c>
      <c r="BR1" s="1" t="s">
        <v>218</v>
      </c>
      <c r="BS1" s="1" t="s">
        <v>219</v>
      </c>
      <c r="BT1" s="1" t="s">
        <v>220</v>
      </c>
      <c r="BU1" s="1" t="s">
        <v>221</v>
      </c>
      <c r="BV1" s="1" t="s">
        <v>222</v>
      </c>
      <c r="BW1" s="1" t="s">
        <v>223</v>
      </c>
      <c r="BX1" s="1" t="s">
        <v>224</v>
      </c>
      <c r="BY1" s="1" t="s">
        <v>225</v>
      </c>
      <c r="BZ1" s="1" t="s">
        <v>226</v>
      </c>
      <c r="CA1" s="1" t="s">
        <v>227</v>
      </c>
      <c r="CB1" s="1" t="s">
        <v>228</v>
      </c>
      <c r="CC1" s="1" t="s">
        <v>229</v>
      </c>
      <c r="CD1" s="1" t="s">
        <v>230</v>
      </c>
      <c r="CE1" s="1" t="s">
        <v>231</v>
      </c>
      <c r="CF1" s="1" t="s">
        <v>232</v>
      </c>
      <c r="CG1" s="1" t="s">
        <v>233</v>
      </c>
      <c r="CH1" s="1" t="s">
        <v>234</v>
      </c>
      <c r="CI1" s="1" t="s">
        <v>235</v>
      </c>
      <c r="CJ1" s="1" t="s">
        <v>236</v>
      </c>
      <c r="CK1" s="1" t="s">
        <v>237</v>
      </c>
      <c r="CL1" s="1" t="s">
        <v>238</v>
      </c>
      <c r="CM1" s="1" t="s">
        <v>239</v>
      </c>
      <c r="CN1" s="1" t="s">
        <v>240</v>
      </c>
      <c r="CO1" s="1" t="s">
        <v>241</v>
      </c>
      <c r="CP1" s="1" t="s">
        <v>242</v>
      </c>
      <c r="CQ1" s="1" t="s">
        <v>243</v>
      </c>
      <c r="CR1" s="1" t="s">
        <v>244</v>
      </c>
      <c r="CS1" s="1" t="s">
        <v>245</v>
      </c>
      <c r="CT1" s="1" t="s">
        <v>246</v>
      </c>
      <c r="CU1" s="1" t="s">
        <v>247</v>
      </c>
      <c r="CV1" s="1" t="s">
        <v>248</v>
      </c>
      <c r="CW1" s="1" t="s">
        <v>249</v>
      </c>
      <c r="CX1" s="1" t="s">
        <v>250</v>
      </c>
      <c r="CY1" s="1" t="s">
        <v>251</v>
      </c>
      <c r="CZ1" s="1" t="s">
        <v>252</v>
      </c>
      <c r="DA1" s="1" t="s">
        <v>253</v>
      </c>
      <c r="DB1" s="1" t="s">
        <v>254</v>
      </c>
      <c r="DC1" s="1" t="s">
        <v>255</v>
      </c>
      <c r="DD1" s="1" t="s">
        <v>256</v>
      </c>
      <c r="DE1" s="1" t="s">
        <v>257</v>
      </c>
      <c r="DF1" s="1" t="s">
        <v>258</v>
      </c>
      <c r="DG1" s="1" t="s">
        <v>259</v>
      </c>
      <c r="DH1" s="1" t="s">
        <v>260</v>
      </c>
      <c r="DI1" s="1" t="s">
        <v>261</v>
      </c>
      <c r="DJ1" s="1" t="s">
        <v>262</v>
      </c>
      <c r="DK1" s="1" t="s">
        <v>263</v>
      </c>
      <c r="DL1" s="1" t="s">
        <v>264</v>
      </c>
      <c r="DM1" s="1" t="s">
        <v>265</v>
      </c>
      <c r="DN1" s="1" t="s">
        <v>266</v>
      </c>
      <c r="DO1" s="1" t="s">
        <v>267</v>
      </c>
      <c r="DP1" s="1" t="s">
        <v>268</v>
      </c>
      <c r="DQ1" s="1" t="s">
        <v>269</v>
      </c>
      <c r="DR1" s="1" t="s">
        <v>270</v>
      </c>
      <c r="DS1" s="1" t="s">
        <v>271</v>
      </c>
      <c r="DT1" s="1" t="s">
        <v>272</v>
      </c>
      <c r="DU1" s="1" t="s">
        <v>273</v>
      </c>
      <c r="DV1" s="1" t="s">
        <v>274</v>
      </c>
      <c r="DW1" s="1" t="s">
        <v>275</v>
      </c>
      <c r="DX1" s="1" t="s">
        <v>276</v>
      </c>
      <c r="DY1" s="1" t="s">
        <v>277</v>
      </c>
      <c r="DZ1" s="1" t="s">
        <v>278</v>
      </c>
      <c r="EA1" s="1" t="s">
        <v>279</v>
      </c>
      <c r="EB1" s="1" t="s">
        <v>280</v>
      </c>
      <c r="EC1" s="1" t="s">
        <v>281</v>
      </c>
      <c r="ED1" s="1" t="s">
        <v>282</v>
      </c>
      <c r="EE1" s="1" t="s">
        <v>283</v>
      </c>
      <c r="EF1" s="1" t="s">
        <v>284</v>
      </c>
      <c r="EG1" s="1" t="s">
        <v>285</v>
      </c>
      <c r="EH1" s="1" t="s">
        <v>286</v>
      </c>
      <c r="EI1" s="1" t="s">
        <v>287</v>
      </c>
      <c r="EJ1" s="1" t="s">
        <v>288</v>
      </c>
      <c r="EK1" s="1" t="s">
        <v>289</v>
      </c>
      <c r="EL1" s="1" t="s">
        <v>290</v>
      </c>
      <c r="EM1" s="1" t="s">
        <v>291</v>
      </c>
      <c r="EN1" s="1" t="s">
        <v>292</v>
      </c>
      <c r="EO1" s="1" t="s">
        <v>293</v>
      </c>
      <c r="EP1" s="1" t="s">
        <v>294</v>
      </c>
      <c r="EQ1" s="1" t="s">
        <v>295</v>
      </c>
      <c r="ER1" s="1" t="s">
        <v>296</v>
      </c>
      <c r="ES1" s="1" t="s">
        <v>297</v>
      </c>
      <c r="ET1" s="1" t="s">
        <v>298</v>
      </c>
      <c r="EU1" s="1" t="s">
        <v>299</v>
      </c>
      <c r="EV1" s="1" t="s">
        <v>300</v>
      </c>
      <c r="EW1" s="1" t="s">
        <v>301</v>
      </c>
      <c r="EX1" s="1" t="s">
        <v>302</v>
      </c>
      <c r="EY1" s="1" t="s">
        <v>303</v>
      </c>
      <c r="EZ1" s="1" t="s">
        <v>304</v>
      </c>
      <c r="FA1" s="1" t="s">
        <v>305</v>
      </c>
      <c r="FB1" s="1" t="s">
        <v>306</v>
      </c>
      <c r="FC1" s="1" t="s">
        <v>307</v>
      </c>
      <c r="FD1" s="1" t="s">
        <v>308</v>
      </c>
      <c r="FE1" s="1" t="s">
        <v>309</v>
      </c>
      <c r="FF1" s="1" t="s">
        <v>310</v>
      </c>
      <c r="FG1" s="1" t="s">
        <v>311</v>
      </c>
      <c r="FH1" s="1" t="s">
        <v>312</v>
      </c>
      <c r="FI1" s="1" t="s">
        <v>313</v>
      </c>
      <c r="FJ1" s="1" t="s">
        <v>314</v>
      </c>
      <c r="FK1" s="1" t="s">
        <v>315</v>
      </c>
      <c r="FL1" s="1" t="s">
        <v>316</v>
      </c>
      <c r="FM1" s="1" t="s">
        <v>317</v>
      </c>
      <c r="FN1" s="1" t="s">
        <v>318</v>
      </c>
      <c r="FO1" s="1" t="s">
        <v>319</v>
      </c>
      <c r="FP1" s="1" t="s">
        <v>320</v>
      </c>
      <c r="FQ1" s="1" t="s">
        <v>321</v>
      </c>
      <c r="FR1" s="1" t="s">
        <v>322</v>
      </c>
      <c r="FS1" s="1" t="s">
        <v>323</v>
      </c>
      <c r="FT1" s="1" t="s">
        <v>324</v>
      </c>
      <c r="FU1" s="1" t="s">
        <v>325</v>
      </c>
      <c r="FV1" s="1" t="s">
        <v>326</v>
      </c>
      <c r="FW1" s="1" t="s">
        <v>327</v>
      </c>
      <c r="FX1" s="1" t="s">
        <v>328</v>
      </c>
      <c r="FY1" s="1" t="s">
        <v>329</v>
      </c>
      <c r="FZ1" s="1" t="s">
        <v>330</v>
      </c>
      <c r="GA1" s="1" t="s">
        <v>331</v>
      </c>
      <c r="GB1" s="1" t="s">
        <v>332</v>
      </c>
      <c r="GC1" s="1" t="s">
        <v>333</v>
      </c>
      <c r="GD1" s="1" t="s">
        <v>334</v>
      </c>
      <c r="GE1" s="1" t="s">
        <v>335</v>
      </c>
      <c r="GF1" s="1" t="s">
        <v>336</v>
      </c>
      <c r="GG1" s="1" t="s">
        <v>337</v>
      </c>
      <c r="GH1" s="1" t="s">
        <v>338</v>
      </c>
      <c r="GI1" s="1" t="s">
        <v>339</v>
      </c>
      <c r="GJ1" s="1" t="s">
        <v>340</v>
      </c>
      <c r="GK1" s="1" t="s">
        <v>341</v>
      </c>
      <c r="GL1" s="1" t="s">
        <v>342</v>
      </c>
      <c r="GM1" s="1" t="s">
        <v>343</v>
      </c>
      <c r="GN1" s="1" t="s">
        <v>344</v>
      </c>
      <c r="GO1" s="1" t="s">
        <v>345</v>
      </c>
      <c r="GP1" s="1" t="s">
        <v>346</v>
      </c>
      <c r="GQ1" s="1" t="s">
        <v>347</v>
      </c>
      <c r="GR1" s="1" t="s">
        <v>348</v>
      </c>
      <c r="GS1" s="1" t="s">
        <v>349</v>
      </c>
      <c r="GT1" s="1" t="s">
        <v>350</v>
      </c>
      <c r="GU1" s="1" t="s">
        <v>351</v>
      </c>
      <c r="GV1" s="1" t="s">
        <v>352</v>
      </c>
      <c r="GW1" s="1" t="s">
        <v>353</v>
      </c>
      <c r="GX1" s="1" t="s">
        <v>354</v>
      </c>
      <c r="GY1" s="1" t="s">
        <v>355</v>
      </c>
      <c r="GZ1" s="1" t="s">
        <v>356</v>
      </c>
      <c r="HA1" s="1" t="s">
        <v>357</v>
      </c>
      <c r="HB1" s="1" t="s">
        <v>358</v>
      </c>
      <c r="HC1" s="1" t="s">
        <v>359</v>
      </c>
      <c r="HD1" s="1" t="s">
        <v>360</v>
      </c>
      <c r="HE1" s="1" t="s">
        <v>361</v>
      </c>
      <c r="HF1" s="1" t="s">
        <v>362</v>
      </c>
      <c r="HG1" s="1" t="s">
        <v>363</v>
      </c>
      <c r="HH1" s="1" t="s">
        <v>364</v>
      </c>
      <c r="HI1" s="1" t="s">
        <v>365</v>
      </c>
      <c r="HJ1" s="1" t="s">
        <v>366</v>
      </c>
      <c r="HK1" s="1" t="s">
        <v>367</v>
      </c>
      <c r="HL1" s="1" t="s">
        <v>368</v>
      </c>
      <c r="HM1" s="1" t="s">
        <v>369</v>
      </c>
      <c r="HN1" s="1" t="s">
        <v>370</v>
      </c>
      <c r="HO1" s="1" t="s">
        <v>371</v>
      </c>
      <c r="HP1" s="1" t="s">
        <v>372</v>
      </c>
      <c r="HQ1" s="1" t="s">
        <v>373</v>
      </c>
      <c r="HR1" s="1" t="s">
        <v>374</v>
      </c>
      <c r="HS1" s="1" t="s">
        <v>375</v>
      </c>
      <c r="HT1" s="1" t="s">
        <v>376</v>
      </c>
      <c r="HU1" s="1" t="s">
        <v>377</v>
      </c>
      <c r="HV1" s="1" t="s">
        <v>378</v>
      </c>
      <c r="HW1" s="1" t="s">
        <v>379</v>
      </c>
      <c r="HX1" s="1" t="s">
        <v>380</v>
      </c>
      <c r="HY1" s="1" t="s">
        <v>381</v>
      </c>
      <c r="HZ1" s="1" t="s">
        <v>382</v>
      </c>
      <c r="IA1" s="1" t="s">
        <v>383</v>
      </c>
      <c r="IB1" s="1" t="s">
        <v>384</v>
      </c>
      <c r="IC1" s="1" t="s">
        <v>385</v>
      </c>
      <c r="ID1" s="1" t="s">
        <v>386</v>
      </c>
      <c r="IE1" s="1" t="s">
        <v>387</v>
      </c>
      <c r="IF1" s="1" t="s">
        <v>388</v>
      </c>
      <c r="IG1" s="1" t="s">
        <v>389</v>
      </c>
      <c r="IH1" s="1" t="s">
        <v>390</v>
      </c>
      <c r="II1" s="1" t="s">
        <v>391</v>
      </c>
      <c r="IJ1" s="1" t="s">
        <v>392</v>
      </c>
      <c r="IK1" s="1" t="s">
        <v>393</v>
      </c>
      <c r="IL1" s="1" t="s">
        <v>394</v>
      </c>
      <c r="IM1" s="1" t="s">
        <v>395</v>
      </c>
      <c r="IN1" s="1" t="s">
        <v>396</v>
      </c>
      <c r="IO1" s="1" t="s">
        <v>397</v>
      </c>
      <c r="IP1" s="1" t="s">
        <v>398</v>
      </c>
      <c r="IQ1" s="1" t="s">
        <v>399</v>
      </c>
      <c r="IR1" s="1" t="s">
        <v>400</v>
      </c>
      <c r="IS1" s="1" t="s">
        <v>401</v>
      </c>
      <c r="IT1" s="1" t="s">
        <v>402</v>
      </c>
      <c r="IU1" s="1" t="s">
        <v>403</v>
      </c>
      <c r="IV1" s="1" t="s">
        <v>404</v>
      </c>
      <c r="IW1" s="1" t="s">
        <v>405</v>
      </c>
      <c r="IX1" s="1" t="s">
        <v>406</v>
      </c>
      <c r="IY1" s="1" t="s">
        <v>407</v>
      </c>
      <c r="IZ1" s="1" t="s">
        <v>408</v>
      </c>
      <c r="JA1" s="1" t="s">
        <v>409</v>
      </c>
      <c r="JB1" s="1" t="s">
        <v>410</v>
      </c>
      <c r="JC1" s="1" t="s">
        <v>411</v>
      </c>
      <c r="JD1" s="1" t="s">
        <v>412</v>
      </c>
      <c r="JE1" s="1" t="s">
        <v>413</v>
      </c>
      <c r="JF1" s="1" t="s">
        <v>414</v>
      </c>
      <c r="JG1" s="1" t="s">
        <v>415</v>
      </c>
      <c r="JH1" s="1" t="s">
        <v>416</v>
      </c>
      <c r="JI1" s="1" t="s">
        <v>417</v>
      </c>
      <c r="JJ1" s="1" t="s">
        <v>418</v>
      </c>
      <c r="JK1" s="1" t="s">
        <v>419</v>
      </c>
      <c r="JL1" s="1" t="s">
        <v>420</v>
      </c>
      <c r="JM1" s="1" t="s">
        <v>421</v>
      </c>
      <c r="JN1" s="1" t="s">
        <v>422</v>
      </c>
      <c r="JO1" s="1" t="s">
        <v>423</v>
      </c>
      <c r="JP1" s="1" t="s">
        <v>424</v>
      </c>
      <c r="JQ1" s="1" t="s">
        <v>425</v>
      </c>
      <c r="JR1" s="1" t="s">
        <v>426</v>
      </c>
      <c r="JS1" s="1" t="s">
        <v>427</v>
      </c>
      <c r="JT1" s="1" t="s">
        <v>428</v>
      </c>
      <c r="JU1" s="1" t="s">
        <v>429</v>
      </c>
      <c r="JV1" s="1" t="s">
        <v>430</v>
      </c>
      <c r="JW1" s="1" t="s">
        <v>431</v>
      </c>
      <c r="JX1" s="1" t="s">
        <v>432</v>
      </c>
      <c r="JY1" s="1" t="s">
        <v>433</v>
      </c>
      <c r="JZ1" s="1" t="s">
        <v>434</v>
      </c>
      <c r="KA1" s="1" t="s">
        <v>435</v>
      </c>
      <c r="KB1" s="1" t="s">
        <v>436</v>
      </c>
      <c r="KC1" s="1" t="s">
        <v>437</v>
      </c>
      <c r="KD1" s="1" t="s">
        <v>438</v>
      </c>
      <c r="KE1" s="1" t="s">
        <v>439</v>
      </c>
      <c r="KF1" s="1" t="s">
        <v>440</v>
      </c>
      <c r="KG1" s="1" t="s">
        <v>441</v>
      </c>
      <c r="KH1" s="1" t="s">
        <v>442</v>
      </c>
      <c r="KI1" s="1" t="s">
        <v>443</v>
      </c>
      <c r="KJ1" s="1" t="s">
        <v>444</v>
      </c>
      <c r="KK1" s="1" t="s">
        <v>445</v>
      </c>
      <c r="KL1" s="1" t="s">
        <v>446</v>
      </c>
      <c r="KM1" s="1" t="s">
        <v>447</v>
      </c>
      <c r="KN1" s="1" t="s">
        <v>448</v>
      </c>
      <c r="KO1" s="1" t="s">
        <v>449</v>
      </c>
      <c r="KP1" s="1" t="s">
        <v>450</v>
      </c>
      <c r="KQ1" s="1" t="s">
        <v>451</v>
      </c>
      <c r="KR1" s="1" t="s">
        <v>452</v>
      </c>
      <c r="KS1" s="1" t="s">
        <v>453</v>
      </c>
      <c r="KT1" s="1" t="s">
        <v>454</v>
      </c>
      <c r="KU1" s="1" t="s">
        <v>455</v>
      </c>
      <c r="KV1" s="1" t="s">
        <v>456</v>
      </c>
      <c r="KW1" s="1" t="s">
        <v>457</v>
      </c>
      <c r="KX1" s="1" t="s">
        <v>458</v>
      </c>
      <c r="KY1" s="1" t="s">
        <v>459</v>
      </c>
      <c r="KZ1" s="1" t="s">
        <v>460</v>
      </c>
      <c r="LA1" s="1" t="s">
        <v>461</v>
      </c>
      <c r="LB1" s="1" t="s">
        <v>462</v>
      </c>
      <c r="LC1" s="1" t="s">
        <v>463</v>
      </c>
      <c r="LD1" s="1" t="s">
        <v>464</v>
      </c>
      <c r="LE1" s="1" t="s">
        <v>465</v>
      </c>
      <c r="LF1" s="1" t="s">
        <v>466</v>
      </c>
      <c r="LG1" s="1" t="s">
        <v>467</v>
      </c>
      <c r="LH1" s="1" t="s">
        <v>468</v>
      </c>
      <c r="LI1" s="1" t="s">
        <v>469</v>
      </c>
      <c r="LJ1" s="1" t="s">
        <v>470</v>
      </c>
      <c r="LK1" s="1" t="s">
        <v>471</v>
      </c>
      <c r="LL1" s="1" t="s">
        <v>472</v>
      </c>
      <c r="LM1" s="1" t="s">
        <v>473</v>
      </c>
      <c r="LN1" s="1" t="s">
        <v>474</v>
      </c>
      <c r="LO1" s="1" t="s">
        <v>475</v>
      </c>
      <c r="LP1" s="1" t="s">
        <v>476</v>
      </c>
      <c r="LQ1" s="1" t="s">
        <v>477</v>
      </c>
      <c r="LR1" s="1" t="s">
        <v>478</v>
      </c>
      <c r="LS1" s="1" t="s">
        <v>479</v>
      </c>
      <c r="LT1" s="1" t="s">
        <v>480</v>
      </c>
      <c r="LU1" s="1" t="s">
        <v>481</v>
      </c>
      <c r="LV1" s="1" t="s">
        <v>482</v>
      </c>
      <c r="LW1" s="1" t="s">
        <v>483</v>
      </c>
      <c r="LX1" s="1" t="s">
        <v>484</v>
      </c>
      <c r="LY1" s="1" t="s">
        <v>485</v>
      </c>
      <c r="LZ1" s="1" t="s">
        <v>486</v>
      </c>
      <c r="MA1" s="1" t="s">
        <v>487</v>
      </c>
      <c r="MB1" s="1" t="s">
        <v>488</v>
      </c>
      <c r="MC1" s="1" t="s">
        <v>489</v>
      </c>
      <c r="MD1" s="1" t="s">
        <v>490</v>
      </c>
      <c r="ME1" s="1" t="s">
        <v>491</v>
      </c>
      <c r="MF1" s="1" t="s">
        <v>492</v>
      </c>
      <c r="MG1" s="1" t="s">
        <v>493</v>
      </c>
      <c r="MH1" s="1" t="s">
        <v>494</v>
      </c>
      <c r="MI1" s="1" t="s">
        <v>495</v>
      </c>
      <c r="MJ1" s="1" t="s">
        <v>496</v>
      </c>
      <c r="MK1" s="1" t="s">
        <v>497</v>
      </c>
      <c r="ML1" s="1" t="s">
        <v>498</v>
      </c>
      <c r="MM1" s="1" t="s">
        <v>499</v>
      </c>
      <c r="MN1" s="1" t="s">
        <v>500</v>
      </c>
      <c r="MO1" s="1" t="s">
        <v>501</v>
      </c>
      <c r="MP1" s="1" t="s">
        <v>502</v>
      </c>
      <c r="MQ1" s="1" t="s">
        <v>503</v>
      </c>
      <c r="MR1" s="1" t="s">
        <v>504</v>
      </c>
      <c r="MS1" s="1" t="s">
        <v>505</v>
      </c>
      <c r="MT1" s="1" t="s">
        <v>506</v>
      </c>
      <c r="MU1" s="1" t="s">
        <v>507</v>
      </c>
      <c r="MV1" s="1" t="s">
        <v>508</v>
      </c>
      <c r="MW1" s="1" t="s">
        <v>509</v>
      </c>
      <c r="MX1" s="1" t="s">
        <v>510</v>
      </c>
      <c r="MY1" s="1" t="s">
        <v>511</v>
      </c>
      <c r="MZ1" s="1" t="s">
        <v>512</v>
      </c>
      <c r="NA1" s="1" t="s">
        <v>513</v>
      </c>
      <c r="NB1" s="1" t="s">
        <v>514</v>
      </c>
      <c r="NC1" s="1" t="s">
        <v>515</v>
      </c>
      <c r="ND1" s="1" t="s">
        <v>516</v>
      </c>
      <c r="NE1" s="1" t="s">
        <v>517</v>
      </c>
      <c r="NF1" s="1" t="s">
        <v>518</v>
      </c>
      <c r="NG1" s="1" t="s">
        <v>519</v>
      </c>
      <c r="NH1" s="1" t="s">
        <v>520</v>
      </c>
      <c r="NI1" s="1" t="s">
        <v>521</v>
      </c>
      <c r="NJ1" s="1" t="s">
        <v>522</v>
      </c>
      <c r="NK1" s="1" t="s">
        <v>523</v>
      </c>
      <c r="NL1" s="1" t="s">
        <v>524</v>
      </c>
      <c r="NM1" s="1" t="s">
        <v>525</v>
      </c>
      <c r="NN1" s="1" t="s">
        <v>526</v>
      </c>
      <c r="NO1" s="1" t="s">
        <v>527</v>
      </c>
      <c r="NP1" s="1" t="s">
        <v>528</v>
      </c>
      <c r="NQ1" s="1" t="s">
        <v>529</v>
      </c>
      <c r="NR1" s="1" t="s">
        <v>530</v>
      </c>
      <c r="NS1" s="1" t="s">
        <v>531</v>
      </c>
      <c r="NT1" s="1" t="s">
        <v>532</v>
      </c>
      <c r="NU1" s="1" t="s">
        <v>533</v>
      </c>
      <c r="NV1" s="1" t="s">
        <v>534</v>
      </c>
      <c r="NW1" s="1" t="s">
        <v>535</v>
      </c>
      <c r="NX1" s="1" t="s">
        <v>536</v>
      </c>
      <c r="NY1" s="1" t="s">
        <v>537</v>
      </c>
      <c r="NZ1" s="1" t="s">
        <v>538</v>
      </c>
      <c r="OA1" s="1" t="s">
        <v>539</v>
      </c>
      <c r="OB1" s="1" t="s">
        <v>540</v>
      </c>
      <c r="OC1" s="1" t="s">
        <v>541</v>
      </c>
      <c r="OD1" s="1" t="s">
        <v>542</v>
      </c>
      <c r="OE1" s="1" t="s">
        <v>543</v>
      </c>
      <c r="OF1" s="1" t="s">
        <v>544</v>
      </c>
      <c r="OG1" s="1" t="s">
        <v>545</v>
      </c>
      <c r="OH1" s="1" t="s">
        <v>546</v>
      </c>
      <c r="OI1" s="1" t="s">
        <v>547</v>
      </c>
      <c r="OJ1" s="1" t="s">
        <v>548</v>
      </c>
      <c r="OK1" s="1" t="s">
        <v>549</v>
      </c>
      <c r="OL1" s="1" t="s">
        <v>550</v>
      </c>
      <c r="OM1" s="1" t="s">
        <v>551</v>
      </c>
      <c r="ON1" s="1" t="s">
        <v>552</v>
      </c>
      <c r="OO1" s="1" t="s">
        <v>553</v>
      </c>
      <c r="OP1" s="1" t="s">
        <v>554</v>
      </c>
      <c r="OQ1" s="1" t="s">
        <v>555</v>
      </c>
      <c r="OR1" s="1" t="s">
        <v>556</v>
      </c>
      <c r="OS1" s="1" t="s">
        <v>557</v>
      </c>
      <c r="OT1" s="1" t="s">
        <v>558</v>
      </c>
      <c r="OU1" s="1" t="s">
        <v>559</v>
      </c>
      <c r="OV1" s="1" t="s">
        <v>560</v>
      </c>
      <c r="OW1" s="1" t="s">
        <v>561</v>
      </c>
      <c r="OX1" s="1" t="s">
        <v>562</v>
      </c>
      <c r="OY1" s="1" t="s">
        <v>563</v>
      </c>
      <c r="OZ1" s="1" t="s">
        <v>564</v>
      </c>
      <c r="PA1" s="1" t="s">
        <v>565</v>
      </c>
      <c r="PB1" s="1" t="s">
        <v>566</v>
      </c>
      <c r="PC1" s="1" t="s">
        <v>567</v>
      </c>
      <c r="PD1" s="1" t="s">
        <v>568</v>
      </c>
      <c r="PE1" s="1" t="s">
        <v>569</v>
      </c>
      <c r="PF1" s="1" t="s">
        <v>570</v>
      </c>
      <c r="PG1" s="1" t="s">
        <v>571</v>
      </c>
      <c r="PH1" s="1" t="s">
        <v>572</v>
      </c>
      <c r="PI1" s="1" t="s">
        <v>573</v>
      </c>
      <c r="PJ1" s="1" t="s">
        <v>574</v>
      </c>
      <c r="PK1" s="1" t="s">
        <v>575</v>
      </c>
      <c r="PL1" s="1" t="s">
        <v>576</v>
      </c>
      <c r="PM1" s="1" t="s">
        <v>577</v>
      </c>
      <c r="PN1" s="1" t="s">
        <v>578</v>
      </c>
    </row>
    <row r="2" spans="1:430" x14ac:dyDescent="0.25">
      <c r="A2" s="1">
        <v>0</v>
      </c>
      <c r="B2">
        <v>36290</v>
      </c>
      <c r="C2">
        <v>21525</v>
      </c>
      <c r="D2">
        <v>34925</v>
      </c>
      <c r="E2">
        <v>2</v>
      </c>
      <c r="F2">
        <v>41389</v>
      </c>
      <c r="G2">
        <v>21247</v>
      </c>
      <c r="H2">
        <v>13640</v>
      </c>
      <c r="I2">
        <v>21808</v>
      </c>
      <c r="J2">
        <v>1</v>
      </c>
      <c r="K2">
        <v>25399</v>
      </c>
      <c r="L2">
        <v>30247</v>
      </c>
      <c r="M2">
        <v>22127</v>
      </c>
      <c r="N2">
        <v>38389</v>
      </c>
      <c r="O2">
        <v>38680</v>
      </c>
      <c r="R2">
        <v>1</v>
      </c>
      <c r="T2">
        <v>39654</v>
      </c>
      <c r="U2">
        <v>26958</v>
      </c>
      <c r="V2">
        <v>41616</v>
      </c>
      <c r="W2">
        <v>2</v>
      </c>
      <c r="X2">
        <v>52330</v>
      </c>
      <c r="Y2">
        <v>20487</v>
      </c>
      <c r="Z2">
        <v>13665</v>
      </c>
      <c r="AA2">
        <v>21718</v>
      </c>
      <c r="AB2">
        <v>2</v>
      </c>
      <c r="AC2">
        <v>22147</v>
      </c>
      <c r="AD2">
        <v>13356</v>
      </c>
      <c r="AE2">
        <v>9926</v>
      </c>
      <c r="AF2">
        <v>16145</v>
      </c>
      <c r="AH2">
        <v>16510</v>
      </c>
      <c r="AI2">
        <v>20028</v>
      </c>
      <c r="AJ2">
        <v>16893</v>
      </c>
      <c r="AK2">
        <v>28132</v>
      </c>
      <c r="AL2">
        <v>5</v>
      </c>
      <c r="AM2">
        <v>28912</v>
      </c>
      <c r="AQ2">
        <v>23800</v>
      </c>
      <c r="AR2">
        <v>17814</v>
      </c>
      <c r="AS2">
        <v>27588</v>
      </c>
      <c r="AT2">
        <v>1</v>
      </c>
      <c r="AU2">
        <v>31851</v>
      </c>
      <c r="AV2">
        <v>31241</v>
      </c>
      <c r="AW2">
        <v>19953</v>
      </c>
      <c r="AX2">
        <v>34685</v>
      </c>
      <c r="AY2">
        <v>2</v>
      </c>
      <c r="AZ2">
        <v>36488</v>
      </c>
      <c r="BA2">
        <v>22224</v>
      </c>
      <c r="BB2">
        <v>15847</v>
      </c>
      <c r="BC2">
        <v>25692</v>
      </c>
      <c r="BD2">
        <v>2</v>
      </c>
      <c r="BE2">
        <v>27201</v>
      </c>
      <c r="BF2">
        <v>35236</v>
      </c>
      <c r="BG2">
        <v>27106</v>
      </c>
      <c r="BH2">
        <v>50591</v>
      </c>
      <c r="BI2">
        <v>1</v>
      </c>
      <c r="BJ2">
        <v>48955</v>
      </c>
      <c r="BL2">
        <v>1</v>
      </c>
      <c r="BN2">
        <v>39453</v>
      </c>
      <c r="BO2">
        <v>26531</v>
      </c>
      <c r="BP2">
        <v>44390</v>
      </c>
      <c r="BQ2">
        <v>4</v>
      </c>
      <c r="BR2">
        <v>52489</v>
      </c>
      <c r="BS2">
        <v>1</v>
      </c>
      <c r="BU2">
        <v>1</v>
      </c>
      <c r="BW2">
        <v>1</v>
      </c>
      <c r="BX2">
        <v>1</v>
      </c>
      <c r="BY2">
        <v>2</v>
      </c>
      <c r="BZ2">
        <v>39834</v>
      </c>
      <c r="CA2">
        <v>26964</v>
      </c>
      <c r="CB2">
        <v>39414</v>
      </c>
      <c r="CC2">
        <v>1</v>
      </c>
      <c r="CD2">
        <v>46578</v>
      </c>
      <c r="CE2">
        <v>26849</v>
      </c>
      <c r="CF2">
        <v>17818</v>
      </c>
      <c r="CG2">
        <v>28912</v>
      </c>
      <c r="CH2">
        <v>3</v>
      </c>
      <c r="CI2">
        <v>31686</v>
      </c>
      <c r="CJ2">
        <v>36025</v>
      </c>
      <c r="CK2">
        <v>27456</v>
      </c>
      <c r="CL2">
        <v>46761</v>
      </c>
      <c r="CM2">
        <v>3</v>
      </c>
      <c r="CN2">
        <v>51660</v>
      </c>
      <c r="CS2">
        <v>50252</v>
      </c>
      <c r="CT2">
        <v>33674</v>
      </c>
      <c r="CU2">
        <v>50877</v>
      </c>
      <c r="CV2">
        <v>2</v>
      </c>
      <c r="CW2">
        <v>65755</v>
      </c>
      <c r="CX2">
        <v>23176</v>
      </c>
      <c r="CY2">
        <v>14195</v>
      </c>
      <c r="CZ2">
        <v>23606</v>
      </c>
      <c r="DA2">
        <v>2</v>
      </c>
      <c r="DB2">
        <v>27273</v>
      </c>
      <c r="DC2">
        <v>15745</v>
      </c>
      <c r="DD2">
        <v>10062</v>
      </c>
      <c r="DE2">
        <v>15815</v>
      </c>
      <c r="DF2">
        <v>1</v>
      </c>
      <c r="DG2">
        <v>17606</v>
      </c>
      <c r="DH2">
        <v>20955</v>
      </c>
      <c r="DI2">
        <v>15840</v>
      </c>
      <c r="DJ2">
        <v>28847</v>
      </c>
      <c r="DK2">
        <v>2</v>
      </c>
      <c r="DL2">
        <v>28465</v>
      </c>
      <c r="DO2">
        <v>1</v>
      </c>
      <c r="DP2">
        <v>25761</v>
      </c>
      <c r="DQ2">
        <v>17651</v>
      </c>
      <c r="DR2">
        <v>28291</v>
      </c>
      <c r="DS2">
        <v>1</v>
      </c>
      <c r="DT2">
        <v>33838</v>
      </c>
      <c r="DU2">
        <v>14412</v>
      </c>
      <c r="DV2">
        <v>9780</v>
      </c>
      <c r="DW2">
        <v>17361</v>
      </c>
      <c r="DY2">
        <v>17194</v>
      </c>
      <c r="DZ2">
        <v>10006</v>
      </c>
      <c r="EA2">
        <v>7932</v>
      </c>
      <c r="EB2">
        <v>13126</v>
      </c>
      <c r="EC2">
        <v>1</v>
      </c>
      <c r="ED2">
        <v>12685</v>
      </c>
      <c r="EE2">
        <v>14492</v>
      </c>
      <c r="EF2">
        <v>12513</v>
      </c>
      <c r="EG2">
        <v>22077</v>
      </c>
      <c r="EH2">
        <v>2</v>
      </c>
      <c r="EI2">
        <v>20324</v>
      </c>
      <c r="EK2">
        <v>1</v>
      </c>
      <c r="EN2">
        <v>16729</v>
      </c>
      <c r="EO2">
        <v>12666</v>
      </c>
      <c r="EP2">
        <v>20721</v>
      </c>
      <c r="EQ2">
        <v>2</v>
      </c>
      <c r="ER2">
        <v>22345</v>
      </c>
      <c r="ES2">
        <v>20913</v>
      </c>
      <c r="ET2">
        <v>13625</v>
      </c>
      <c r="EU2">
        <v>24933</v>
      </c>
      <c r="EV2">
        <v>26196</v>
      </c>
      <c r="EW2">
        <v>16004</v>
      </c>
      <c r="EX2">
        <v>12119</v>
      </c>
      <c r="EY2">
        <v>20897</v>
      </c>
      <c r="FA2">
        <v>20399</v>
      </c>
      <c r="FB2">
        <v>24455</v>
      </c>
      <c r="FC2">
        <v>19725</v>
      </c>
      <c r="FD2">
        <v>37656</v>
      </c>
      <c r="FE2">
        <v>2</v>
      </c>
      <c r="FF2">
        <v>36372</v>
      </c>
      <c r="FJ2">
        <v>1</v>
      </c>
      <c r="FK2">
        <v>27084</v>
      </c>
      <c r="FL2">
        <v>18743</v>
      </c>
      <c r="FM2">
        <v>32992</v>
      </c>
      <c r="FO2">
        <v>36765</v>
      </c>
      <c r="FP2">
        <v>1</v>
      </c>
      <c r="FQ2">
        <v>1</v>
      </c>
      <c r="FR2">
        <v>1</v>
      </c>
      <c r="FT2">
        <v>1</v>
      </c>
      <c r="FU2">
        <v>1</v>
      </c>
      <c r="FW2">
        <v>1</v>
      </c>
      <c r="FY2">
        <v>25113</v>
      </c>
      <c r="FZ2">
        <v>16084</v>
      </c>
      <c r="GA2">
        <v>27149</v>
      </c>
      <c r="GC2">
        <v>30991</v>
      </c>
      <c r="GD2">
        <v>18198</v>
      </c>
      <c r="GE2">
        <v>12275</v>
      </c>
      <c r="GF2">
        <v>20702</v>
      </c>
      <c r="GG2">
        <v>2</v>
      </c>
      <c r="GH2">
        <v>22295</v>
      </c>
      <c r="GI2">
        <v>24926</v>
      </c>
      <c r="GJ2">
        <v>19615</v>
      </c>
      <c r="GK2">
        <v>35651</v>
      </c>
      <c r="GL2">
        <v>1</v>
      </c>
      <c r="GM2">
        <v>35718</v>
      </c>
      <c r="GN2">
        <v>1</v>
      </c>
      <c r="GR2">
        <v>31984</v>
      </c>
      <c r="GS2">
        <v>21802</v>
      </c>
      <c r="GT2">
        <v>36232</v>
      </c>
      <c r="GU2">
        <v>4</v>
      </c>
      <c r="GV2">
        <v>43987</v>
      </c>
      <c r="GW2">
        <v>31408</v>
      </c>
      <c r="GX2">
        <v>18139</v>
      </c>
      <c r="GY2">
        <v>30041</v>
      </c>
      <c r="GZ2">
        <v>5</v>
      </c>
      <c r="HA2">
        <v>37047</v>
      </c>
      <c r="HB2">
        <v>19733</v>
      </c>
      <c r="HC2">
        <v>13398</v>
      </c>
      <c r="HD2">
        <v>19963</v>
      </c>
      <c r="HE2">
        <v>3</v>
      </c>
      <c r="HF2">
        <v>23721</v>
      </c>
      <c r="HG2">
        <v>29976</v>
      </c>
      <c r="HH2">
        <v>23074</v>
      </c>
      <c r="HI2">
        <v>40963</v>
      </c>
      <c r="HJ2">
        <v>3</v>
      </c>
      <c r="HK2">
        <v>40046</v>
      </c>
      <c r="HM2">
        <v>2</v>
      </c>
      <c r="HN2">
        <v>1</v>
      </c>
      <c r="HP2">
        <v>35696</v>
      </c>
      <c r="HQ2">
        <v>24936</v>
      </c>
      <c r="HR2">
        <v>39705</v>
      </c>
      <c r="HS2">
        <v>3</v>
      </c>
      <c r="HT2">
        <v>47685</v>
      </c>
      <c r="HU2">
        <v>22577</v>
      </c>
      <c r="HV2">
        <v>15859</v>
      </c>
      <c r="HW2">
        <v>23540</v>
      </c>
      <c r="HX2">
        <v>2</v>
      </c>
      <c r="HY2">
        <v>27538</v>
      </c>
      <c r="HZ2">
        <v>15632</v>
      </c>
      <c r="IA2">
        <v>11873</v>
      </c>
      <c r="IB2">
        <v>18281</v>
      </c>
      <c r="IC2">
        <v>1</v>
      </c>
      <c r="ID2">
        <v>19514</v>
      </c>
      <c r="IE2">
        <v>22234</v>
      </c>
      <c r="IF2">
        <v>20587</v>
      </c>
      <c r="IG2">
        <v>32484</v>
      </c>
      <c r="IH2">
        <v>2</v>
      </c>
      <c r="II2">
        <v>32418</v>
      </c>
      <c r="IJ2">
        <v>1</v>
      </c>
      <c r="IM2">
        <v>25234</v>
      </c>
      <c r="IN2">
        <v>19794</v>
      </c>
      <c r="IO2">
        <v>30857</v>
      </c>
      <c r="IP2">
        <v>1</v>
      </c>
      <c r="IQ2">
        <v>35441</v>
      </c>
      <c r="IR2">
        <v>33951</v>
      </c>
      <c r="IS2">
        <v>21951</v>
      </c>
      <c r="IT2">
        <v>37419</v>
      </c>
      <c r="IV2">
        <v>42512</v>
      </c>
      <c r="IW2">
        <v>25974</v>
      </c>
      <c r="IX2">
        <v>18868</v>
      </c>
      <c r="IY2">
        <v>31091</v>
      </c>
      <c r="IZ2">
        <v>1</v>
      </c>
      <c r="JA2">
        <v>32726</v>
      </c>
      <c r="JB2">
        <v>42039</v>
      </c>
      <c r="JC2">
        <v>36289</v>
      </c>
      <c r="JD2">
        <v>62989</v>
      </c>
      <c r="JE2">
        <v>5</v>
      </c>
      <c r="JF2">
        <v>60018</v>
      </c>
      <c r="JJ2">
        <v>1</v>
      </c>
      <c r="JL2">
        <v>45575</v>
      </c>
      <c r="JM2">
        <v>32123</v>
      </c>
      <c r="JN2">
        <v>53939</v>
      </c>
      <c r="JO2">
        <v>3</v>
      </c>
      <c r="JP2">
        <v>62896</v>
      </c>
      <c r="JT2">
        <v>1</v>
      </c>
      <c r="JU2">
        <v>37699</v>
      </c>
      <c r="JV2">
        <v>22731</v>
      </c>
      <c r="JW2">
        <v>39021</v>
      </c>
      <c r="JY2">
        <v>49069</v>
      </c>
      <c r="JZ2">
        <v>27635</v>
      </c>
      <c r="KA2">
        <v>18357</v>
      </c>
      <c r="KB2">
        <v>27979</v>
      </c>
      <c r="KC2">
        <v>1</v>
      </c>
      <c r="KD2">
        <v>34093</v>
      </c>
      <c r="KE2">
        <v>39425</v>
      </c>
      <c r="KF2">
        <v>40044</v>
      </c>
      <c r="KG2">
        <v>54967</v>
      </c>
      <c r="KH2">
        <v>1</v>
      </c>
      <c r="KI2">
        <v>57348</v>
      </c>
      <c r="KJ2">
        <v>1</v>
      </c>
      <c r="KL2">
        <v>1</v>
      </c>
      <c r="KM2">
        <v>2</v>
      </c>
      <c r="KO2">
        <v>49142</v>
      </c>
      <c r="KP2">
        <v>33677</v>
      </c>
      <c r="KQ2">
        <v>54282</v>
      </c>
      <c r="KR2">
        <v>4</v>
      </c>
      <c r="KS2">
        <v>68132</v>
      </c>
      <c r="LF2">
        <v>1</v>
      </c>
      <c r="LM2">
        <v>44064</v>
      </c>
      <c r="LN2">
        <v>26341</v>
      </c>
      <c r="LO2">
        <v>44042</v>
      </c>
      <c r="LP2">
        <v>2</v>
      </c>
      <c r="LQ2">
        <v>54933</v>
      </c>
      <c r="LR2">
        <v>26237</v>
      </c>
      <c r="LS2">
        <v>17174</v>
      </c>
      <c r="LT2">
        <v>25505</v>
      </c>
      <c r="LU2">
        <v>1</v>
      </c>
      <c r="LV2">
        <v>30977</v>
      </c>
      <c r="LW2">
        <v>37708</v>
      </c>
      <c r="LX2">
        <v>27685</v>
      </c>
      <c r="LY2">
        <v>46617</v>
      </c>
      <c r="LZ2">
        <v>3</v>
      </c>
      <c r="MA2">
        <v>48690</v>
      </c>
      <c r="MC2">
        <v>1</v>
      </c>
      <c r="MD2">
        <v>52046</v>
      </c>
      <c r="ME2">
        <v>33807</v>
      </c>
      <c r="MF2">
        <v>65796</v>
      </c>
      <c r="MG2">
        <v>6</v>
      </c>
      <c r="MH2">
        <v>77046</v>
      </c>
      <c r="MI2">
        <v>29780</v>
      </c>
      <c r="MJ2">
        <v>18161</v>
      </c>
      <c r="MK2">
        <v>31708</v>
      </c>
      <c r="ML2">
        <v>1</v>
      </c>
      <c r="MM2">
        <v>34858</v>
      </c>
      <c r="MN2">
        <v>18723</v>
      </c>
      <c r="MO2">
        <v>13063</v>
      </c>
      <c r="MP2">
        <v>20638</v>
      </c>
      <c r="MQ2">
        <v>3</v>
      </c>
      <c r="MR2">
        <v>22554</v>
      </c>
      <c r="MS2">
        <v>26946</v>
      </c>
      <c r="MT2">
        <v>21541</v>
      </c>
      <c r="MU2">
        <v>36148</v>
      </c>
      <c r="MV2">
        <v>35533</v>
      </c>
      <c r="MZ2">
        <v>1</v>
      </c>
      <c r="NB2">
        <v>33524</v>
      </c>
      <c r="NC2">
        <v>23512</v>
      </c>
      <c r="ND2">
        <v>37800</v>
      </c>
      <c r="NE2">
        <v>1</v>
      </c>
      <c r="NF2">
        <v>44816</v>
      </c>
      <c r="NG2">
        <v>40500</v>
      </c>
      <c r="NH2">
        <v>25298</v>
      </c>
      <c r="NI2">
        <v>44590</v>
      </c>
      <c r="NJ2">
        <v>2</v>
      </c>
      <c r="NK2">
        <v>49764</v>
      </c>
      <c r="NL2">
        <v>29566</v>
      </c>
      <c r="NM2">
        <v>20561</v>
      </c>
      <c r="NN2">
        <v>31864</v>
      </c>
      <c r="NO2">
        <v>1</v>
      </c>
      <c r="NP2">
        <v>36278</v>
      </c>
      <c r="NQ2">
        <v>45103</v>
      </c>
      <c r="NR2">
        <v>33806</v>
      </c>
      <c r="NS2">
        <v>63220</v>
      </c>
      <c r="NT2">
        <v>1</v>
      </c>
      <c r="NU2">
        <v>63887</v>
      </c>
      <c r="OA2">
        <v>52962</v>
      </c>
      <c r="OB2">
        <v>35955</v>
      </c>
      <c r="OC2">
        <v>59023</v>
      </c>
      <c r="OD2">
        <v>5</v>
      </c>
      <c r="OE2">
        <v>71796</v>
      </c>
      <c r="OF2">
        <v>1</v>
      </c>
      <c r="OG2">
        <v>1</v>
      </c>
      <c r="OI2">
        <v>1</v>
      </c>
      <c r="OL2">
        <v>1</v>
      </c>
      <c r="ON2">
        <v>1</v>
      </c>
      <c r="OO2">
        <v>6</v>
      </c>
      <c r="OP2">
        <v>53514</v>
      </c>
      <c r="OQ2">
        <v>32503</v>
      </c>
      <c r="OR2">
        <v>54024</v>
      </c>
      <c r="OS2">
        <v>3</v>
      </c>
      <c r="OT2">
        <v>65692</v>
      </c>
      <c r="OU2">
        <v>35764</v>
      </c>
      <c r="OV2">
        <v>22493</v>
      </c>
      <c r="OW2">
        <v>35798</v>
      </c>
      <c r="OX2">
        <v>3</v>
      </c>
      <c r="OY2">
        <v>42910</v>
      </c>
      <c r="OZ2">
        <v>49097</v>
      </c>
      <c r="PA2">
        <v>35532</v>
      </c>
      <c r="PB2">
        <v>63615</v>
      </c>
      <c r="PC2">
        <v>9</v>
      </c>
      <c r="PD2">
        <v>68069</v>
      </c>
      <c r="PG2">
        <v>1</v>
      </c>
      <c r="PJ2">
        <v>68159</v>
      </c>
      <c r="PK2">
        <v>44778</v>
      </c>
      <c r="PL2">
        <v>71799</v>
      </c>
      <c r="PM2">
        <v>2</v>
      </c>
      <c r="PN2">
        <v>93260</v>
      </c>
    </row>
    <row r="3" spans="1:430" x14ac:dyDescent="0.25">
      <c r="A3" s="1">
        <v>1</v>
      </c>
      <c r="B3">
        <v>36778</v>
      </c>
      <c r="C3">
        <v>21625</v>
      </c>
      <c r="D3">
        <v>32785</v>
      </c>
      <c r="F3">
        <v>43750</v>
      </c>
      <c r="G3">
        <v>21042</v>
      </c>
      <c r="H3">
        <v>14094</v>
      </c>
      <c r="I3">
        <v>19738</v>
      </c>
      <c r="K3">
        <v>25326</v>
      </c>
      <c r="L3">
        <v>31339</v>
      </c>
      <c r="M3">
        <v>22859</v>
      </c>
      <c r="N3">
        <v>38627</v>
      </c>
      <c r="O3">
        <v>39789</v>
      </c>
      <c r="P3">
        <v>3</v>
      </c>
      <c r="Q3">
        <v>3</v>
      </c>
      <c r="R3">
        <v>2</v>
      </c>
      <c r="S3">
        <v>3</v>
      </c>
      <c r="T3">
        <v>42394</v>
      </c>
      <c r="U3">
        <v>27174</v>
      </c>
      <c r="V3">
        <v>37877</v>
      </c>
      <c r="W3">
        <v>1</v>
      </c>
      <c r="X3">
        <v>53196</v>
      </c>
      <c r="Y3">
        <v>21052</v>
      </c>
      <c r="Z3">
        <v>15226</v>
      </c>
      <c r="AA3">
        <v>21197</v>
      </c>
      <c r="AC3">
        <v>25487</v>
      </c>
      <c r="AD3">
        <v>13412</v>
      </c>
      <c r="AE3">
        <v>9726</v>
      </c>
      <c r="AF3">
        <v>14412</v>
      </c>
      <c r="AG3">
        <v>1</v>
      </c>
      <c r="AH3">
        <v>16723</v>
      </c>
      <c r="AI3">
        <v>18587</v>
      </c>
      <c r="AJ3">
        <v>15152</v>
      </c>
      <c r="AK3">
        <v>24703</v>
      </c>
      <c r="AM3">
        <v>24649</v>
      </c>
      <c r="AN3">
        <v>2</v>
      </c>
      <c r="AO3">
        <v>1</v>
      </c>
      <c r="AP3">
        <v>3</v>
      </c>
      <c r="AQ3">
        <v>23801</v>
      </c>
      <c r="AR3">
        <v>17075</v>
      </c>
      <c r="AS3">
        <v>25081</v>
      </c>
      <c r="AU3">
        <v>31746</v>
      </c>
      <c r="AV3">
        <v>30462</v>
      </c>
      <c r="AW3">
        <v>19714</v>
      </c>
      <c r="AX3">
        <v>31582</v>
      </c>
      <c r="AZ3">
        <v>37128</v>
      </c>
      <c r="BA3">
        <v>21950</v>
      </c>
      <c r="BB3">
        <v>15717</v>
      </c>
      <c r="BC3">
        <v>24565</v>
      </c>
      <c r="BE3">
        <v>26494</v>
      </c>
      <c r="BF3">
        <v>34777</v>
      </c>
      <c r="BG3">
        <v>26636</v>
      </c>
      <c r="BH3">
        <v>46125</v>
      </c>
      <c r="BI3">
        <v>1</v>
      </c>
      <c r="BJ3">
        <v>47277</v>
      </c>
      <c r="BK3">
        <v>4</v>
      </c>
      <c r="BL3">
        <v>1</v>
      </c>
      <c r="BM3">
        <v>3</v>
      </c>
      <c r="BN3">
        <v>39945</v>
      </c>
      <c r="BO3">
        <v>27328</v>
      </c>
      <c r="BP3">
        <v>38367</v>
      </c>
      <c r="BR3">
        <v>50241</v>
      </c>
      <c r="BT3">
        <v>3</v>
      </c>
      <c r="BV3">
        <v>1</v>
      </c>
      <c r="BW3">
        <v>2</v>
      </c>
      <c r="BZ3">
        <v>40558</v>
      </c>
      <c r="CA3">
        <v>25001</v>
      </c>
      <c r="CB3">
        <v>37795</v>
      </c>
      <c r="CD3">
        <v>49803</v>
      </c>
      <c r="CE3">
        <v>27359</v>
      </c>
      <c r="CF3">
        <v>17147</v>
      </c>
      <c r="CG3">
        <v>26274</v>
      </c>
      <c r="CI3">
        <v>32572</v>
      </c>
      <c r="CJ3">
        <v>37202</v>
      </c>
      <c r="CK3">
        <v>27755</v>
      </c>
      <c r="CL3">
        <v>46486</v>
      </c>
      <c r="CN3">
        <v>63965</v>
      </c>
      <c r="CO3">
        <v>4</v>
      </c>
      <c r="CP3">
        <v>1</v>
      </c>
      <c r="CQ3">
        <v>4</v>
      </c>
      <c r="CR3">
        <v>3</v>
      </c>
      <c r="CS3">
        <v>51467</v>
      </c>
      <c r="CT3">
        <v>33029</v>
      </c>
      <c r="CU3">
        <v>49240</v>
      </c>
      <c r="CV3">
        <v>2</v>
      </c>
      <c r="CW3">
        <v>77161</v>
      </c>
      <c r="CX3">
        <v>22811</v>
      </c>
      <c r="CY3">
        <v>14215</v>
      </c>
      <c r="CZ3">
        <v>22634</v>
      </c>
      <c r="DB3">
        <v>27596</v>
      </c>
      <c r="DC3">
        <v>14505</v>
      </c>
      <c r="DD3">
        <v>10076</v>
      </c>
      <c r="DE3">
        <v>15114</v>
      </c>
      <c r="DG3">
        <v>17770</v>
      </c>
      <c r="DH3">
        <v>20945</v>
      </c>
      <c r="DI3">
        <v>16818</v>
      </c>
      <c r="DJ3">
        <v>28305</v>
      </c>
      <c r="DL3">
        <v>28259</v>
      </c>
      <c r="DM3">
        <v>3</v>
      </c>
      <c r="DN3">
        <v>2</v>
      </c>
      <c r="DP3">
        <v>23411</v>
      </c>
      <c r="DQ3">
        <v>17951</v>
      </c>
      <c r="DR3">
        <v>26750</v>
      </c>
      <c r="DT3">
        <v>33625</v>
      </c>
      <c r="DU3">
        <v>14184</v>
      </c>
      <c r="DV3">
        <v>9823</v>
      </c>
      <c r="DW3">
        <v>15871</v>
      </c>
      <c r="DX3">
        <v>1</v>
      </c>
      <c r="DY3">
        <v>17838</v>
      </c>
      <c r="DZ3">
        <v>9918</v>
      </c>
      <c r="EA3">
        <v>8173</v>
      </c>
      <c r="EB3">
        <v>12084</v>
      </c>
      <c r="ED3">
        <v>12619</v>
      </c>
      <c r="EE3">
        <v>14600</v>
      </c>
      <c r="EF3">
        <v>12365</v>
      </c>
      <c r="EG3">
        <v>21279</v>
      </c>
      <c r="EI3">
        <v>19946</v>
      </c>
      <c r="EJ3">
        <v>2</v>
      </c>
      <c r="EK3">
        <v>1</v>
      </c>
      <c r="EL3">
        <v>1</v>
      </c>
      <c r="EM3">
        <v>1</v>
      </c>
      <c r="EN3">
        <v>16351</v>
      </c>
      <c r="EO3">
        <v>12681</v>
      </c>
      <c r="EP3">
        <v>19666</v>
      </c>
      <c r="ER3">
        <v>22565</v>
      </c>
      <c r="ES3">
        <v>20779</v>
      </c>
      <c r="ET3">
        <v>14021</v>
      </c>
      <c r="EU3">
        <v>23013</v>
      </c>
      <c r="EV3">
        <v>25887</v>
      </c>
      <c r="EW3">
        <v>16911</v>
      </c>
      <c r="EX3">
        <v>12638</v>
      </c>
      <c r="EY3">
        <v>20695</v>
      </c>
      <c r="EZ3">
        <v>1</v>
      </c>
      <c r="FA3">
        <v>21289</v>
      </c>
      <c r="FB3">
        <v>25786</v>
      </c>
      <c r="FC3">
        <v>21140</v>
      </c>
      <c r="FD3">
        <v>35478</v>
      </c>
      <c r="FE3">
        <v>3</v>
      </c>
      <c r="FF3">
        <v>36434</v>
      </c>
      <c r="FG3">
        <v>2</v>
      </c>
      <c r="FH3">
        <v>3</v>
      </c>
      <c r="FI3">
        <v>3</v>
      </c>
      <c r="FJ3">
        <v>1</v>
      </c>
      <c r="FK3">
        <v>28412</v>
      </c>
      <c r="FL3">
        <v>20963</v>
      </c>
      <c r="FM3">
        <v>30728</v>
      </c>
      <c r="FN3">
        <v>1</v>
      </c>
      <c r="FO3">
        <v>37083</v>
      </c>
      <c r="FS3">
        <v>1</v>
      </c>
      <c r="FV3">
        <v>1</v>
      </c>
      <c r="FX3">
        <v>1</v>
      </c>
      <c r="FY3">
        <v>25440</v>
      </c>
      <c r="FZ3">
        <v>16274</v>
      </c>
      <c r="GA3">
        <v>25647</v>
      </c>
      <c r="GB3">
        <v>1</v>
      </c>
      <c r="GC3">
        <v>31925</v>
      </c>
      <c r="GD3">
        <v>18650</v>
      </c>
      <c r="GE3">
        <v>12701</v>
      </c>
      <c r="GF3">
        <v>19675</v>
      </c>
      <c r="GH3">
        <v>22760</v>
      </c>
      <c r="GI3">
        <v>25669</v>
      </c>
      <c r="GJ3">
        <v>20178</v>
      </c>
      <c r="GK3">
        <v>35217</v>
      </c>
      <c r="GM3">
        <v>35902</v>
      </c>
      <c r="GN3">
        <v>1</v>
      </c>
      <c r="GO3">
        <v>2</v>
      </c>
      <c r="GP3">
        <v>1</v>
      </c>
      <c r="GQ3">
        <v>1</v>
      </c>
      <c r="GR3">
        <v>32483</v>
      </c>
      <c r="GS3">
        <v>22297</v>
      </c>
      <c r="GT3">
        <v>34907</v>
      </c>
      <c r="GV3">
        <v>44766</v>
      </c>
      <c r="GW3">
        <v>34106</v>
      </c>
      <c r="GX3">
        <v>20459</v>
      </c>
      <c r="GY3">
        <v>31641</v>
      </c>
      <c r="HA3">
        <v>40399</v>
      </c>
      <c r="HB3">
        <v>21232</v>
      </c>
      <c r="HC3">
        <v>14372</v>
      </c>
      <c r="HD3">
        <v>20339</v>
      </c>
      <c r="HE3">
        <v>1</v>
      </c>
      <c r="HF3">
        <v>24883</v>
      </c>
      <c r="HG3">
        <v>32182</v>
      </c>
      <c r="HH3">
        <v>24933</v>
      </c>
      <c r="HI3">
        <v>42891</v>
      </c>
      <c r="HJ3">
        <v>1</v>
      </c>
      <c r="HK3">
        <v>41620</v>
      </c>
      <c r="HL3">
        <v>2</v>
      </c>
      <c r="HO3">
        <v>2</v>
      </c>
      <c r="HP3">
        <v>39222</v>
      </c>
      <c r="HQ3">
        <v>26649</v>
      </c>
      <c r="HR3">
        <v>38478</v>
      </c>
      <c r="HT3">
        <v>50611</v>
      </c>
      <c r="HU3">
        <v>24422</v>
      </c>
      <c r="HV3">
        <v>15831</v>
      </c>
      <c r="HW3">
        <v>24120</v>
      </c>
      <c r="HY3">
        <v>29395</v>
      </c>
      <c r="HZ3">
        <v>16857</v>
      </c>
      <c r="IA3">
        <v>12735</v>
      </c>
      <c r="IB3">
        <v>16924</v>
      </c>
      <c r="ID3">
        <v>20879</v>
      </c>
      <c r="IE3">
        <v>23459</v>
      </c>
      <c r="IF3">
        <v>20061</v>
      </c>
      <c r="IG3">
        <v>33408</v>
      </c>
      <c r="IH3">
        <v>1</v>
      </c>
      <c r="II3">
        <v>32615</v>
      </c>
      <c r="IJ3">
        <v>1</v>
      </c>
      <c r="IK3">
        <v>1</v>
      </c>
      <c r="IL3">
        <v>2</v>
      </c>
      <c r="IM3">
        <v>28140</v>
      </c>
      <c r="IN3">
        <v>20974</v>
      </c>
      <c r="IO3">
        <v>30665</v>
      </c>
      <c r="IP3">
        <v>1</v>
      </c>
      <c r="IQ3">
        <v>36824</v>
      </c>
      <c r="IR3">
        <v>37720</v>
      </c>
      <c r="IS3">
        <v>24011</v>
      </c>
      <c r="IT3">
        <v>39194</v>
      </c>
      <c r="IU3">
        <v>1</v>
      </c>
      <c r="IV3">
        <v>45907</v>
      </c>
      <c r="IW3">
        <v>28708</v>
      </c>
      <c r="IX3">
        <v>21121</v>
      </c>
      <c r="IY3">
        <v>32255</v>
      </c>
      <c r="JA3">
        <v>34842</v>
      </c>
      <c r="JB3">
        <v>46678</v>
      </c>
      <c r="JC3">
        <v>36801</v>
      </c>
      <c r="JD3">
        <v>67131</v>
      </c>
      <c r="JF3">
        <v>63846</v>
      </c>
      <c r="JG3">
        <v>1</v>
      </c>
      <c r="JH3">
        <v>4</v>
      </c>
      <c r="JI3">
        <v>1</v>
      </c>
      <c r="JJ3">
        <v>2</v>
      </c>
      <c r="JK3">
        <v>1</v>
      </c>
      <c r="JL3">
        <v>52523</v>
      </c>
      <c r="JM3">
        <v>36953</v>
      </c>
      <c r="JN3">
        <v>54044</v>
      </c>
      <c r="JO3">
        <v>1</v>
      </c>
      <c r="JP3">
        <v>65711</v>
      </c>
      <c r="JQ3">
        <v>1</v>
      </c>
      <c r="JR3">
        <v>1</v>
      </c>
      <c r="JS3">
        <v>1</v>
      </c>
      <c r="JU3">
        <v>42837</v>
      </c>
      <c r="JV3">
        <v>25796</v>
      </c>
      <c r="JW3">
        <v>41267</v>
      </c>
      <c r="JX3">
        <v>2</v>
      </c>
      <c r="JY3">
        <v>55172</v>
      </c>
      <c r="JZ3">
        <v>31167</v>
      </c>
      <c r="KA3">
        <v>20331</v>
      </c>
      <c r="KB3">
        <v>24882</v>
      </c>
      <c r="KD3">
        <v>36972</v>
      </c>
      <c r="KE3">
        <v>41682</v>
      </c>
      <c r="KF3">
        <v>32544</v>
      </c>
      <c r="KG3">
        <v>57622</v>
      </c>
      <c r="KH3">
        <v>2</v>
      </c>
      <c r="KI3">
        <v>58494</v>
      </c>
      <c r="KJ3">
        <v>5</v>
      </c>
      <c r="KK3">
        <v>1</v>
      </c>
      <c r="KL3">
        <v>2</v>
      </c>
      <c r="KN3">
        <v>4</v>
      </c>
      <c r="KO3">
        <v>56100</v>
      </c>
      <c r="KP3">
        <v>36763</v>
      </c>
      <c r="KQ3">
        <v>56728</v>
      </c>
      <c r="KR3">
        <v>2</v>
      </c>
      <c r="KS3">
        <v>74353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G3">
        <v>1</v>
      </c>
      <c r="LH3">
        <v>1</v>
      </c>
      <c r="LI3">
        <v>1</v>
      </c>
      <c r="LJ3">
        <v>1</v>
      </c>
      <c r="LK3">
        <v>8</v>
      </c>
      <c r="LL3">
        <v>1</v>
      </c>
      <c r="LM3">
        <v>42161</v>
      </c>
      <c r="LN3">
        <v>25144</v>
      </c>
      <c r="LO3">
        <v>37758</v>
      </c>
      <c r="LQ3">
        <v>51097</v>
      </c>
      <c r="LR3">
        <v>25852</v>
      </c>
      <c r="LS3">
        <v>17214</v>
      </c>
      <c r="LT3">
        <v>24278</v>
      </c>
      <c r="LU3">
        <v>1</v>
      </c>
      <c r="LV3">
        <v>30937</v>
      </c>
      <c r="LW3">
        <v>37685</v>
      </c>
      <c r="LX3">
        <v>27763</v>
      </c>
      <c r="LY3">
        <v>44421</v>
      </c>
      <c r="MA3">
        <v>49739</v>
      </c>
      <c r="MB3">
        <v>4</v>
      </c>
      <c r="MD3">
        <v>50532</v>
      </c>
      <c r="ME3">
        <v>32672</v>
      </c>
      <c r="MF3">
        <v>44326</v>
      </c>
      <c r="MH3">
        <v>64800</v>
      </c>
      <c r="MI3">
        <v>27965</v>
      </c>
      <c r="MJ3">
        <v>18023</v>
      </c>
      <c r="MK3">
        <v>28297</v>
      </c>
      <c r="MM3">
        <v>34161</v>
      </c>
      <c r="MN3">
        <v>17737</v>
      </c>
      <c r="MO3">
        <v>12594</v>
      </c>
      <c r="MP3">
        <v>18775</v>
      </c>
      <c r="MQ3">
        <v>1</v>
      </c>
      <c r="MR3">
        <v>21836</v>
      </c>
      <c r="MS3">
        <v>25488</v>
      </c>
      <c r="MT3">
        <v>19871</v>
      </c>
      <c r="MU3">
        <v>33888</v>
      </c>
      <c r="MV3">
        <v>34144</v>
      </c>
      <c r="MW3">
        <v>3</v>
      </c>
      <c r="MX3">
        <v>1</v>
      </c>
      <c r="MY3">
        <v>1</v>
      </c>
      <c r="NA3">
        <v>4</v>
      </c>
      <c r="NB3">
        <v>32293</v>
      </c>
      <c r="NC3">
        <v>22605</v>
      </c>
      <c r="ND3">
        <v>33358</v>
      </c>
      <c r="NF3">
        <v>42728</v>
      </c>
      <c r="NG3">
        <v>37868</v>
      </c>
      <c r="NH3">
        <v>24774</v>
      </c>
      <c r="NI3">
        <v>39828</v>
      </c>
      <c r="NJ3">
        <v>1</v>
      </c>
      <c r="NK3">
        <v>47002</v>
      </c>
      <c r="NL3">
        <v>29768</v>
      </c>
      <c r="NM3">
        <v>21523</v>
      </c>
      <c r="NN3">
        <v>35375</v>
      </c>
      <c r="NP3">
        <v>35981</v>
      </c>
      <c r="NQ3">
        <v>44335</v>
      </c>
      <c r="NR3">
        <v>34737</v>
      </c>
      <c r="NS3">
        <v>59636</v>
      </c>
      <c r="NU3">
        <v>62286</v>
      </c>
      <c r="NV3">
        <v>1</v>
      </c>
      <c r="NW3">
        <v>4</v>
      </c>
      <c r="NX3">
        <v>4</v>
      </c>
      <c r="NY3">
        <v>1</v>
      </c>
      <c r="NZ3">
        <v>4</v>
      </c>
      <c r="OA3">
        <v>52530</v>
      </c>
      <c r="OB3">
        <v>36787</v>
      </c>
      <c r="OC3">
        <v>54456</v>
      </c>
      <c r="OE3">
        <v>69022</v>
      </c>
      <c r="OF3">
        <v>1</v>
      </c>
      <c r="OH3">
        <v>1</v>
      </c>
      <c r="OJ3">
        <v>1</v>
      </c>
      <c r="OK3">
        <v>1</v>
      </c>
      <c r="OM3">
        <v>2</v>
      </c>
      <c r="OP3">
        <v>52563</v>
      </c>
      <c r="OQ3">
        <v>32002</v>
      </c>
      <c r="OR3">
        <v>48980</v>
      </c>
      <c r="OS3">
        <v>1</v>
      </c>
      <c r="OT3">
        <v>65991</v>
      </c>
      <c r="OU3">
        <v>35345</v>
      </c>
      <c r="OV3">
        <v>22459</v>
      </c>
      <c r="OW3">
        <v>33778</v>
      </c>
      <c r="OX3">
        <v>2</v>
      </c>
      <c r="OY3">
        <v>42347</v>
      </c>
      <c r="OZ3">
        <v>48529</v>
      </c>
      <c r="PA3">
        <v>36625</v>
      </c>
      <c r="PB3">
        <v>61256</v>
      </c>
      <c r="PC3">
        <v>1</v>
      </c>
      <c r="PD3">
        <v>66779</v>
      </c>
      <c r="PE3">
        <v>4</v>
      </c>
      <c r="PF3">
        <v>1</v>
      </c>
      <c r="PG3">
        <v>2</v>
      </c>
      <c r="PH3">
        <v>1</v>
      </c>
      <c r="PI3">
        <v>4</v>
      </c>
      <c r="PJ3">
        <v>67910</v>
      </c>
      <c r="PK3">
        <v>44393</v>
      </c>
      <c r="PL3">
        <v>65759</v>
      </c>
      <c r="PM3">
        <v>1</v>
      </c>
      <c r="PN3">
        <v>93071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U5"/>
  <sheetViews>
    <sheetView workbookViewId="0">
      <selection activeCell="B5" sqref="B5"/>
    </sheetView>
  </sheetViews>
  <sheetFormatPr defaultRowHeight="15" x14ac:dyDescent="0.25"/>
  <sheetData>
    <row r="1" spans="1:1191" x14ac:dyDescent="0.25">
      <c r="B1" s="1" t="s">
        <v>579</v>
      </c>
      <c r="C1" s="1" t="s">
        <v>580</v>
      </c>
      <c r="D1" s="1" t="s">
        <v>581</v>
      </c>
      <c r="E1" s="1" t="s">
        <v>582</v>
      </c>
      <c r="F1" s="1" t="s">
        <v>583</v>
      </c>
      <c r="G1" s="1" t="s">
        <v>584</v>
      </c>
      <c r="H1" s="1" t="s">
        <v>585</v>
      </c>
      <c r="I1" s="1" t="s">
        <v>586</v>
      </c>
      <c r="J1" s="1" t="s">
        <v>587</v>
      </c>
      <c r="K1" s="1" t="s">
        <v>588</v>
      </c>
      <c r="L1" s="1" t="s">
        <v>589</v>
      </c>
      <c r="M1" s="1" t="s">
        <v>590</v>
      </c>
      <c r="N1" s="1" t="s">
        <v>591</v>
      </c>
      <c r="O1" s="1" t="s">
        <v>592</v>
      </c>
      <c r="P1" s="1" t="s">
        <v>593</v>
      </c>
      <c r="Q1" s="1" t="s">
        <v>594</v>
      </c>
      <c r="R1" s="1" t="s">
        <v>595</v>
      </c>
      <c r="S1" s="1" t="s">
        <v>596</v>
      </c>
      <c r="T1" s="1" t="s">
        <v>597</v>
      </c>
      <c r="U1" s="1" t="s">
        <v>598</v>
      </c>
      <c r="V1" s="1" t="s">
        <v>599</v>
      </c>
      <c r="W1" s="1" t="s">
        <v>600</v>
      </c>
      <c r="X1" s="1" t="s">
        <v>601</v>
      </c>
      <c r="Y1" s="1" t="s">
        <v>602</v>
      </c>
      <c r="Z1" s="1" t="s">
        <v>603</v>
      </c>
      <c r="AA1" s="1" t="s">
        <v>604</v>
      </c>
      <c r="AB1" s="1" t="s">
        <v>605</v>
      </c>
      <c r="AC1" s="1" t="s">
        <v>606</v>
      </c>
      <c r="AD1" s="1" t="s">
        <v>607</v>
      </c>
      <c r="AE1" s="1" t="s">
        <v>608</v>
      </c>
      <c r="AF1" s="1" t="s">
        <v>609</v>
      </c>
      <c r="AG1" s="1" t="s">
        <v>610</v>
      </c>
      <c r="AH1" s="1" t="s">
        <v>611</v>
      </c>
      <c r="AI1" s="1" t="s">
        <v>612</v>
      </c>
      <c r="AJ1" s="1" t="s">
        <v>613</v>
      </c>
      <c r="AK1" s="1" t="s">
        <v>614</v>
      </c>
      <c r="AL1" s="1" t="s">
        <v>615</v>
      </c>
      <c r="AM1" s="1" t="s">
        <v>616</v>
      </c>
      <c r="AN1" s="1" t="s">
        <v>617</v>
      </c>
      <c r="AO1" s="1" t="s">
        <v>618</v>
      </c>
      <c r="AP1" s="1" t="s">
        <v>619</v>
      </c>
      <c r="AQ1" s="1" t="s">
        <v>620</v>
      </c>
      <c r="AR1" s="1" t="s">
        <v>621</v>
      </c>
      <c r="AS1" s="1" t="s">
        <v>622</v>
      </c>
      <c r="AT1" s="1" t="s">
        <v>623</v>
      </c>
      <c r="AU1" s="1" t="s">
        <v>624</v>
      </c>
      <c r="AV1" s="1" t="s">
        <v>625</v>
      </c>
      <c r="AW1" s="1" t="s">
        <v>626</v>
      </c>
      <c r="AX1" s="1" t="s">
        <v>627</v>
      </c>
      <c r="AY1" s="1" t="s">
        <v>628</v>
      </c>
      <c r="AZ1" s="1" t="s">
        <v>629</v>
      </c>
      <c r="BA1" s="1" t="s">
        <v>630</v>
      </c>
      <c r="BB1" s="1" t="s">
        <v>631</v>
      </c>
      <c r="BC1" s="1" t="s">
        <v>632</v>
      </c>
      <c r="BD1" s="1" t="s">
        <v>633</v>
      </c>
      <c r="BE1" s="1" t="s">
        <v>634</v>
      </c>
      <c r="BF1" s="1" t="s">
        <v>635</v>
      </c>
      <c r="BG1" s="1" t="s">
        <v>636</v>
      </c>
      <c r="BH1" s="1" t="s">
        <v>637</v>
      </c>
      <c r="BI1" s="1" t="s">
        <v>638</v>
      </c>
      <c r="BJ1" s="1" t="s">
        <v>639</v>
      </c>
      <c r="BK1" s="1" t="s">
        <v>640</v>
      </c>
      <c r="BL1" s="1" t="s">
        <v>641</v>
      </c>
      <c r="BM1" s="1" t="s">
        <v>642</v>
      </c>
      <c r="BN1" s="1" t="s">
        <v>643</v>
      </c>
      <c r="BO1" s="1" t="s">
        <v>644</v>
      </c>
      <c r="BP1" s="1" t="s">
        <v>645</v>
      </c>
      <c r="BQ1" s="1" t="s">
        <v>646</v>
      </c>
      <c r="BR1" s="1" t="s">
        <v>647</v>
      </c>
      <c r="BS1" s="1" t="s">
        <v>648</v>
      </c>
      <c r="BT1" s="1" t="s">
        <v>649</v>
      </c>
      <c r="BU1" s="1" t="s">
        <v>650</v>
      </c>
      <c r="BV1" s="1" t="s">
        <v>651</v>
      </c>
      <c r="BW1" s="1" t="s">
        <v>652</v>
      </c>
      <c r="BX1" s="1" t="s">
        <v>653</v>
      </c>
      <c r="BY1" s="1" t="s">
        <v>654</v>
      </c>
      <c r="BZ1" s="1" t="s">
        <v>655</v>
      </c>
      <c r="CA1" s="1" t="s">
        <v>656</v>
      </c>
      <c r="CB1" s="1" t="s">
        <v>657</v>
      </c>
      <c r="CC1" s="1" t="s">
        <v>658</v>
      </c>
      <c r="CD1" s="1" t="s">
        <v>659</v>
      </c>
      <c r="CE1" s="1" t="s">
        <v>660</v>
      </c>
      <c r="CF1" s="1" t="s">
        <v>661</v>
      </c>
      <c r="CG1" s="1" t="s">
        <v>662</v>
      </c>
      <c r="CH1" s="1" t="s">
        <v>663</v>
      </c>
      <c r="CI1" s="1" t="s">
        <v>664</v>
      </c>
      <c r="CJ1" s="1" t="s">
        <v>665</v>
      </c>
      <c r="CK1" s="1" t="s">
        <v>666</v>
      </c>
      <c r="CL1" s="1" t="s">
        <v>667</v>
      </c>
      <c r="CM1" s="1" t="s">
        <v>668</v>
      </c>
      <c r="CN1" s="1" t="s">
        <v>669</v>
      </c>
      <c r="CO1" s="1" t="s">
        <v>670</v>
      </c>
      <c r="CP1" s="1" t="s">
        <v>671</v>
      </c>
      <c r="CQ1" s="1" t="s">
        <v>672</v>
      </c>
      <c r="CR1" s="1" t="s">
        <v>673</v>
      </c>
      <c r="CS1" s="1" t="s">
        <v>674</v>
      </c>
      <c r="CT1" s="1" t="s">
        <v>675</v>
      </c>
      <c r="CU1" s="1" t="s">
        <v>676</v>
      </c>
      <c r="CV1" s="1" t="s">
        <v>677</v>
      </c>
      <c r="CW1" s="1" t="s">
        <v>678</v>
      </c>
      <c r="CX1" s="1" t="s">
        <v>679</v>
      </c>
      <c r="CY1" s="1" t="s">
        <v>680</v>
      </c>
      <c r="CZ1" s="1" t="s">
        <v>681</v>
      </c>
      <c r="DA1" s="1" t="s">
        <v>682</v>
      </c>
      <c r="DB1" s="1" t="s">
        <v>683</v>
      </c>
      <c r="DC1" s="1" t="s">
        <v>684</v>
      </c>
      <c r="DD1" s="1" t="s">
        <v>685</v>
      </c>
      <c r="DE1" s="1" t="s">
        <v>686</v>
      </c>
      <c r="DF1" s="1" t="s">
        <v>687</v>
      </c>
      <c r="DG1" s="1" t="s">
        <v>688</v>
      </c>
      <c r="DH1" s="1" t="s">
        <v>689</v>
      </c>
      <c r="DI1" s="1" t="s">
        <v>690</v>
      </c>
      <c r="DJ1" s="1" t="s">
        <v>691</v>
      </c>
      <c r="DK1" s="1" t="s">
        <v>692</v>
      </c>
      <c r="DL1" s="1" t="s">
        <v>693</v>
      </c>
      <c r="DM1" s="1" t="s">
        <v>694</v>
      </c>
      <c r="DN1" s="1" t="s">
        <v>695</v>
      </c>
      <c r="DO1" s="1" t="s">
        <v>696</v>
      </c>
      <c r="DP1" s="1" t="s">
        <v>697</v>
      </c>
      <c r="DQ1" s="1" t="s">
        <v>698</v>
      </c>
      <c r="DR1" s="1" t="s">
        <v>699</v>
      </c>
      <c r="DS1" s="1" t="s">
        <v>700</v>
      </c>
      <c r="DT1" s="1" t="s">
        <v>701</v>
      </c>
      <c r="DU1" s="1" t="s">
        <v>702</v>
      </c>
      <c r="DV1" s="1" t="s">
        <v>703</v>
      </c>
      <c r="DW1" s="1" t="s">
        <v>704</v>
      </c>
      <c r="DX1" s="1" t="s">
        <v>705</v>
      </c>
      <c r="DY1" s="1" t="s">
        <v>706</v>
      </c>
      <c r="DZ1" s="1" t="s">
        <v>707</v>
      </c>
      <c r="EA1" s="1" t="s">
        <v>708</v>
      </c>
      <c r="EB1" s="1" t="s">
        <v>709</v>
      </c>
      <c r="EC1" s="1" t="s">
        <v>710</v>
      </c>
      <c r="ED1" s="1" t="s">
        <v>711</v>
      </c>
      <c r="EE1" s="1" t="s">
        <v>712</v>
      </c>
      <c r="EF1" s="1" t="s">
        <v>713</v>
      </c>
      <c r="EG1" s="1" t="s">
        <v>714</v>
      </c>
      <c r="EH1" s="1" t="s">
        <v>715</v>
      </c>
      <c r="EI1" s="1" t="s">
        <v>716</v>
      </c>
      <c r="EJ1" s="1" t="s">
        <v>717</v>
      </c>
      <c r="EK1" s="1" t="s">
        <v>718</v>
      </c>
      <c r="EL1" s="1" t="s">
        <v>719</v>
      </c>
      <c r="EM1" s="1" t="s">
        <v>720</v>
      </c>
      <c r="EN1" s="1" t="s">
        <v>721</v>
      </c>
      <c r="EO1" s="1" t="s">
        <v>722</v>
      </c>
      <c r="EP1" s="1" t="s">
        <v>723</v>
      </c>
      <c r="EQ1" s="1" t="s">
        <v>724</v>
      </c>
      <c r="ER1" s="1" t="s">
        <v>725</v>
      </c>
      <c r="ES1" s="1" t="s">
        <v>726</v>
      </c>
      <c r="ET1" s="1" t="s">
        <v>727</v>
      </c>
      <c r="EU1" s="1" t="s">
        <v>728</v>
      </c>
      <c r="EV1" s="1" t="s">
        <v>729</v>
      </c>
      <c r="EW1" s="1" t="s">
        <v>730</v>
      </c>
      <c r="EX1" s="1" t="s">
        <v>731</v>
      </c>
      <c r="EY1" s="1" t="s">
        <v>732</v>
      </c>
      <c r="EZ1" s="1" t="s">
        <v>733</v>
      </c>
      <c r="FA1" s="1" t="s">
        <v>734</v>
      </c>
      <c r="FB1" s="1" t="s">
        <v>735</v>
      </c>
      <c r="FC1" s="1" t="s">
        <v>736</v>
      </c>
      <c r="FD1" s="1" t="s">
        <v>737</v>
      </c>
      <c r="FE1" s="1" t="s">
        <v>738</v>
      </c>
      <c r="FF1" s="1" t="s">
        <v>739</v>
      </c>
      <c r="FG1" s="1" t="s">
        <v>740</v>
      </c>
      <c r="FH1" s="1" t="s">
        <v>741</v>
      </c>
      <c r="FI1" s="1" t="s">
        <v>742</v>
      </c>
      <c r="FJ1" s="1" t="s">
        <v>743</v>
      </c>
      <c r="FK1" s="1" t="s">
        <v>744</v>
      </c>
      <c r="FL1" s="1" t="s">
        <v>745</v>
      </c>
      <c r="FM1" s="1" t="s">
        <v>746</v>
      </c>
      <c r="FN1" s="1" t="s">
        <v>747</v>
      </c>
      <c r="FO1" s="1" t="s">
        <v>748</v>
      </c>
      <c r="FP1" s="1" t="s">
        <v>749</v>
      </c>
      <c r="FQ1" s="1" t="s">
        <v>750</v>
      </c>
      <c r="FR1" s="1" t="s">
        <v>751</v>
      </c>
      <c r="FS1" s="1" t="s">
        <v>752</v>
      </c>
      <c r="FT1" s="1" t="s">
        <v>753</v>
      </c>
      <c r="FU1" s="1" t="s">
        <v>754</v>
      </c>
      <c r="FV1" s="1" t="s">
        <v>755</v>
      </c>
      <c r="FW1" s="1" t="s">
        <v>756</v>
      </c>
      <c r="FX1" s="1" t="s">
        <v>757</v>
      </c>
      <c r="FY1" s="1" t="s">
        <v>758</v>
      </c>
      <c r="FZ1" s="1" t="s">
        <v>759</v>
      </c>
      <c r="GA1" s="1" t="s">
        <v>760</v>
      </c>
      <c r="GB1" s="1" t="s">
        <v>761</v>
      </c>
      <c r="GC1" s="1" t="s">
        <v>762</v>
      </c>
      <c r="GD1" s="1" t="s">
        <v>763</v>
      </c>
      <c r="GE1" s="1" t="s">
        <v>764</v>
      </c>
      <c r="GF1" s="1" t="s">
        <v>765</v>
      </c>
      <c r="GG1" s="1" t="s">
        <v>766</v>
      </c>
      <c r="GH1" s="1" t="s">
        <v>767</v>
      </c>
      <c r="GI1" s="1" t="s">
        <v>768</v>
      </c>
      <c r="GJ1" s="1" t="s">
        <v>769</v>
      </c>
      <c r="GK1" s="1" t="s">
        <v>770</v>
      </c>
      <c r="GL1" s="1" t="s">
        <v>771</v>
      </c>
      <c r="GM1" s="1" t="s">
        <v>772</v>
      </c>
      <c r="GN1" s="1" t="s">
        <v>773</v>
      </c>
      <c r="GO1" s="1" t="s">
        <v>774</v>
      </c>
      <c r="GP1" s="1" t="s">
        <v>775</v>
      </c>
      <c r="GQ1" s="1" t="s">
        <v>776</v>
      </c>
      <c r="GR1" s="1" t="s">
        <v>777</v>
      </c>
      <c r="GS1" s="1" t="s">
        <v>778</v>
      </c>
      <c r="GT1" s="1" t="s">
        <v>779</v>
      </c>
      <c r="GU1" s="1" t="s">
        <v>780</v>
      </c>
      <c r="GV1" s="1" t="s">
        <v>781</v>
      </c>
      <c r="GW1" s="1" t="s">
        <v>782</v>
      </c>
      <c r="GX1" s="1" t="s">
        <v>783</v>
      </c>
      <c r="GY1" s="1" t="s">
        <v>784</v>
      </c>
      <c r="GZ1" s="1" t="s">
        <v>785</v>
      </c>
      <c r="HA1" s="1" t="s">
        <v>786</v>
      </c>
      <c r="HB1" s="1" t="s">
        <v>787</v>
      </c>
      <c r="HC1" s="1" t="s">
        <v>788</v>
      </c>
      <c r="HD1" s="1" t="s">
        <v>789</v>
      </c>
      <c r="HE1" s="1" t="s">
        <v>790</v>
      </c>
      <c r="HF1" s="1" t="s">
        <v>791</v>
      </c>
      <c r="HG1" s="1" t="s">
        <v>792</v>
      </c>
      <c r="HH1" s="1" t="s">
        <v>793</v>
      </c>
      <c r="HI1" s="1" t="s">
        <v>794</v>
      </c>
      <c r="HJ1" s="1" t="s">
        <v>795</v>
      </c>
      <c r="HK1" s="1" t="s">
        <v>796</v>
      </c>
      <c r="HL1" s="1" t="s">
        <v>797</v>
      </c>
      <c r="HM1" s="1" t="s">
        <v>798</v>
      </c>
      <c r="HN1" s="1" t="s">
        <v>799</v>
      </c>
      <c r="HO1" s="1" t="s">
        <v>800</v>
      </c>
      <c r="HP1" s="1" t="s">
        <v>801</v>
      </c>
      <c r="HQ1" s="1" t="s">
        <v>802</v>
      </c>
      <c r="HR1" s="1" t="s">
        <v>803</v>
      </c>
      <c r="HS1" s="1" t="s">
        <v>804</v>
      </c>
      <c r="HT1" s="1" t="s">
        <v>805</v>
      </c>
      <c r="HU1" s="1" t="s">
        <v>806</v>
      </c>
      <c r="HV1" s="1" t="s">
        <v>807</v>
      </c>
      <c r="HW1" s="1" t="s">
        <v>808</v>
      </c>
      <c r="HX1" s="1" t="s">
        <v>809</v>
      </c>
      <c r="HY1" s="1" t="s">
        <v>810</v>
      </c>
      <c r="HZ1" s="1" t="s">
        <v>811</v>
      </c>
      <c r="IA1" s="1" t="s">
        <v>812</v>
      </c>
      <c r="IB1" s="1" t="s">
        <v>813</v>
      </c>
      <c r="IC1" s="1" t="s">
        <v>814</v>
      </c>
      <c r="ID1" s="1" t="s">
        <v>815</v>
      </c>
      <c r="IE1" s="1" t="s">
        <v>816</v>
      </c>
      <c r="IF1" s="1" t="s">
        <v>817</v>
      </c>
      <c r="IG1" s="1" t="s">
        <v>818</v>
      </c>
      <c r="IH1" s="1" t="s">
        <v>819</v>
      </c>
      <c r="II1" s="1" t="s">
        <v>820</v>
      </c>
      <c r="IJ1" s="1" t="s">
        <v>821</v>
      </c>
      <c r="IK1" s="1" t="s">
        <v>822</v>
      </c>
      <c r="IL1" s="1" t="s">
        <v>823</v>
      </c>
      <c r="IM1" s="1" t="s">
        <v>824</v>
      </c>
      <c r="IN1" s="1" t="s">
        <v>825</v>
      </c>
      <c r="IO1" s="1" t="s">
        <v>826</v>
      </c>
      <c r="IP1" s="1" t="s">
        <v>827</v>
      </c>
      <c r="IQ1" s="1" t="s">
        <v>828</v>
      </c>
      <c r="IR1" s="1" t="s">
        <v>829</v>
      </c>
      <c r="IS1" s="1" t="s">
        <v>830</v>
      </c>
      <c r="IT1" s="1" t="s">
        <v>831</v>
      </c>
      <c r="IU1" s="1" t="s">
        <v>832</v>
      </c>
      <c r="IV1" s="1" t="s">
        <v>833</v>
      </c>
      <c r="IW1" s="1" t="s">
        <v>834</v>
      </c>
      <c r="IX1" s="1" t="s">
        <v>835</v>
      </c>
      <c r="IY1" s="1" t="s">
        <v>836</v>
      </c>
      <c r="IZ1" s="1" t="s">
        <v>837</v>
      </c>
      <c r="JA1" s="1" t="s">
        <v>838</v>
      </c>
      <c r="JB1" s="1" t="s">
        <v>839</v>
      </c>
      <c r="JC1" s="1" t="s">
        <v>840</v>
      </c>
      <c r="JD1" s="1" t="s">
        <v>841</v>
      </c>
      <c r="JE1" s="1" t="s">
        <v>842</v>
      </c>
      <c r="JF1" s="1" t="s">
        <v>843</v>
      </c>
      <c r="JG1" s="1" t="s">
        <v>844</v>
      </c>
      <c r="JH1" s="1" t="s">
        <v>845</v>
      </c>
      <c r="JI1" s="1" t="s">
        <v>846</v>
      </c>
      <c r="JJ1" s="1" t="s">
        <v>847</v>
      </c>
      <c r="JK1" s="1" t="s">
        <v>848</v>
      </c>
      <c r="JL1" s="1" t="s">
        <v>849</v>
      </c>
      <c r="JM1" s="1" t="s">
        <v>850</v>
      </c>
      <c r="JN1" s="1" t="s">
        <v>851</v>
      </c>
      <c r="JO1" s="1" t="s">
        <v>852</v>
      </c>
      <c r="JP1" s="1" t="s">
        <v>853</v>
      </c>
      <c r="JQ1" s="1" t="s">
        <v>854</v>
      </c>
      <c r="JR1" s="1" t="s">
        <v>855</v>
      </c>
      <c r="JS1" s="1" t="s">
        <v>856</v>
      </c>
      <c r="JT1" s="1" t="s">
        <v>857</v>
      </c>
      <c r="JU1" s="1" t="s">
        <v>858</v>
      </c>
      <c r="JV1" s="1" t="s">
        <v>859</v>
      </c>
      <c r="JW1" s="1" t="s">
        <v>860</v>
      </c>
      <c r="JX1" s="1" t="s">
        <v>861</v>
      </c>
      <c r="JY1" s="1" t="s">
        <v>862</v>
      </c>
      <c r="JZ1" s="1" t="s">
        <v>863</v>
      </c>
      <c r="KA1" s="1" t="s">
        <v>864</v>
      </c>
      <c r="KB1" s="1" t="s">
        <v>865</v>
      </c>
      <c r="KC1" s="1" t="s">
        <v>866</v>
      </c>
      <c r="KD1" s="1" t="s">
        <v>867</v>
      </c>
      <c r="KE1" s="1" t="s">
        <v>868</v>
      </c>
      <c r="KF1" s="1" t="s">
        <v>869</v>
      </c>
      <c r="KG1" s="1" t="s">
        <v>870</v>
      </c>
      <c r="KH1" s="1" t="s">
        <v>871</v>
      </c>
      <c r="KI1" s="1" t="s">
        <v>872</v>
      </c>
      <c r="KJ1" s="1" t="s">
        <v>873</v>
      </c>
      <c r="KK1" s="1" t="s">
        <v>874</v>
      </c>
      <c r="KL1" s="1" t="s">
        <v>875</v>
      </c>
      <c r="KM1" s="1" t="s">
        <v>876</v>
      </c>
      <c r="KN1" s="1" t="s">
        <v>877</v>
      </c>
      <c r="KO1" s="1" t="s">
        <v>878</v>
      </c>
      <c r="KP1" s="1" t="s">
        <v>879</v>
      </c>
      <c r="KQ1" s="1" t="s">
        <v>880</v>
      </c>
      <c r="KR1" s="1" t="s">
        <v>881</v>
      </c>
      <c r="KS1" s="1" t="s">
        <v>882</v>
      </c>
      <c r="KT1" s="1" t="s">
        <v>883</v>
      </c>
      <c r="KU1" s="1" t="s">
        <v>884</v>
      </c>
      <c r="KV1" s="1" t="s">
        <v>885</v>
      </c>
      <c r="KW1" s="1" t="s">
        <v>886</v>
      </c>
      <c r="KX1" s="1" t="s">
        <v>887</v>
      </c>
      <c r="KY1" s="1" t="s">
        <v>888</v>
      </c>
      <c r="KZ1" s="1" t="s">
        <v>889</v>
      </c>
      <c r="LA1" s="1" t="s">
        <v>890</v>
      </c>
      <c r="LB1" s="1" t="s">
        <v>891</v>
      </c>
      <c r="LC1" s="1" t="s">
        <v>892</v>
      </c>
      <c r="LD1" s="1" t="s">
        <v>893</v>
      </c>
      <c r="LE1" s="1" t="s">
        <v>894</v>
      </c>
      <c r="LF1" s="1" t="s">
        <v>895</v>
      </c>
      <c r="LG1" s="1" t="s">
        <v>896</v>
      </c>
      <c r="LH1" s="1" t="s">
        <v>897</v>
      </c>
      <c r="LI1" s="1" t="s">
        <v>898</v>
      </c>
      <c r="LJ1" s="1" t="s">
        <v>899</v>
      </c>
      <c r="LK1" s="1" t="s">
        <v>900</v>
      </c>
      <c r="LL1" s="1" t="s">
        <v>901</v>
      </c>
      <c r="LM1" s="1" t="s">
        <v>902</v>
      </c>
      <c r="LN1" s="1" t="s">
        <v>903</v>
      </c>
      <c r="LO1" s="1" t="s">
        <v>904</v>
      </c>
      <c r="LP1" s="1" t="s">
        <v>905</v>
      </c>
      <c r="LQ1" s="1" t="s">
        <v>906</v>
      </c>
      <c r="LR1" s="1" t="s">
        <v>907</v>
      </c>
      <c r="LS1" s="1" t="s">
        <v>908</v>
      </c>
      <c r="LT1" s="1" t="s">
        <v>909</v>
      </c>
      <c r="LU1" s="1" t="s">
        <v>910</v>
      </c>
      <c r="LV1" s="1" t="s">
        <v>911</v>
      </c>
      <c r="LW1" s="1" t="s">
        <v>912</v>
      </c>
      <c r="LX1" s="1" t="s">
        <v>913</v>
      </c>
      <c r="LY1" s="1" t="s">
        <v>914</v>
      </c>
      <c r="LZ1" s="1" t="s">
        <v>915</v>
      </c>
      <c r="MA1" s="1" t="s">
        <v>916</v>
      </c>
      <c r="MB1" s="1" t="s">
        <v>917</v>
      </c>
      <c r="MC1" s="1" t="s">
        <v>918</v>
      </c>
      <c r="MD1" s="1" t="s">
        <v>919</v>
      </c>
      <c r="ME1" s="1" t="s">
        <v>920</v>
      </c>
      <c r="MF1" s="1" t="s">
        <v>921</v>
      </c>
      <c r="MG1" s="1" t="s">
        <v>922</v>
      </c>
      <c r="MH1" s="1" t="s">
        <v>923</v>
      </c>
      <c r="MI1" s="1" t="s">
        <v>924</v>
      </c>
      <c r="MJ1" s="1" t="s">
        <v>925</v>
      </c>
      <c r="MK1" s="1" t="s">
        <v>926</v>
      </c>
      <c r="ML1" s="1" t="s">
        <v>927</v>
      </c>
      <c r="MM1" s="1" t="s">
        <v>928</v>
      </c>
      <c r="MN1" s="1" t="s">
        <v>929</v>
      </c>
      <c r="MO1" s="1" t="s">
        <v>930</v>
      </c>
      <c r="MP1" s="1" t="s">
        <v>931</v>
      </c>
      <c r="MQ1" s="1" t="s">
        <v>932</v>
      </c>
      <c r="MR1" s="1" t="s">
        <v>933</v>
      </c>
      <c r="MS1" s="1" t="s">
        <v>934</v>
      </c>
      <c r="MT1" s="1" t="s">
        <v>935</v>
      </c>
      <c r="MU1" s="1" t="s">
        <v>936</v>
      </c>
      <c r="MV1" s="1" t="s">
        <v>937</v>
      </c>
      <c r="MW1" s="1" t="s">
        <v>938</v>
      </c>
      <c r="MX1" s="1" t="s">
        <v>939</v>
      </c>
      <c r="MY1" s="1" t="s">
        <v>940</v>
      </c>
      <c r="MZ1" s="1" t="s">
        <v>941</v>
      </c>
      <c r="NA1" s="1" t="s">
        <v>942</v>
      </c>
      <c r="NB1" s="1" t="s">
        <v>943</v>
      </c>
      <c r="NC1" s="1" t="s">
        <v>944</v>
      </c>
      <c r="ND1" s="1" t="s">
        <v>945</v>
      </c>
      <c r="NE1" s="1" t="s">
        <v>946</v>
      </c>
      <c r="NF1" s="1" t="s">
        <v>947</v>
      </c>
      <c r="NG1" s="1" t="s">
        <v>948</v>
      </c>
      <c r="NH1" s="1" t="s">
        <v>949</v>
      </c>
      <c r="NI1" s="1" t="s">
        <v>950</v>
      </c>
      <c r="NJ1" s="1" t="s">
        <v>951</v>
      </c>
      <c r="NK1" s="1" t="s">
        <v>952</v>
      </c>
      <c r="NL1" s="1" t="s">
        <v>953</v>
      </c>
      <c r="NM1" s="1" t="s">
        <v>954</v>
      </c>
      <c r="NN1" s="1" t="s">
        <v>955</v>
      </c>
      <c r="NO1" s="1" t="s">
        <v>956</v>
      </c>
      <c r="NP1" s="1" t="s">
        <v>957</v>
      </c>
      <c r="NQ1" s="1" t="s">
        <v>958</v>
      </c>
      <c r="NR1" s="1" t="s">
        <v>959</v>
      </c>
      <c r="NS1" s="1" t="s">
        <v>960</v>
      </c>
      <c r="NT1" s="1" t="s">
        <v>961</v>
      </c>
      <c r="NU1" s="1" t="s">
        <v>962</v>
      </c>
      <c r="NV1" s="1" t="s">
        <v>963</v>
      </c>
      <c r="NW1" s="1" t="s">
        <v>964</v>
      </c>
      <c r="NX1" s="1" t="s">
        <v>965</v>
      </c>
      <c r="NY1" s="1" t="s">
        <v>966</v>
      </c>
      <c r="NZ1" s="1" t="s">
        <v>967</v>
      </c>
      <c r="OA1" s="1" t="s">
        <v>968</v>
      </c>
      <c r="OB1" s="1" t="s">
        <v>969</v>
      </c>
      <c r="OC1" s="1" t="s">
        <v>970</v>
      </c>
      <c r="OD1" s="1" t="s">
        <v>971</v>
      </c>
      <c r="OE1" s="1" t="s">
        <v>972</v>
      </c>
      <c r="OF1" s="1" t="s">
        <v>973</v>
      </c>
      <c r="OG1" s="1" t="s">
        <v>974</v>
      </c>
      <c r="OH1" s="1" t="s">
        <v>975</v>
      </c>
      <c r="OI1" s="1" t="s">
        <v>976</v>
      </c>
      <c r="OJ1" s="1" t="s">
        <v>977</v>
      </c>
      <c r="OK1" s="1" t="s">
        <v>978</v>
      </c>
      <c r="OL1" s="1" t="s">
        <v>979</v>
      </c>
      <c r="OM1" s="1" t="s">
        <v>980</v>
      </c>
      <c r="ON1" s="1" t="s">
        <v>981</v>
      </c>
      <c r="OO1" s="1" t="s">
        <v>982</v>
      </c>
      <c r="OP1" s="1" t="s">
        <v>983</v>
      </c>
      <c r="OQ1" s="1" t="s">
        <v>984</v>
      </c>
      <c r="OR1" s="1" t="s">
        <v>985</v>
      </c>
      <c r="OS1" s="1" t="s">
        <v>986</v>
      </c>
      <c r="OT1" s="1" t="s">
        <v>987</v>
      </c>
      <c r="OU1" s="1" t="s">
        <v>988</v>
      </c>
      <c r="OV1" s="1" t="s">
        <v>989</v>
      </c>
      <c r="OW1" s="1" t="s">
        <v>990</v>
      </c>
      <c r="OX1" s="1" t="s">
        <v>991</v>
      </c>
      <c r="OY1" s="1" t="s">
        <v>992</v>
      </c>
      <c r="OZ1" s="1" t="s">
        <v>993</v>
      </c>
      <c r="PA1" s="1" t="s">
        <v>994</v>
      </c>
      <c r="PB1" s="1" t="s">
        <v>995</v>
      </c>
      <c r="PC1" s="1" t="s">
        <v>996</v>
      </c>
      <c r="PD1" s="1" t="s">
        <v>997</v>
      </c>
      <c r="PE1" s="1" t="s">
        <v>998</v>
      </c>
      <c r="PF1" s="1" t="s">
        <v>999</v>
      </c>
      <c r="PG1" s="1" t="s">
        <v>1000</v>
      </c>
      <c r="PH1" s="1" t="s">
        <v>1001</v>
      </c>
      <c r="PI1" s="1" t="s">
        <v>1002</v>
      </c>
      <c r="PJ1" s="1" t="s">
        <v>1003</v>
      </c>
      <c r="PK1" s="1" t="s">
        <v>1004</v>
      </c>
      <c r="PL1" s="1" t="s">
        <v>1005</v>
      </c>
      <c r="PM1" s="1" t="s">
        <v>1006</v>
      </c>
      <c r="PN1" s="1" t="s">
        <v>1007</v>
      </c>
      <c r="PO1" s="1" t="s">
        <v>1008</v>
      </c>
      <c r="PP1" s="1" t="s">
        <v>1009</v>
      </c>
      <c r="PQ1" s="1" t="s">
        <v>1010</v>
      </c>
      <c r="PR1" s="1" t="s">
        <v>1011</v>
      </c>
      <c r="PS1" s="1" t="s">
        <v>1012</v>
      </c>
      <c r="PT1" s="1" t="s">
        <v>1013</v>
      </c>
      <c r="PU1" s="1" t="s">
        <v>1014</v>
      </c>
      <c r="PV1" s="1" t="s">
        <v>1015</v>
      </c>
      <c r="PW1" s="1" t="s">
        <v>1016</v>
      </c>
      <c r="PX1" s="1" t="s">
        <v>1017</v>
      </c>
      <c r="PY1" s="1" t="s">
        <v>1018</v>
      </c>
      <c r="PZ1" s="1" t="s">
        <v>1019</v>
      </c>
      <c r="QA1" s="1" t="s">
        <v>1020</v>
      </c>
      <c r="QB1" s="1" t="s">
        <v>1021</v>
      </c>
      <c r="QC1" s="1" t="s">
        <v>1022</v>
      </c>
      <c r="QD1" s="1" t="s">
        <v>1023</v>
      </c>
      <c r="QE1" s="1" t="s">
        <v>1024</v>
      </c>
      <c r="QF1" s="1" t="s">
        <v>1025</v>
      </c>
      <c r="QG1" s="1" t="s">
        <v>1026</v>
      </c>
      <c r="QH1" s="1" t="s">
        <v>1027</v>
      </c>
      <c r="QI1" s="1" t="s">
        <v>1028</v>
      </c>
      <c r="QJ1" s="1" t="s">
        <v>1029</v>
      </c>
      <c r="QK1" s="1" t="s">
        <v>1030</v>
      </c>
      <c r="QL1" s="1" t="s">
        <v>1031</v>
      </c>
      <c r="QM1" s="1" t="s">
        <v>1032</v>
      </c>
      <c r="QN1" s="1" t="s">
        <v>1033</v>
      </c>
      <c r="QO1" s="1" t="s">
        <v>1034</v>
      </c>
      <c r="QP1" s="1" t="s">
        <v>1035</v>
      </c>
      <c r="QQ1" s="1" t="s">
        <v>1036</v>
      </c>
      <c r="QR1" s="1" t="s">
        <v>1037</v>
      </c>
      <c r="QS1" s="1" t="s">
        <v>1038</v>
      </c>
      <c r="QT1" s="1" t="s">
        <v>1039</v>
      </c>
      <c r="QU1" s="1" t="s">
        <v>1040</v>
      </c>
      <c r="QV1" s="1" t="s">
        <v>1041</v>
      </c>
      <c r="QW1" s="1" t="s">
        <v>1042</v>
      </c>
      <c r="QX1" s="1" t="s">
        <v>1043</v>
      </c>
      <c r="QY1" s="1" t="s">
        <v>1044</v>
      </c>
      <c r="QZ1" s="1" t="s">
        <v>1045</v>
      </c>
      <c r="RA1" s="1" t="s">
        <v>1046</v>
      </c>
      <c r="RB1" s="1" t="s">
        <v>1047</v>
      </c>
      <c r="RC1" s="1" t="s">
        <v>1048</v>
      </c>
      <c r="RD1" s="1" t="s">
        <v>1049</v>
      </c>
      <c r="RE1" s="1" t="s">
        <v>1050</v>
      </c>
      <c r="RF1" s="1" t="s">
        <v>1051</v>
      </c>
      <c r="RG1" s="1" t="s">
        <v>1052</v>
      </c>
      <c r="RH1" s="1" t="s">
        <v>1053</v>
      </c>
      <c r="RI1" s="1" t="s">
        <v>1054</v>
      </c>
      <c r="RJ1" s="1" t="s">
        <v>1055</v>
      </c>
      <c r="RK1" s="1" t="s">
        <v>1056</v>
      </c>
      <c r="RL1" s="1" t="s">
        <v>1057</v>
      </c>
      <c r="RM1" s="1" t="s">
        <v>1058</v>
      </c>
      <c r="RN1" s="1" t="s">
        <v>1059</v>
      </c>
      <c r="RO1" s="1" t="s">
        <v>1060</v>
      </c>
      <c r="RP1" s="1" t="s">
        <v>1061</v>
      </c>
      <c r="RQ1" s="1" t="s">
        <v>1062</v>
      </c>
      <c r="RR1" s="1" t="s">
        <v>1063</v>
      </c>
      <c r="RS1" s="1" t="s">
        <v>1064</v>
      </c>
      <c r="RT1" s="1" t="s">
        <v>1065</v>
      </c>
      <c r="RU1" s="1" t="s">
        <v>1066</v>
      </c>
      <c r="RV1" s="1" t="s">
        <v>1067</v>
      </c>
      <c r="RW1" s="1" t="s">
        <v>1068</v>
      </c>
      <c r="RX1" s="1" t="s">
        <v>1069</v>
      </c>
      <c r="RY1" s="1" t="s">
        <v>1070</v>
      </c>
      <c r="RZ1" s="1" t="s">
        <v>1071</v>
      </c>
      <c r="SA1" s="1" t="s">
        <v>1072</v>
      </c>
      <c r="SB1" s="1" t="s">
        <v>1073</v>
      </c>
      <c r="SC1" s="1" t="s">
        <v>1074</v>
      </c>
      <c r="SD1" s="1" t="s">
        <v>1075</v>
      </c>
      <c r="SE1" s="1" t="s">
        <v>1076</v>
      </c>
      <c r="SF1" s="1" t="s">
        <v>1077</v>
      </c>
      <c r="SG1" s="1" t="s">
        <v>1078</v>
      </c>
      <c r="SH1" s="1" t="s">
        <v>1079</v>
      </c>
      <c r="SI1" s="1" t="s">
        <v>1080</v>
      </c>
      <c r="SJ1" s="1" t="s">
        <v>1081</v>
      </c>
      <c r="SK1" s="1" t="s">
        <v>1082</v>
      </c>
      <c r="SL1" s="1" t="s">
        <v>1083</v>
      </c>
      <c r="SM1" s="1" t="s">
        <v>1084</v>
      </c>
      <c r="SN1" s="1" t="s">
        <v>1085</v>
      </c>
      <c r="SO1" s="1" t="s">
        <v>1086</v>
      </c>
      <c r="SP1" s="1" t="s">
        <v>1087</v>
      </c>
      <c r="SQ1" s="1" t="s">
        <v>1088</v>
      </c>
      <c r="SR1" s="1" t="s">
        <v>1089</v>
      </c>
      <c r="SS1" s="1" t="s">
        <v>1090</v>
      </c>
      <c r="ST1" s="1" t="s">
        <v>1091</v>
      </c>
      <c r="SU1" s="1" t="s">
        <v>1092</v>
      </c>
      <c r="SV1" s="1" t="s">
        <v>1093</v>
      </c>
      <c r="SW1" s="1" t="s">
        <v>1094</v>
      </c>
      <c r="SX1" s="1" t="s">
        <v>1095</v>
      </c>
      <c r="SY1" s="1" t="s">
        <v>1096</v>
      </c>
      <c r="SZ1" s="1" t="s">
        <v>1097</v>
      </c>
      <c r="TA1" s="1" t="s">
        <v>1098</v>
      </c>
      <c r="TB1" s="1" t="s">
        <v>1099</v>
      </c>
      <c r="TC1" s="1" t="s">
        <v>1100</v>
      </c>
      <c r="TD1" s="1" t="s">
        <v>1101</v>
      </c>
      <c r="TE1" s="1" t="s">
        <v>1102</v>
      </c>
      <c r="TF1" s="1" t="s">
        <v>1103</v>
      </c>
      <c r="TG1" s="1" t="s">
        <v>1104</v>
      </c>
      <c r="TH1" s="1" t="s">
        <v>1105</v>
      </c>
      <c r="TI1" s="1" t="s">
        <v>1106</v>
      </c>
      <c r="TJ1" s="1" t="s">
        <v>1107</v>
      </c>
      <c r="TK1" s="1" t="s">
        <v>1108</v>
      </c>
      <c r="TL1" s="1" t="s">
        <v>1109</v>
      </c>
      <c r="TM1" s="1" t="s">
        <v>1110</v>
      </c>
      <c r="TN1" s="1" t="s">
        <v>1111</v>
      </c>
      <c r="TO1" s="1" t="s">
        <v>1112</v>
      </c>
      <c r="TP1" s="1" t="s">
        <v>1113</v>
      </c>
      <c r="TQ1" s="1" t="s">
        <v>1114</v>
      </c>
      <c r="TR1" s="1" t="s">
        <v>1115</v>
      </c>
      <c r="TS1" s="1" t="s">
        <v>1116</v>
      </c>
      <c r="TT1" s="1" t="s">
        <v>1117</v>
      </c>
      <c r="TU1" s="1" t="s">
        <v>1118</v>
      </c>
      <c r="TV1" s="1" t="s">
        <v>1119</v>
      </c>
      <c r="TW1" s="1" t="s">
        <v>1120</v>
      </c>
      <c r="TX1" s="1" t="s">
        <v>1121</v>
      </c>
      <c r="TY1" s="1" t="s">
        <v>1122</v>
      </c>
      <c r="TZ1" s="1" t="s">
        <v>1123</v>
      </c>
      <c r="UA1" s="1" t="s">
        <v>1124</v>
      </c>
      <c r="UB1" s="1" t="s">
        <v>1125</v>
      </c>
      <c r="UC1" s="1" t="s">
        <v>1126</v>
      </c>
      <c r="UD1" s="1" t="s">
        <v>1127</v>
      </c>
      <c r="UE1" s="1" t="s">
        <v>1128</v>
      </c>
      <c r="UF1" s="1" t="s">
        <v>1129</v>
      </c>
      <c r="UG1" s="1" t="s">
        <v>1130</v>
      </c>
      <c r="UH1" s="1" t="s">
        <v>1131</v>
      </c>
      <c r="UI1" s="1" t="s">
        <v>1132</v>
      </c>
      <c r="UJ1" s="1" t="s">
        <v>1133</v>
      </c>
      <c r="UK1" s="1" t="s">
        <v>1134</v>
      </c>
      <c r="UL1" s="1" t="s">
        <v>1135</v>
      </c>
      <c r="UM1" s="1" t="s">
        <v>1136</v>
      </c>
      <c r="UN1" s="1" t="s">
        <v>1137</v>
      </c>
      <c r="UO1" s="1" t="s">
        <v>1138</v>
      </c>
      <c r="UP1" s="1" t="s">
        <v>1139</v>
      </c>
      <c r="UQ1" s="1" t="s">
        <v>1140</v>
      </c>
      <c r="UR1" s="1" t="s">
        <v>1141</v>
      </c>
      <c r="US1" s="1" t="s">
        <v>1142</v>
      </c>
      <c r="UT1" s="1" t="s">
        <v>1143</v>
      </c>
      <c r="UU1" s="1" t="s">
        <v>1144</v>
      </c>
      <c r="UV1" s="1" t="s">
        <v>1145</v>
      </c>
      <c r="UW1" s="1" t="s">
        <v>1146</v>
      </c>
      <c r="UX1" s="1" t="s">
        <v>1147</v>
      </c>
      <c r="UY1" s="1" t="s">
        <v>1148</v>
      </c>
      <c r="UZ1" s="1" t="s">
        <v>1149</v>
      </c>
      <c r="VA1" s="1" t="s">
        <v>1150</v>
      </c>
      <c r="VB1" s="1" t="s">
        <v>1151</v>
      </c>
      <c r="VC1" s="1" t="s">
        <v>1152</v>
      </c>
      <c r="VD1" s="1" t="s">
        <v>1153</v>
      </c>
      <c r="VE1" s="1" t="s">
        <v>1154</v>
      </c>
      <c r="VF1" s="1" t="s">
        <v>1155</v>
      </c>
      <c r="VG1" s="1" t="s">
        <v>1156</v>
      </c>
      <c r="VH1" s="1" t="s">
        <v>1157</v>
      </c>
      <c r="VI1" s="1" t="s">
        <v>1158</v>
      </c>
      <c r="VJ1" s="1" t="s">
        <v>1159</v>
      </c>
      <c r="VK1" s="1" t="s">
        <v>1160</v>
      </c>
      <c r="VL1" s="1" t="s">
        <v>1161</v>
      </c>
      <c r="VM1" s="1" t="s">
        <v>1162</v>
      </c>
      <c r="VN1" s="1" t="s">
        <v>1163</v>
      </c>
      <c r="VO1" s="1" t="s">
        <v>1164</v>
      </c>
      <c r="VP1" s="1" t="s">
        <v>1165</v>
      </c>
      <c r="VQ1" s="1" t="s">
        <v>1166</v>
      </c>
      <c r="VR1" s="1" t="s">
        <v>1167</v>
      </c>
      <c r="VS1" s="1" t="s">
        <v>1168</v>
      </c>
      <c r="VT1" s="1" t="s">
        <v>1169</v>
      </c>
      <c r="VU1" s="1" t="s">
        <v>1170</v>
      </c>
      <c r="VV1" s="1" t="s">
        <v>1171</v>
      </c>
      <c r="VW1" s="1" t="s">
        <v>1172</v>
      </c>
      <c r="VX1" s="1" t="s">
        <v>1173</v>
      </c>
      <c r="VY1" s="1" t="s">
        <v>1174</v>
      </c>
      <c r="VZ1" s="1" t="s">
        <v>1175</v>
      </c>
      <c r="WA1" s="1" t="s">
        <v>1176</v>
      </c>
      <c r="WB1" s="1" t="s">
        <v>1177</v>
      </c>
      <c r="WC1" s="1" t="s">
        <v>1178</v>
      </c>
      <c r="WD1" s="1" t="s">
        <v>1179</v>
      </c>
      <c r="WE1" s="1" t="s">
        <v>1180</v>
      </c>
      <c r="WF1" s="1" t="s">
        <v>1181</v>
      </c>
      <c r="WG1" s="1" t="s">
        <v>1182</v>
      </c>
      <c r="WH1" s="1" t="s">
        <v>1183</v>
      </c>
      <c r="WI1" s="1" t="s">
        <v>1184</v>
      </c>
      <c r="WJ1" s="1" t="s">
        <v>1185</v>
      </c>
      <c r="WK1" s="1" t="s">
        <v>1186</v>
      </c>
      <c r="WL1" s="1" t="s">
        <v>1187</v>
      </c>
      <c r="WM1" s="1" t="s">
        <v>1188</v>
      </c>
      <c r="WN1" s="1" t="s">
        <v>1189</v>
      </c>
      <c r="WO1" s="1" t="s">
        <v>1190</v>
      </c>
      <c r="WP1" s="1" t="s">
        <v>1191</v>
      </c>
      <c r="WQ1" s="1" t="s">
        <v>1192</v>
      </c>
      <c r="WR1" s="1" t="s">
        <v>1193</v>
      </c>
      <c r="WS1" s="1" t="s">
        <v>1194</v>
      </c>
      <c r="WT1" s="1" t="s">
        <v>1195</v>
      </c>
      <c r="WU1" s="1" t="s">
        <v>1196</v>
      </c>
      <c r="WV1" s="1" t="s">
        <v>1197</v>
      </c>
      <c r="WW1" s="1" t="s">
        <v>1198</v>
      </c>
      <c r="WX1" s="1" t="s">
        <v>1199</v>
      </c>
      <c r="WY1" s="1" t="s">
        <v>1200</v>
      </c>
      <c r="WZ1" s="1" t="s">
        <v>1201</v>
      </c>
      <c r="XA1" s="1" t="s">
        <v>1202</v>
      </c>
      <c r="XB1" s="1" t="s">
        <v>1203</v>
      </c>
      <c r="XC1" s="1" t="s">
        <v>1204</v>
      </c>
      <c r="XD1" s="1" t="s">
        <v>1205</v>
      </c>
      <c r="XE1" s="1" t="s">
        <v>1206</v>
      </c>
      <c r="XF1" s="1" t="s">
        <v>1207</v>
      </c>
      <c r="XG1" s="1" t="s">
        <v>1208</v>
      </c>
      <c r="XH1" s="1" t="s">
        <v>1209</v>
      </c>
      <c r="XI1" s="1" t="s">
        <v>1210</v>
      </c>
      <c r="XJ1" s="1" t="s">
        <v>1211</v>
      </c>
      <c r="XK1" s="1" t="s">
        <v>1212</v>
      </c>
      <c r="XL1" s="1" t="s">
        <v>1213</v>
      </c>
      <c r="XM1" s="1" t="s">
        <v>1214</v>
      </c>
      <c r="XN1" s="1" t="s">
        <v>1215</v>
      </c>
      <c r="XO1" s="1" t="s">
        <v>1216</v>
      </c>
      <c r="XP1" s="1" t="s">
        <v>1217</v>
      </c>
      <c r="XQ1" s="1" t="s">
        <v>1218</v>
      </c>
      <c r="XR1" s="1" t="s">
        <v>1219</v>
      </c>
      <c r="XS1" s="1" t="s">
        <v>1220</v>
      </c>
      <c r="XT1" s="1" t="s">
        <v>1221</v>
      </c>
      <c r="XU1" s="1" t="s">
        <v>1222</v>
      </c>
      <c r="XV1" s="1" t="s">
        <v>1223</v>
      </c>
      <c r="XW1" s="1" t="s">
        <v>1224</v>
      </c>
      <c r="XX1" s="1" t="s">
        <v>1225</v>
      </c>
      <c r="XY1" s="1" t="s">
        <v>1226</v>
      </c>
      <c r="XZ1" s="1" t="s">
        <v>1227</v>
      </c>
      <c r="YA1" s="1" t="s">
        <v>1228</v>
      </c>
      <c r="YB1" s="1" t="s">
        <v>1229</v>
      </c>
      <c r="YC1" s="1" t="s">
        <v>1230</v>
      </c>
      <c r="YD1" s="1" t="s">
        <v>1231</v>
      </c>
      <c r="YE1" s="1" t="s">
        <v>1232</v>
      </c>
      <c r="YF1" s="1" t="s">
        <v>1233</v>
      </c>
      <c r="YG1" s="1" t="s">
        <v>1234</v>
      </c>
      <c r="YH1" s="1" t="s">
        <v>1235</v>
      </c>
      <c r="YI1" s="1" t="s">
        <v>1236</v>
      </c>
      <c r="YJ1" s="1" t="s">
        <v>1237</v>
      </c>
      <c r="YK1" s="1" t="s">
        <v>1238</v>
      </c>
      <c r="YL1" s="1" t="s">
        <v>1239</v>
      </c>
      <c r="YM1" s="1" t="s">
        <v>1240</v>
      </c>
      <c r="YN1" s="1" t="s">
        <v>1241</v>
      </c>
      <c r="YO1" s="1" t="s">
        <v>1242</v>
      </c>
      <c r="YP1" s="1" t="s">
        <v>1243</v>
      </c>
      <c r="YQ1" s="1" t="s">
        <v>1244</v>
      </c>
      <c r="YR1" s="1" t="s">
        <v>1245</v>
      </c>
      <c r="YS1" s="1" t="s">
        <v>1246</v>
      </c>
      <c r="YT1" s="1" t="s">
        <v>1247</v>
      </c>
      <c r="YU1" s="1" t="s">
        <v>1248</v>
      </c>
      <c r="YV1" s="1" t="s">
        <v>1249</v>
      </c>
      <c r="YW1" s="1" t="s">
        <v>1250</v>
      </c>
      <c r="YX1" s="1" t="s">
        <v>1251</v>
      </c>
      <c r="YY1" s="1" t="s">
        <v>1252</v>
      </c>
      <c r="YZ1" s="1" t="s">
        <v>1253</v>
      </c>
      <c r="ZA1" s="1" t="s">
        <v>1254</v>
      </c>
      <c r="ZB1" s="1" t="s">
        <v>1255</v>
      </c>
      <c r="ZC1" s="1" t="s">
        <v>1256</v>
      </c>
      <c r="ZD1" s="1" t="s">
        <v>1257</v>
      </c>
      <c r="ZE1" s="1" t="s">
        <v>1258</v>
      </c>
      <c r="ZF1" s="1" t="s">
        <v>1259</v>
      </c>
      <c r="ZG1" s="1" t="s">
        <v>1260</v>
      </c>
      <c r="ZH1" s="1" t="s">
        <v>1261</v>
      </c>
      <c r="ZI1" s="1" t="s">
        <v>1262</v>
      </c>
      <c r="ZJ1" s="1" t="s">
        <v>1263</v>
      </c>
      <c r="ZK1" s="1" t="s">
        <v>1264</v>
      </c>
      <c r="ZL1" s="1" t="s">
        <v>1265</v>
      </c>
      <c r="ZM1" s="1" t="s">
        <v>1266</v>
      </c>
      <c r="ZN1" s="1" t="s">
        <v>1267</v>
      </c>
      <c r="ZO1" s="1" t="s">
        <v>1268</v>
      </c>
      <c r="ZP1" s="1" t="s">
        <v>1269</v>
      </c>
      <c r="ZQ1" s="1" t="s">
        <v>1270</v>
      </c>
      <c r="ZR1" s="1" t="s">
        <v>1271</v>
      </c>
      <c r="ZS1" s="1" t="s">
        <v>1272</v>
      </c>
      <c r="ZT1" s="1" t="s">
        <v>1273</v>
      </c>
      <c r="ZU1" s="1" t="s">
        <v>1274</v>
      </c>
      <c r="ZV1" s="1" t="s">
        <v>1275</v>
      </c>
      <c r="ZW1" s="1" t="s">
        <v>1276</v>
      </c>
      <c r="ZX1" s="1" t="s">
        <v>1277</v>
      </c>
      <c r="ZY1" s="1" t="s">
        <v>1278</v>
      </c>
      <c r="ZZ1" s="1" t="s">
        <v>1279</v>
      </c>
      <c r="AAA1" s="1" t="s">
        <v>1280</v>
      </c>
      <c r="AAB1" s="1" t="s">
        <v>1281</v>
      </c>
      <c r="AAC1" s="1" t="s">
        <v>1282</v>
      </c>
      <c r="AAD1" s="1" t="s">
        <v>1283</v>
      </c>
      <c r="AAE1" s="1" t="s">
        <v>1284</v>
      </c>
      <c r="AAF1" s="1" t="s">
        <v>1285</v>
      </c>
      <c r="AAG1" s="1" t="s">
        <v>1286</v>
      </c>
      <c r="AAH1" s="1" t="s">
        <v>1287</v>
      </c>
      <c r="AAI1" s="1" t="s">
        <v>1288</v>
      </c>
      <c r="AAJ1" s="1" t="s">
        <v>1289</v>
      </c>
      <c r="AAK1" s="1" t="s">
        <v>1290</v>
      </c>
      <c r="AAL1" s="1" t="s">
        <v>1291</v>
      </c>
      <c r="AAM1" s="1" t="s">
        <v>1292</v>
      </c>
      <c r="AAN1" s="1" t="s">
        <v>1293</v>
      </c>
      <c r="AAO1" s="1" t="s">
        <v>1294</v>
      </c>
      <c r="AAP1" s="1" t="s">
        <v>1295</v>
      </c>
      <c r="AAQ1" s="1" t="s">
        <v>1296</v>
      </c>
      <c r="AAR1" s="1" t="s">
        <v>1297</v>
      </c>
      <c r="AAS1" s="1" t="s">
        <v>1298</v>
      </c>
      <c r="AAT1" s="1" t="s">
        <v>1299</v>
      </c>
      <c r="AAU1" s="1" t="s">
        <v>1300</v>
      </c>
      <c r="AAV1" s="1" t="s">
        <v>1301</v>
      </c>
      <c r="AAW1" s="1" t="s">
        <v>1302</v>
      </c>
      <c r="AAX1" s="1" t="s">
        <v>1303</v>
      </c>
      <c r="AAY1" s="1" t="s">
        <v>1304</v>
      </c>
      <c r="AAZ1" s="1" t="s">
        <v>1305</v>
      </c>
      <c r="ABA1" s="1" t="s">
        <v>1306</v>
      </c>
      <c r="ABB1" s="1" t="s">
        <v>1307</v>
      </c>
      <c r="ABC1" s="1" t="s">
        <v>1308</v>
      </c>
      <c r="ABD1" s="1" t="s">
        <v>1309</v>
      </c>
      <c r="ABE1" s="1" t="s">
        <v>1310</v>
      </c>
      <c r="ABF1" s="1" t="s">
        <v>1311</v>
      </c>
      <c r="ABG1" s="1" t="s">
        <v>1312</v>
      </c>
      <c r="ABH1" s="1" t="s">
        <v>1313</v>
      </c>
      <c r="ABI1" s="1" t="s">
        <v>1314</v>
      </c>
      <c r="ABJ1" s="1" t="s">
        <v>1315</v>
      </c>
      <c r="ABK1" s="1" t="s">
        <v>1316</v>
      </c>
      <c r="ABL1" s="1" t="s">
        <v>1317</v>
      </c>
      <c r="ABM1" s="1" t="s">
        <v>1318</v>
      </c>
      <c r="ABN1" s="1" t="s">
        <v>1319</v>
      </c>
      <c r="ABO1" s="1" t="s">
        <v>1320</v>
      </c>
      <c r="ABP1" s="1" t="s">
        <v>1321</v>
      </c>
      <c r="ABQ1" s="1" t="s">
        <v>1322</v>
      </c>
      <c r="ABR1" s="1" t="s">
        <v>1323</v>
      </c>
      <c r="ABS1" s="1" t="s">
        <v>1324</v>
      </c>
      <c r="ABT1" s="1" t="s">
        <v>1325</v>
      </c>
      <c r="ABU1" s="1" t="s">
        <v>1326</v>
      </c>
      <c r="ABV1" s="1" t="s">
        <v>1327</v>
      </c>
      <c r="ABW1" s="1" t="s">
        <v>1328</v>
      </c>
      <c r="ABX1" s="1" t="s">
        <v>1329</v>
      </c>
      <c r="ABY1" s="1" t="s">
        <v>1330</v>
      </c>
      <c r="ABZ1" s="1" t="s">
        <v>1331</v>
      </c>
      <c r="ACA1" s="1" t="s">
        <v>1332</v>
      </c>
      <c r="ACB1" s="1" t="s">
        <v>1333</v>
      </c>
      <c r="ACC1" s="1" t="s">
        <v>1334</v>
      </c>
      <c r="ACD1" s="1" t="s">
        <v>1335</v>
      </c>
      <c r="ACE1" s="1" t="s">
        <v>1336</v>
      </c>
      <c r="ACF1" s="1" t="s">
        <v>1337</v>
      </c>
      <c r="ACG1" s="1" t="s">
        <v>1338</v>
      </c>
      <c r="ACH1" s="1" t="s">
        <v>1339</v>
      </c>
      <c r="ACI1" s="1" t="s">
        <v>1340</v>
      </c>
      <c r="ACJ1" s="1" t="s">
        <v>1341</v>
      </c>
      <c r="ACK1" s="1" t="s">
        <v>1342</v>
      </c>
      <c r="ACL1" s="1" t="s">
        <v>1343</v>
      </c>
      <c r="ACM1" s="1" t="s">
        <v>1344</v>
      </c>
      <c r="ACN1" s="1" t="s">
        <v>1345</v>
      </c>
      <c r="ACO1" s="1" t="s">
        <v>1346</v>
      </c>
      <c r="ACP1" s="1" t="s">
        <v>1347</v>
      </c>
      <c r="ACQ1" s="1" t="s">
        <v>1348</v>
      </c>
      <c r="ACR1" s="1" t="s">
        <v>1349</v>
      </c>
      <c r="ACS1" s="1" t="s">
        <v>1350</v>
      </c>
      <c r="ACT1" s="1" t="s">
        <v>1351</v>
      </c>
      <c r="ACU1" s="1" t="s">
        <v>1352</v>
      </c>
      <c r="ACV1" s="1" t="s">
        <v>1353</v>
      </c>
      <c r="ACW1" s="1" t="s">
        <v>1354</v>
      </c>
      <c r="ACX1" s="1" t="s">
        <v>1355</v>
      </c>
      <c r="ACY1" s="1" t="s">
        <v>1356</v>
      </c>
      <c r="ACZ1" s="1" t="s">
        <v>1357</v>
      </c>
      <c r="ADA1" s="1" t="s">
        <v>1358</v>
      </c>
      <c r="ADB1" s="1" t="s">
        <v>1359</v>
      </c>
      <c r="ADC1" s="1" t="s">
        <v>1360</v>
      </c>
      <c r="ADD1" s="1" t="s">
        <v>1361</v>
      </c>
      <c r="ADE1" s="1" t="s">
        <v>1362</v>
      </c>
      <c r="ADF1" s="1" t="s">
        <v>1363</v>
      </c>
      <c r="ADG1" s="1" t="s">
        <v>1364</v>
      </c>
      <c r="ADH1" s="1" t="s">
        <v>1365</v>
      </c>
      <c r="ADI1" s="1" t="s">
        <v>1366</v>
      </c>
      <c r="ADJ1" s="1" t="s">
        <v>1367</v>
      </c>
      <c r="ADK1" s="1" t="s">
        <v>1368</v>
      </c>
      <c r="ADL1" s="1" t="s">
        <v>1369</v>
      </c>
      <c r="ADM1" s="1" t="s">
        <v>1370</v>
      </c>
      <c r="ADN1" s="1" t="s">
        <v>1371</v>
      </c>
      <c r="ADO1" s="1" t="s">
        <v>1372</v>
      </c>
      <c r="ADP1" s="1" t="s">
        <v>1373</v>
      </c>
      <c r="ADQ1" s="1" t="s">
        <v>1374</v>
      </c>
      <c r="ADR1" s="1" t="s">
        <v>1375</v>
      </c>
      <c r="ADS1" s="1" t="s">
        <v>1376</v>
      </c>
      <c r="ADT1" s="1" t="s">
        <v>1377</v>
      </c>
      <c r="ADU1" s="1" t="s">
        <v>1378</v>
      </c>
      <c r="ADV1" s="1" t="s">
        <v>1379</v>
      </c>
      <c r="ADW1" s="1" t="s">
        <v>1380</v>
      </c>
      <c r="ADX1" s="1" t="s">
        <v>1381</v>
      </c>
      <c r="ADY1" s="1" t="s">
        <v>1382</v>
      </c>
      <c r="ADZ1" s="1" t="s">
        <v>1383</v>
      </c>
      <c r="AEA1" s="1" t="s">
        <v>1384</v>
      </c>
      <c r="AEB1" s="1" t="s">
        <v>1385</v>
      </c>
      <c r="AEC1" s="1" t="s">
        <v>1386</v>
      </c>
      <c r="AED1" s="1" t="s">
        <v>1387</v>
      </c>
      <c r="AEE1" s="1" t="s">
        <v>1388</v>
      </c>
      <c r="AEF1" s="1" t="s">
        <v>1389</v>
      </c>
      <c r="AEG1" s="1" t="s">
        <v>1390</v>
      </c>
      <c r="AEH1" s="1" t="s">
        <v>1391</v>
      </c>
      <c r="AEI1" s="1" t="s">
        <v>1392</v>
      </c>
      <c r="AEJ1" s="1" t="s">
        <v>1393</v>
      </c>
      <c r="AEK1" s="1" t="s">
        <v>1394</v>
      </c>
      <c r="AEL1" s="1" t="s">
        <v>1395</v>
      </c>
      <c r="AEM1" s="1" t="s">
        <v>1396</v>
      </c>
      <c r="AEN1" s="1" t="s">
        <v>1397</v>
      </c>
      <c r="AEO1" s="1" t="s">
        <v>1398</v>
      </c>
      <c r="AEP1" s="1" t="s">
        <v>1399</v>
      </c>
      <c r="AEQ1" s="1" t="s">
        <v>1400</v>
      </c>
      <c r="AER1" s="1" t="s">
        <v>1401</v>
      </c>
      <c r="AES1" s="1" t="s">
        <v>1402</v>
      </c>
      <c r="AET1" s="1" t="s">
        <v>1403</v>
      </c>
      <c r="AEU1" s="1" t="s">
        <v>1404</v>
      </c>
      <c r="AEV1" s="1" t="s">
        <v>1405</v>
      </c>
      <c r="AEW1" s="1" t="s">
        <v>1406</v>
      </c>
      <c r="AEX1" s="1" t="s">
        <v>1407</v>
      </c>
      <c r="AEY1" s="1" t="s">
        <v>1408</v>
      </c>
      <c r="AEZ1" s="1" t="s">
        <v>1409</v>
      </c>
      <c r="AFA1" s="1" t="s">
        <v>1410</v>
      </c>
      <c r="AFB1" s="1" t="s">
        <v>1411</v>
      </c>
      <c r="AFC1" s="1" t="s">
        <v>1412</v>
      </c>
      <c r="AFD1" s="1" t="s">
        <v>1413</v>
      </c>
      <c r="AFE1" s="1" t="s">
        <v>1414</v>
      </c>
      <c r="AFF1" s="1" t="s">
        <v>1415</v>
      </c>
      <c r="AFG1" s="1" t="s">
        <v>1416</v>
      </c>
      <c r="AFH1" s="1" t="s">
        <v>1417</v>
      </c>
      <c r="AFI1" s="1" t="s">
        <v>1418</v>
      </c>
      <c r="AFJ1" s="1" t="s">
        <v>1419</v>
      </c>
      <c r="AFK1" s="1" t="s">
        <v>1420</v>
      </c>
      <c r="AFL1" s="1" t="s">
        <v>1421</v>
      </c>
      <c r="AFM1" s="1" t="s">
        <v>1422</v>
      </c>
      <c r="AFN1" s="1" t="s">
        <v>1423</v>
      </c>
      <c r="AFO1" s="1" t="s">
        <v>1424</v>
      </c>
      <c r="AFP1" s="1" t="s">
        <v>1425</v>
      </c>
      <c r="AFQ1" s="1" t="s">
        <v>1426</v>
      </c>
      <c r="AFR1" s="1" t="s">
        <v>1427</v>
      </c>
      <c r="AFS1" s="1" t="s">
        <v>1428</v>
      </c>
      <c r="AFT1" s="1" t="s">
        <v>1429</v>
      </c>
      <c r="AFU1" s="1" t="s">
        <v>1430</v>
      </c>
      <c r="AFV1" s="1" t="s">
        <v>1431</v>
      </c>
      <c r="AFW1" s="1" t="s">
        <v>1432</v>
      </c>
      <c r="AFX1" s="1" t="s">
        <v>1433</v>
      </c>
      <c r="AFY1" s="1" t="s">
        <v>1434</v>
      </c>
      <c r="AFZ1" s="1" t="s">
        <v>1435</v>
      </c>
      <c r="AGA1" s="1" t="s">
        <v>1436</v>
      </c>
      <c r="AGB1" s="1" t="s">
        <v>1437</v>
      </c>
      <c r="AGC1" s="1" t="s">
        <v>1438</v>
      </c>
      <c r="AGD1" s="1" t="s">
        <v>1439</v>
      </c>
      <c r="AGE1" s="1" t="s">
        <v>1440</v>
      </c>
      <c r="AGF1" s="1" t="s">
        <v>1441</v>
      </c>
      <c r="AGG1" s="1" t="s">
        <v>1442</v>
      </c>
      <c r="AGH1" s="1" t="s">
        <v>1443</v>
      </c>
      <c r="AGI1" s="1" t="s">
        <v>1444</v>
      </c>
      <c r="AGJ1" s="1" t="s">
        <v>1445</v>
      </c>
      <c r="AGK1" s="1" t="s">
        <v>1446</v>
      </c>
      <c r="AGL1" s="1" t="s">
        <v>1447</v>
      </c>
      <c r="AGM1" s="1" t="s">
        <v>1448</v>
      </c>
      <c r="AGN1" s="1" t="s">
        <v>1449</v>
      </c>
      <c r="AGO1" s="1" t="s">
        <v>1450</v>
      </c>
      <c r="AGP1" s="1" t="s">
        <v>1451</v>
      </c>
      <c r="AGQ1" s="1" t="s">
        <v>1452</v>
      </c>
      <c r="AGR1" s="1" t="s">
        <v>1453</v>
      </c>
      <c r="AGS1" s="1" t="s">
        <v>1454</v>
      </c>
      <c r="AGT1" s="1" t="s">
        <v>1455</v>
      </c>
      <c r="AGU1" s="1" t="s">
        <v>1456</v>
      </c>
      <c r="AGV1" s="1" t="s">
        <v>1457</v>
      </c>
      <c r="AGW1" s="1" t="s">
        <v>1458</v>
      </c>
      <c r="AGX1" s="1" t="s">
        <v>1459</v>
      </c>
      <c r="AGY1" s="1" t="s">
        <v>1460</v>
      </c>
      <c r="AGZ1" s="1" t="s">
        <v>1461</v>
      </c>
      <c r="AHA1" s="1" t="s">
        <v>1462</v>
      </c>
      <c r="AHB1" s="1" t="s">
        <v>1463</v>
      </c>
      <c r="AHC1" s="1" t="s">
        <v>1464</v>
      </c>
      <c r="AHD1" s="1" t="s">
        <v>1465</v>
      </c>
      <c r="AHE1" s="1" t="s">
        <v>1466</v>
      </c>
      <c r="AHF1" s="1" t="s">
        <v>1467</v>
      </c>
      <c r="AHG1" s="1" t="s">
        <v>1468</v>
      </c>
      <c r="AHH1" s="1" t="s">
        <v>1469</v>
      </c>
      <c r="AHI1" s="1" t="s">
        <v>1470</v>
      </c>
      <c r="AHJ1" s="1" t="s">
        <v>1471</v>
      </c>
      <c r="AHK1" s="1" t="s">
        <v>1472</v>
      </c>
      <c r="AHL1" s="1" t="s">
        <v>1473</v>
      </c>
      <c r="AHM1" s="1" t="s">
        <v>1474</v>
      </c>
      <c r="AHN1" s="1" t="s">
        <v>1475</v>
      </c>
      <c r="AHO1" s="1" t="s">
        <v>1476</v>
      </c>
      <c r="AHP1" s="1" t="s">
        <v>1477</v>
      </c>
      <c r="AHQ1" s="1" t="s">
        <v>1478</v>
      </c>
      <c r="AHR1" s="1" t="s">
        <v>1479</v>
      </c>
      <c r="AHS1" s="1" t="s">
        <v>1480</v>
      </c>
      <c r="AHT1" s="1" t="s">
        <v>1481</v>
      </c>
      <c r="AHU1" s="1" t="s">
        <v>1482</v>
      </c>
      <c r="AHV1" s="1" t="s">
        <v>1483</v>
      </c>
      <c r="AHW1" s="1" t="s">
        <v>1484</v>
      </c>
      <c r="AHX1" s="1" t="s">
        <v>1485</v>
      </c>
      <c r="AHY1" s="1" t="s">
        <v>1486</v>
      </c>
      <c r="AHZ1" s="1" t="s">
        <v>1487</v>
      </c>
      <c r="AIA1" s="1" t="s">
        <v>1488</v>
      </c>
      <c r="AIB1" s="1" t="s">
        <v>1489</v>
      </c>
      <c r="AIC1" s="1" t="s">
        <v>1490</v>
      </c>
      <c r="AID1" s="1" t="s">
        <v>1491</v>
      </c>
      <c r="AIE1" s="1" t="s">
        <v>1492</v>
      </c>
      <c r="AIF1" s="1" t="s">
        <v>1493</v>
      </c>
      <c r="AIG1" s="1" t="s">
        <v>1494</v>
      </c>
      <c r="AIH1" s="1" t="s">
        <v>1495</v>
      </c>
      <c r="AII1" s="1" t="s">
        <v>1496</v>
      </c>
      <c r="AIJ1" s="1" t="s">
        <v>1497</v>
      </c>
      <c r="AIK1" s="1" t="s">
        <v>1498</v>
      </c>
      <c r="AIL1" s="1" t="s">
        <v>1499</v>
      </c>
      <c r="AIM1" s="1" t="s">
        <v>1500</v>
      </c>
      <c r="AIN1" s="1" t="s">
        <v>1501</v>
      </c>
      <c r="AIO1" s="1" t="s">
        <v>1502</v>
      </c>
      <c r="AIP1" s="1" t="s">
        <v>1503</v>
      </c>
      <c r="AIQ1" s="1" t="s">
        <v>1504</v>
      </c>
      <c r="AIR1" s="1" t="s">
        <v>1505</v>
      </c>
      <c r="AIS1" s="1" t="s">
        <v>1506</v>
      </c>
      <c r="AIT1" s="1" t="s">
        <v>1507</v>
      </c>
      <c r="AIU1" s="1" t="s">
        <v>1508</v>
      </c>
      <c r="AIV1" s="1" t="s">
        <v>1509</v>
      </c>
      <c r="AIW1" s="1" t="s">
        <v>1510</v>
      </c>
      <c r="AIX1" s="1" t="s">
        <v>1511</v>
      </c>
      <c r="AIY1" s="1" t="s">
        <v>1512</v>
      </c>
      <c r="AIZ1" s="1" t="s">
        <v>1513</v>
      </c>
      <c r="AJA1" s="1" t="s">
        <v>1514</v>
      </c>
      <c r="AJB1" s="1" t="s">
        <v>1515</v>
      </c>
      <c r="AJC1" s="1" t="s">
        <v>1516</v>
      </c>
      <c r="AJD1" s="1" t="s">
        <v>1517</v>
      </c>
      <c r="AJE1" s="1" t="s">
        <v>1518</v>
      </c>
      <c r="AJF1" s="1" t="s">
        <v>1519</v>
      </c>
      <c r="AJG1" s="1" t="s">
        <v>1520</v>
      </c>
      <c r="AJH1" s="1" t="s">
        <v>1521</v>
      </c>
      <c r="AJI1" s="1" t="s">
        <v>1522</v>
      </c>
      <c r="AJJ1" s="1" t="s">
        <v>1523</v>
      </c>
      <c r="AJK1" s="1" t="s">
        <v>1524</v>
      </c>
      <c r="AJL1" s="1" t="s">
        <v>1525</v>
      </c>
      <c r="AJM1" s="1" t="s">
        <v>1526</v>
      </c>
      <c r="AJN1" s="1" t="s">
        <v>1527</v>
      </c>
      <c r="AJO1" s="1" t="s">
        <v>1528</v>
      </c>
      <c r="AJP1" s="1" t="s">
        <v>1529</v>
      </c>
      <c r="AJQ1" s="1" t="s">
        <v>1530</v>
      </c>
      <c r="AJR1" s="1" t="s">
        <v>1531</v>
      </c>
      <c r="AJS1" s="1" t="s">
        <v>1532</v>
      </c>
      <c r="AJT1" s="1" t="s">
        <v>1533</v>
      </c>
      <c r="AJU1" s="1" t="s">
        <v>1534</v>
      </c>
      <c r="AJV1" s="1" t="s">
        <v>1535</v>
      </c>
      <c r="AJW1" s="1" t="s">
        <v>1536</v>
      </c>
      <c r="AJX1" s="1" t="s">
        <v>1537</v>
      </c>
      <c r="AJY1" s="1" t="s">
        <v>1538</v>
      </c>
      <c r="AJZ1" s="1" t="s">
        <v>1539</v>
      </c>
      <c r="AKA1" s="1" t="s">
        <v>1540</v>
      </c>
      <c r="AKB1" s="1" t="s">
        <v>1541</v>
      </c>
      <c r="AKC1" s="1" t="s">
        <v>1542</v>
      </c>
      <c r="AKD1" s="1" t="s">
        <v>1543</v>
      </c>
      <c r="AKE1" s="1" t="s">
        <v>1544</v>
      </c>
      <c r="AKF1" s="1" t="s">
        <v>1545</v>
      </c>
      <c r="AKG1" s="1" t="s">
        <v>1546</v>
      </c>
      <c r="AKH1" s="1" t="s">
        <v>1547</v>
      </c>
      <c r="AKI1" s="1" t="s">
        <v>1548</v>
      </c>
      <c r="AKJ1" s="1" t="s">
        <v>1549</v>
      </c>
      <c r="AKK1" s="1" t="s">
        <v>1550</v>
      </c>
      <c r="AKL1" s="1" t="s">
        <v>1551</v>
      </c>
      <c r="AKM1" s="1" t="s">
        <v>1552</v>
      </c>
      <c r="AKN1" s="1" t="s">
        <v>1553</v>
      </c>
      <c r="AKO1" s="1" t="s">
        <v>1554</v>
      </c>
      <c r="AKP1" s="1" t="s">
        <v>1555</v>
      </c>
      <c r="AKQ1" s="1" t="s">
        <v>1556</v>
      </c>
      <c r="AKR1" s="1" t="s">
        <v>1557</v>
      </c>
      <c r="AKS1" s="1" t="s">
        <v>1558</v>
      </c>
      <c r="AKT1" s="1" t="s">
        <v>1559</v>
      </c>
      <c r="AKU1" s="1" t="s">
        <v>1560</v>
      </c>
      <c r="AKV1" s="1" t="s">
        <v>1561</v>
      </c>
      <c r="AKW1" s="1" t="s">
        <v>1562</v>
      </c>
      <c r="AKX1" s="1" t="s">
        <v>1563</v>
      </c>
      <c r="AKY1" s="1" t="s">
        <v>1564</v>
      </c>
      <c r="AKZ1" s="1" t="s">
        <v>1565</v>
      </c>
      <c r="ALA1" s="1" t="s">
        <v>1566</v>
      </c>
      <c r="ALB1" s="1" t="s">
        <v>1567</v>
      </c>
      <c r="ALC1" s="1" t="s">
        <v>1568</v>
      </c>
      <c r="ALD1" s="1" t="s">
        <v>1569</v>
      </c>
      <c r="ALE1" s="1" t="s">
        <v>1570</v>
      </c>
      <c r="ALF1" s="1" t="s">
        <v>1571</v>
      </c>
      <c r="ALG1" s="1" t="s">
        <v>1572</v>
      </c>
      <c r="ALH1" s="1" t="s">
        <v>1573</v>
      </c>
      <c r="ALI1" s="1" t="s">
        <v>1574</v>
      </c>
      <c r="ALJ1" s="1" t="s">
        <v>1575</v>
      </c>
      <c r="ALK1" s="1" t="s">
        <v>1576</v>
      </c>
      <c r="ALL1" s="1" t="s">
        <v>1577</v>
      </c>
      <c r="ALM1" s="1" t="s">
        <v>1578</v>
      </c>
      <c r="ALN1" s="1" t="s">
        <v>1579</v>
      </c>
      <c r="ALO1" s="1" t="s">
        <v>1580</v>
      </c>
      <c r="ALP1" s="1" t="s">
        <v>1581</v>
      </c>
      <c r="ALQ1" s="1" t="s">
        <v>1582</v>
      </c>
      <c r="ALR1" s="1" t="s">
        <v>1583</v>
      </c>
      <c r="ALS1" s="1" t="s">
        <v>1584</v>
      </c>
      <c r="ALT1" s="1" t="s">
        <v>1585</v>
      </c>
      <c r="ALU1" s="1" t="s">
        <v>1586</v>
      </c>
      <c r="ALV1" s="1" t="s">
        <v>1587</v>
      </c>
      <c r="ALW1" s="1" t="s">
        <v>1588</v>
      </c>
      <c r="ALX1" s="1" t="s">
        <v>1589</v>
      </c>
      <c r="ALY1" s="1" t="s">
        <v>1590</v>
      </c>
      <c r="ALZ1" s="1" t="s">
        <v>1591</v>
      </c>
      <c r="AMA1" s="1" t="s">
        <v>1592</v>
      </c>
      <c r="AMB1" s="1" t="s">
        <v>1593</v>
      </c>
      <c r="AMC1" s="1" t="s">
        <v>1594</v>
      </c>
      <c r="AMD1" s="1" t="s">
        <v>1595</v>
      </c>
      <c r="AME1" s="1" t="s">
        <v>1596</v>
      </c>
      <c r="AMF1" s="1" t="s">
        <v>1597</v>
      </c>
      <c r="AMG1" s="1" t="s">
        <v>1598</v>
      </c>
      <c r="AMH1" s="1" t="s">
        <v>1599</v>
      </c>
      <c r="AMI1" s="1" t="s">
        <v>1600</v>
      </c>
      <c r="AMJ1" s="1" t="s">
        <v>1601</v>
      </c>
      <c r="AMK1" s="1" t="s">
        <v>1602</v>
      </c>
      <c r="AML1" s="1" t="s">
        <v>1603</v>
      </c>
      <c r="AMM1" s="1" t="s">
        <v>1604</v>
      </c>
      <c r="AMN1" s="1" t="s">
        <v>1605</v>
      </c>
      <c r="AMO1" s="1" t="s">
        <v>1606</v>
      </c>
      <c r="AMP1" s="1" t="s">
        <v>1607</v>
      </c>
      <c r="AMQ1" s="1" t="s">
        <v>1608</v>
      </c>
      <c r="AMR1" s="1" t="s">
        <v>1609</v>
      </c>
      <c r="AMS1" s="1" t="s">
        <v>1610</v>
      </c>
      <c r="AMT1" s="1" t="s">
        <v>1611</v>
      </c>
      <c r="AMU1" s="1" t="s">
        <v>1612</v>
      </c>
      <c r="AMV1" s="1" t="s">
        <v>1613</v>
      </c>
      <c r="AMW1" s="1" t="s">
        <v>1614</v>
      </c>
      <c r="AMX1" s="1" t="s">
        <v>1615</v>
      </c>
      <c r="AMY1" s="1" t="s">
        <v>1616</v>
      </c>
      <c r="AMZ1" s="1" t="s">
        <v>1617</v>
      </c>
      <c r="ANA1" s="1" t="s">
        <v>1618</v>
      </c>
      <c r="ANB1" s="1" t="s">
        <v>1619</v>
      </c>
      <c r="ANC1" s="1" t="s">
        <v>1620</v>
      </c>
      <c r="AND1" s="1" t="s">
        <v>1621</v>
      </c>
      <c r="ANE1" s="1" t="s">
        <v>1622</v>
      </c>
      <c r="ANF1" s="1" t="s">
        <v>1623</v>
      </c>
      <c r="ANG1" s="1" t="s">
        <v>1624</v>
      </c>
      <c r="ANH1" s="1" t="s">
        <v>1625</v>
      </c>
      <c r="ANI1" s="1" t="s">
        <v>1626</v>
      </c>
      <c r="ANJ1" s="1" t="s">
        <v>1627</v>
      </c>
      <c r="ANK1" s="1" t="s">
        <v>1628</v>
      </c>
      <c r="ANL1" s="1" t="s">
        <v>1629</v>
      </c>
      <c r="ANM1" s="1" t="s">
        <v>1630</v>
      </c>
      <c r="ANN1" s="1" t="s">
        <v>1631</v>
      </c>
      <c r="ANO1" s="1" t="s">
        <v>1632</v>
      </c>
      <c r="ANP1" s="1" t="s">
        <v>1633</v>
      </c>
      <c r="ANQ1" s="1" t="s">
        <v>1634</v>
      </c>
      <c r="ANR1" s="1" t="s">
        <v>1635</v>
      </c>
      <c r="ANS1" s="1" t="s">
        <v>1636</v>
      </c>
      <c r="ANT1" s="1" t="s">
        <v>1637</v>
      </c>
      <c r="ANU1" s="1" t="s">
        <v>1638</v>
      </c>
      <c r="ANV1" s="1" t="s">
        <v>1639</v>
      </c>
      <c r="ANW1" s="1" t="s">
        <v>1640</v>
      </c>
      <c r="ANX1" s="1" t="s">
        <v>1641</v>
      </c>
      <c r="ANY1" s="1" t="s">
        <v>1642</v>
      </c>
      <c r="ANZ1" s="1" t="s">
        <v>1643</v>
      </c>
      <c r="AOA1" s="1" t="s">
        <v>1644</v>
      </c>
      <c r="AOB1" s="1" t="s">
        <v>1645</v>
      </c>
      <c r="AOC1" s="1" t="s">
        <v>1646</v>
      </c>
      <c r="AOD1" s="1" t="s">
        <v>1647</v>
      </c>
      <c r="AOE1" s="1" t="s">
        <v>1648</v>
      </c>
      <c r="AOF1" s="1" t="s">
        <v>1649</v>
      </c>
      <c r="AOG1" s="1" t="s">
        <v>1650</v>
      </c>
      <c r="AOH1" s="1" t="s">
        <v>1651</v>
      </c>
      <c r="AOI1" s="1" t="s">
        <v>1652</v>
      </c>
      <c r="AOJ1" s="1" t="s">
        <v>1653</v>
      </c>
      <c r="AOK1" s="1" t="s">
        <v>1654</v>
      </c>
      <c r="AOL1" s="1" t="s">
        <v>1655</v>
      </c>
      <c r="AOM1" s="1" t="s">
        <v>1656</v>
      </c>
      <c r="AON1" s="1" t="s">
        <v>1657</v>
      </c>
      <c r="AOO1" s="1" t="s">
        <v>1658</v>
      </c>
      <c r="AOP1" s="1" t="s">
        <v>1659</v>
      </c>
      <c r="AOQ1" s="1" t="s">
        <v>1660</v>
      </c>
      <c r="AOR1" s="1" t="s">
        <v>1661</v>
      </c>
      <c r="AOS1" s="1" t="s">
        <v>1662</v>
      </c>
      <c r="AOT1" s="1" t="s">
        <v>1663</v>
      </c>
      <c r="AOU1" s="1" t="s">
        <v>1664</v>
      </c>
      <c r="AOV1" s="1" t="s">
        <v>1665</v>
      </c>
      <c r="AOW1" s="1" t="s">
        <v>1666</v>
      </c>
      <c r="AOX1" s="1" t="s">
        <v>1667</v>
      </c>
      <c r="AOY1" s="1" t="s">
        <v>1668</v>
      </c>
      <c r="AOZ1" s="1" t="s">
        <v>1669</v>
      </c>
      <c r="APA1" s="1" t="s">
        <v>1670</v>
      </c>
      <c r="APB1" s="1" t="s">
        <v>1671</v>
      </c>
      <c r="APC1" s="1" t="s">
        <v>1672</v>
      </c>
      <c r="APD1" s="1" t="s">
        <v>1673</v>
      </c>
      <c r="APE1" s="1" t="s">
        <v>1674</v>
      </c>
      <c r="APF1" s="1" t="s">
        <v>1675</v>
      </c>
      <c r="APG1" s="1" t="s">
        <v>1676</v>
      </c>
      <c r="APH1" s="1" t="s">
        <v>1677</v>
      </c>
      <c r="API1" s="1" t="s">
        <v>1678</v>
      </c>
      <c r="APJ1" s="1" t="s">
        <v>1679</v>
      </c>
      <c r="APK1" s="1" t="s">
        <v>1680</v>
      </c>
      <c r="APL1" s="1" t="s">
        <v>1681</v>
      </c>
      <c r="APM1" s="1" t="s">
        <v>1682</v>
      </c>
      <c r="APN1" s="1" t="s">
        <v>1683</v>
      </c>
      <c r="APO1" s="1" t="s">
        <v>1684</v>
      </c>
      <c r="APP1" s="1" t="s">
        <v>1685</v>
      </c>
      <c r="APQ1" s="1" t="s">
        <v>1686</v>
      </c>
      <c r="APR1" s="1" t="s">
        <v>1687</v>
      </c>
      <c r="APS1" s="1" t="s">
        <v>1688</v>
      </c>
      <c r="APT1" s="1" t="s">
        <v>1689</v>
      </c>
      <c r="APU1" s="1" t="s">
        <v>1690</v>
      </c>
      <c r="APV1" s="1" t="s">
        <v>1691</v>
      </c>
      <c r="APW1" s="1" t="s">
        <v>1692</v>
      </c>
      <c r="APX1" s="1" t="s">
        <v>1693</v>
      </c>
      <c r="APY1" s="1" t="s">
        <v>1694</v>
      </c>
      <c r="APZ1" s="1" t="s">
        <v>1695</v>
      </c>
      <c r="AQA1" s="1" t="s">
        <v>1696</v>
      </c>
      <c r="AQB1" s="1" t="s">
        <v>1697</v>
      </c>
      <c r="AQC1" s="1" t="s">
        <v>1698</v>
      </c>
      <c r="AQD1" s="1" t="s">
        <v>1699</v>
      </c>
      <c r="AQE1" s="1" t="s">
        <v>1700</v>
      </c>
      <c r="AQF1" s="1" t="s">
        <v>1701</v>
      </c>
      <c r="AQG1" s="1" t="s">
        <v>1702</v>
      </c>
      <c r="AQH1" s="1" t="s">
        <v>1703</v>
      </c>
      <c r="AQI1" s="1" t="s">
        <v>1704</v>
      </c>
      <c r="AQJ1" s="1" t="s">
        <v>1705</v>
      </c>
      <c r="AQK1" s="1" t="s">
        <v>1706</v>
      </c>
      <c r="AQL1" s="1" t="s">
        <v>1707</v>
      </c>
      <c r="AQM1" s="1" t="s">
        <v>1708</v>
      </c>
      <c r="AQN1" s="1" t="s">
        <v>1709</v>
      </c>
      <c r="AQO1" s="1" t="s">
        <v>1710</v>
      </c>
      <c r="AQP1" s="1" t="s">
        <v>1711</v>
      </c>
      <c r="AQQ1" s="1" t="s">
        <v>1712</v>
      </c>
      <c r="AQR1" s="1" t="s">
        <v>1713</v>
      </c>
      <c r="AQS1" s="1" t="s">
        <v>1714</v>
      </c>
      <c r="AQT1" s="1" t="s">
        <v>1715</v>
      </c>
      <c r="AQU1" s="1" t="s">
        <v>1716</v>
      </c>
      <c r="AQV1" s="1" t="s">
        <v>1717</v>
      </c>
      <c r="AQW1" s="1" t="s">
        <v>1718</v>
      </c>
      <c r="AQX1" s="1" t="s">
        <v>1719</v>
      </c>
      <c r="AQY1" s="1" t="s">
        <v>1720</v>
      </c>
      <c r="AQZ1" s="1" t="s">
        <v>1721</v>
      </c>
      <c r="ARA1" s="1" t="s">
        <v>1722</v>
      </c>
      <c r="ARB1" s="1" t="s">
        <v>1723</v>
      </c>
      <c r="ARC1" s="1" t="s">
        <v>1724</v>
      </c>
      <c r="ARD1" s="1" t="s">
        <v>1725</v>
      </c>
      <c r="ARE1" s="1" t="s">
        <v>1726</v>
      </c>
      <c r="ARF1" s="1" t="s">
        <v>1727</v>
      </c>
      <c r="ARG1" s="1" t="s">
        <v>1728</v>
      </c>
      <c r="ARH1" s="1" t="s">
        <v>1729</v>
      </c>
      <c r="ARI1" s="1" t="s">
        <v>1730</v>
      </c>
      <c r="ARJ1" s="1" t="s">
        <v>1731</v>
      </c>
      <c r="ARK1" s="1" t="s">
        <v>1732</v>
      </c>
      <c r="ARL1" s="1" t="s">
        <v>1733</v>
      </c>
      <c r="ARM1" s="1" t="s">
        <v>1734</v>
      </c>
      <c r="ARN1" s="1" t="s">
        <v>1735</v>
      </c>
      <c r="ARO1" s="1" t="s">
        <v>1736</v>
      </c>
      <c r="ARP1" s="1" t="s">
        <v>1737</v>
      </c>
      <c r="ARQ1" s="1" t="s">
        <v>1738</v>
      </c>
      <c r="ARR1" s="1" t="s">
        <v>1739</v>
      </c>
      <c r="ARS1" s="1" t="s">
        <v>1740</v>
      </c>
      <c r="ART1" s="1" t="s">
        <v>1741</v>
      </c>
      <c r="ARU1" s="1" t="s">
        <v>1742</v>
      </c>
      <c r="ARV1" s="1" t="s">
        <v>1743</v>
      </c>
      <c r="ARW1" s="1" t="s">
        <v>1744</v>
      </c>
      <c r="ARX1" s="1" t="s">
        <v>1745</v>
      </c>
      <c r="ARY1" s="1" t="s">
        <v>1746</v>
      </c>
      <c r="ARZ1" s="1" t="s">
        <v>1747</v>
      </c>
      <c r="ASA1" s="1" t="s">
        <v>1748</v>
      </c>
      <c r="ASB1" s="1" t="s">
        <v>1749</v>
      </c>
      <c r="ASC1" s="1" t="s">
        <v>1750</v>
      </c>
      <c r="ASD1" s="1" t="s">
        <v>1751</v>
      </c>
      <c r="ASE1" s="1" t="s">
        <v>1752</v>
      </c>
      <c r="ASF1" s="1" t="s">
        <v>1753</v>
      </c>
      <c r="ASG1" s="1" t="s">
        <v>1754</v>
      </c>
      <c r="ASH1" s="1" t="s">
        <v>1755</v>
      </c>
      <c r="ASI1" s="1" t="s">
        <v>1756</v>
      </c>
      <c r="ASJ1" s="1" t="s">
        <v>1757</v>
      </c>
      <c r="ASK1" s="1" t="s">
        <v>1758</v>
      </c>
      <c r="ASL1" s="1" t="s">
        <v>1759</v>
      </c>
      <c r="ASM1" s="1" t="s">
        <v>1760</v>
      </c>
      <c r="ASN1" s="1" t="s">
        <v>1761</v>
      </c>
      <c r="ASO1" s="1" t="s">
        <v>1762</v>
      </c>
      <c r="ASP1" s="1" t="s">
        <v>1763</v>
      </c>
      <c r="ASQ1" s="1" t="s">
        <v>1764</v>
      </c>
      <c r="ASR1" s="1" t="s">
        <v>1765</v>
      </c>
      <c r="ASS1" s="1" t="s">
        <v>1766</v>
      </c>
      <c r="AST1" s="1" t="s">
        <v>1767</v>
      </c>
      <c r="ASU1" s="1" t="s">
        <v>1768</v>
      </c>
    </row>
    <row r="2" spans="1:1191" x14ac:dyDescent="0.25">
      <c r="A2" s="1">
        <v>0</v>
      </c>
      <c r="B2">
        <v>9703</v>
      </c>
      <c r="C2">
        <v>5839</v>
      </c>
      <c r="D2">
        <v>8973</v>
      </c>
      <c r="E2">
        <v>11775</v>
      </c>
      <c r="F2">
        <v>5562</v>
      </c>
      <c r="G2">
        <v>3776</v>
      </c>
      <c r="H2">
        <v>5290</v>
      </c>
      <c r="I2">
        <v>6897</v>
      </c>
      <c r="J2">
        <v>8294</v>
      </c>
      <c r="K2">
        <v>6009</v>
      </c>
      <c r="L2">
        <v>10079</v>
      </c>
      <c r="M2">
        <v>10543</v>
      </c>
      <c r="N2">
        <v>1</v>
      </c>
      <c r="O2">
        <v>1</v>
      </c>
      <c r="P2">
        <v>10628</v>
      </c>
      <c r="Q2">
        <v>7301</v>
      </c>
      <c r="R2">
        <v>9584</v>
      </c>
      <c r="S2">
        <v>13876</v>
      </c>
      <c r="T2">
        <v>5568</v>
      </c>
      <c r="U2">
        <v>3631</v>
      </c>
      <c r="V2">
        <v>5490</v>
      </c>
      <c r="W2">
        <v>6558</v>
      </c>
      <c r="X2">
        <v>3411</v>
      </c>
      <c r="Y2">
        <v>2362</v>
      </c>
      <c r="Z2">
        <v>3633</v>
      </c>
      <c r="AA2">
        <v>4234</v>
      </c>
      <c r="AB2">
        <v>4895</v>
      </c>
      <c r="AC2">
        <v>3927</v>
      </c>
      <c r="AD2">
        <v>6571</v>
      </c>
      <c r="AE2">
        <v>6415</v>
      </c>
      <c r="AF2">
        <v>1</v>
      </c>
      <c r="AG2">
        <v>6214</v>
      </c>
      <c r="AH2">
        <v>4470</v>
      </c>
      <c r="AI2">
        <v>6579</v>
      </c>
      <c r="AJ2">
        <v>8136</v>
      </c>
      <c r="AK2">
        <v>7680</v>
      </c>
      <c r="AL2">
        <v>4993</v>
      </c>
      <c r="AM2">
        <v>8047</v>
      </c>
      <c r="AN2">
        <v>9527</v>
      </c>
      <c r="AO2">
        <v>5430</v>
      </c>
      <c r="AP2">
        <v>3968</v>
      </c>
      <c r="AQ2">
        <v>6077</v>
      </c>
      <c r="AR2">
        <v>6652</v>
      </c>
      <c r="AS2">
        <v>8644</v>
      </c>
      <c r="AT2">
        <v>6586</v>
      </c>
      <c r="AU2">
        <v>11349</v>
      </c>
      <c r="AV2">
        <v>11810</v>
      </c>
      <c r="AW2">
        <v>10075</v>
      </c>
      <c r="AX2">
        <v>6758</v>
      </c>
      <c r="AY2">
        <v>9198</v>
      </c>
      <c r="AZ2">
        <v>12649</v>
      </c>
      <c r="BA2">
        <v>1</v>
      </c>
      <c r="BB2">
        <v>10696</v>
      </c>
      <c r="BC2">
        <v>6444</v>
      </c>
      <c r="BD2">
        <v>9819</v>
      </c>
      <c r="BE2">
        <v>12695</v>
      </c>
      <c r="BF2">
        <v>7098</v>
      </c>
      <c r="BG2">
        <v>4452</v>
      </c>
      <c r="BH2">
        <v>6970</v>
      </c>
      <c r="BI2">
        <v>8438</v>
      </c>
      <c r="BJ2">
        <v>9611</v>
      </c>
      <c r="BK2">
        <v>7056</v>
      </c>
      <c r="BL2">
        <v>11877</v>
      </c>
      <c r="BM2">
        <v>13072</v>
      </c>
      <c r="BN2">
        <v>2</v>
      </c>
      <c r="BO2">
        <v>13074</v>
      </c>
      <c r="BP2">
        <v>8371</v>
      </c>
      <c r="BQ2">
        <v>12472</v>
      </c>
      <c r="BR2">
        <v>18413</v>
      </c>
      <c r="BS2">
        <v>5221</v>
      </c>
      <c r="BT2">
        <v>3369</v>
      </c>
      <c r="BU2">
        <v>5430</v>
      </c>
      <c r="BV2">
        <v>6467</v>
      </c>
      <c r="BW2">
        <v>3376</v>
      </c>
      <c r="BX2">
        <v>2364</v>
      </c>
      <c r="BY2">
        <v>3851</v>
      </c>
      <c r="BZ2">
        <v>4074</v>
      </c>
      <c r="CA2">
        <v>4589</v>
      </c>
      <c r="CB2">
        <v>4047</v>
      </c>
      <c r="CC2">
        <v>6303</v>
      </c>
      <c r="CD2">
        <v>6779</v>
      </c>
      <c r="CE2">
        <v>1</v>
      </c>
      <c r="CF2">
        <v>1</v>
      </c>
      <c r="CG2">
        <v>4766</v>
      </c>
      <c r="CH2">
        <v>4069</v>
      </c>
      <c r="CI2">
        <v>5682</v>
      </c>
      <c r="CJ2">
        <v>7630</v>
      </c>
      <c r="CK2">
        <v>3243</v>
      </c>
      <c r="CL2">
        <v>2168</v>
      </c>
      <c r="CM2">
        <v>3789</v>
      </c>
      <c r="CN2">
        <v>4156</v>
      </c>
      <c r="CO2">
        <v>2335</v>
      </c>
      <c r="CP2">
        <v>1837</v>
      </c>
      <c r="CQ2">
        <v>2810</v>
      </c>
      <c r="CR2">
        <v>2944</v>
      </c>
      <c r="CS2">
        <v>3451</v>
      </c>
      <c r="CT2">
        <v>2822</v>
      </c>
      <c r="CU2">
        <v>4868</v>
      </c>
      <c r="CV2">
        <v>5004</v>
      </c>
      <c r="CW2">
        <v>3869</v>
      </c>
      <c r="CX2">
        <v>2896</v>
      </c>
      <c r="CY2">
        <v>4384</v>
      </c>
      <c r="CZ2">
        <v>5361</v>
      </c>
      <c r="DA2">
        <v>4753</v>
      </c>
      <c r="DB2">
        <v>3288</v>
      </c>
      <c r="DC2">
        <v>5700</v>
      </c>
      <c r="DD2">
        <v>6287</v>
      </c>
      <c r="DE2">
        <v>3936</v>
      </c>
      <c r="DF2">
        <v>2998</v>
      </c>
      <c r="DG2">
        <v>4552</v>
      </c>
      <c r="DH2">
        <v>5407</v>
      </c>
      <c r="DI2">
        <v>5968</v>
      </c>
      <c r="DJ2">
        <v>4974</v>
      </c>
      <c r="DK2">
        <v>8540</v>
      </c>
      <c r="DL2">
        <v>1</v>
      </c>
      <c r="DM2">
        <v>8649</v>
      </c>
      <c r="DN2">
        <v>1</v>
      </c>
      <c r="DO2">
        <v>1</v>
      </c>
      <c r="DP2">
        <v>2</v>
      </c>
      <c r="DQ2">
        <v>1</v>
      </c>
      <c r="DR2">
        <v>6510</v>
      </c>
      <c r="DS2">
        <v>5170</v>
      </c>
      <c r="DT2">
        <v>8012</v>
      </c>
      <c r="DU2">
        <v>9220</v>
      </c>
      <c r="DV2">
        <v>6079</v>
      </c>
      <c r="DW2">
        <v>4071</v>
      </c>
      <c r="DX2">
        <v>6104</v>
      </c>
      <c r="DY2">
        <v>7546</v>
      </c>
      <c r="DZ2">
        <v>4407</v>
      </c>
      <c r="EA2">
        <v>2959</v>
      </c>
      <c r="EB2">
        <v>4888</v>
      </c>
      <c r="EC2">
        <v>5560</v>
      </c>
      <c r="ED2">
        <v>6064</v>
      </c>
      <c r="EE2">
        <v>4928</v>
      </c>
      <c r="EF2">
        <v>7996</v>
      </c>
      <c r="EG2">
        <v>8600</v>
      </c>
      <c r="EH2">
        <v>1</v>
      </c>
      <c r="EI2">
        <v>7487</v>
      </c>
      <c r="EJ2">
        <v>5438</v>
      </c>
      <c r="EK2">
        <v>7895</v>
      </c>
      <c r="EL2">
        <v>11031</v>
      </c>
      <c r="EM2">
        <v>8453</v>
      </c>
      <c r="EN2">
        <v>4959</v>
      </c>
      <c r="EO2">
        <v>7895</v>
      </c>
      <c r="EP2">
        <v>9934</v>
      </c>
      <c r="EQ2">
        <v>5294</v>
      </c>
      <c r="ER2">
        <v>3523</v>
      </c>
      <c r="ES2">
        <v>5053</v>
      </c>
      <c r="ET2">
        <v>1</v>
      </c>
      <c r="EU2">
        <v>6082</v>
      </c>
      <c r="EV2">
        <v>7924</v>
      </c>
      <c r="EW2">
        <v>6031</v>
      </c>
      <c r="EX2">
        <v>10301</v>
      </c>
      <c r="EY2">
        <v>10429</v>
      </c>
      <c r="EZ2">
        <v>1</v>
      </c>
      <c r="FA2">
        <v>1</v>
      </c>
      <c r="FB2">
        <v>9200</v>
      </c>
      <c r="FC2">
        <v>6519</v>
      </c>
      <c r="FD2">
        <v>8578</v>
      </c>
      <c r="FE2">
        <v>12191</v>
      </c>
      <c r="FF2">
        <v>5826</v>
      </c>
      <c r="FG2">
        <v>3704</v>
      </c>
      <c r="FH2">
        <v>5835</v>
      </c>
      <c r="FI2">
        <v>6859</v>
      </c>
      <c r="FJ2">
        <v>3974</v>
      </c>
      <c r="FK2">
        <v>2861</v>
      </c>
      <c r="FL2">
        <v>4054</v>
      </c>
      <c r="FM2">
        <v>4958</v>
      </c>
      <c r="FN2">
        <v>5614</v>
      </c>
      <c r="FO2">
        <v>4747</v>
      </c>
      <c r="FP2">
        <v>7776</v>
      </c>
      <c r="FQ2">
        <v>7555</v>
      </c>
      <c r="FR2">
        <v>2</v>
      </c>
      <c r="FS2">
        <v>6620</v>
      </c>
      <c r="FT2">
        <v>4906</v>
      </c>
      <c r="FU2">
        <v>7059</v>
      </c>
      <c r="FV2">
        <v>8616</v>
      </c>
      <c r="FW2">
        <v>9062</v>
      </c>
      <c r="FX2">
        <v>5676</v>
      </c>
      <c r="FY2">
        <v>9449</v>
      </c>
      <c r="FZ2">
        <v>11049</v>
      </c>
      <c r="GA2">
        <v>6666</v>
      </c>
      <c r="GB2">
        <v>4825</v>
      </c>
      <c r="GC2">
        <v>7534</v>
      </c>
      <c r="GD2">
        <v>8081</v>
      </c>
      <c r="GE2">
        <v>11099</v>
      </c>
      <c r="GF2">
        <v>8458</v>
      </c>
      <c r="GG2">
        <v>16024</v>
      </c>
      <c r="GH2">
        <v>15010</v>
      </c>
      <c r="GI2">
        <v>1</v>
      </c>
      <c r="GJ2">
        <v>12521</v>
      </c>
      <c r="GK2">
        <v>8685</v>
      </c>
      <c r="GL2">
        <v>12242</v>
      </c>
      <c r="GM2">
        <v>15507</v>
      </c>
      <c r="GN2">
        <v>1</v>
      </c>
      <c r="GO2">
        <v>10234</v>
      </c>
      <c r="GP2">
        <v>6148</v>
      </c>
      <c r="GQ2">
        <v>9942</v>
      </c>
      <c r="GR2">
        <v>13129</v>
      </c>
      <c r="GS2">
        <v>7403</v>
      </c>
      <c r="GT2">
        <v>4740</v>
      </c>
      <c r="GU2">
        <v>5680</v>
      </c>
      <c r="GV2">
        <v>8708</v>
      </c>
      <c r="GW2">
        <v>9909</v>
      </c>
      <c r="GX2">
        <v>7679</v>
      </c>
      <c r="GY2">
        <v>13329</v>
      </c>
      <c r="GZ2">
        <v>1</v>
      </c>
      <c r="HA2">
        <v>13472</v>
      </c>
      <c r="HB2">
        <v>3</v>
      </c>
      <c r="HC2">
        <v>1</v>
      </c>
      <c r="HD2">
        <v>13369</v>
      </c>
      <c r="HE2">
        <v>8563</v>
      </c>
      <c r="HF2">
        <v>13130</v>
      </c>
      <c r="HG2">
        <v>17427</v>
      </c>
      <c r="HH2">
        <v>1</v>
      </c>
      <c r="HI2">
        <v>1</v>
      </c>
      <c r="HJ2">
        <v>1</v>
      </c>
      <c r="HK2">
        <v>1</v>
      </c>
      <c r="HL2">
        <v>2</v>
      </c>
      <c r="HM2">
        <v>10825</v>
      </c>
      <c r="HN2">
        <v>6425</v>
      </c>
      <c r="HO2">
        <v>9400</v>
      </c>
      <c r="HP2">
        <v>13184</v>
      </c>
      <c r="HQ2">
        <v>6943</v>
      </c>
      <c r="HR2">
        <v>4622</v>
      </c>
      <c r="HS2">
        <v>7010</v>
      </c>
      <c r="HT2">
        <v>8389</v>
      </c>
      <c r="HU2">
        <v>9399</v>
      </c>
      <c r="HV2">
        <v>6914</v>
      </c>
      <c r="HW2">
        <v>10668</v>
      </c>
      <c r="HX2">
        <v>12433</v>
      </c>
      <c r="HY2">
        <v>1</v>
      </c>
      <c r="HZ2">
        <v>12501</v>
      </c>
      <c r="IA2">
        <v>8204</v>
      </c>
      <c r="IB2">
        <v>10063</v>
      </c>
      <c r="IC2">
        <v>15810</v>
      </c>
      <c r="ID2">
        <v>6980</v>
      </c>
      <c r="IE2">
        <v>4432</v>
      </c>
      <c r="IF2">
        <v>7049</v>
      </c>
      <c r="IG2">
        <v>8388</v>
      </c>
      <c r="IH2">
        <v>4351</v>
      </c>
      <c r="II2">
        <v>3105</v>
      </c>
      <c r="IJ2">
        <v>4790</v>
      </c>
      <c r="IK2">
        <v>5572</v>
      </c>
      <c r="IL2">
        <v>6643</v>
      </c>
      <c r="IM2">
        <v>5027</v>
      </c>
      <c r="IN2">
        <v>8504</v>
      </c>
      <c r="IO2">
        <v>8738</v>
      </c>
      <c r="IP2">
        <v>1</v>
      </c>
      <c r="IQ2">
        <v>1</v>
      </c>
      <c r="IR2">
        <v>1</v>
      </c>
      <c r="IS2">
        <v>8041</v>
      </c>
      <c r="IT2">
        <v>5551</v>
      </c>
      <c r="IU2">
        <v>7686</v>
      </c>
      <c r="IV2">
        <v>10408</v>
      </c>
      <c r="IW2">
        <v>9213</v>
      </c>
      <c r="IX2">
        <v>5959</v>
      </c>
      <c r="IY2">
        <v>9383</v>
      </c>
      <c r="IZ2">
        <v>1</v>
      </c>
      <c r="JA2">
        <v>11469</v>
      </c>
      <c r="JB2">
        <v>6791</v>
      </c>
      <c r="JC2">
        <v>4765</v>
      </c>
      <c r="JD2">
        <v>7595</v>
      </c>
      <c r="JE2">
        <v>8305</v>
      </c>
      <c r="JF2">
        <v>10522</v>
      </c>
      <c r="JG2">
        <v>7991</v>
      </c>
      <c r="JH2">
        <v>13564</v>
      </c>
      <c r="JI2">
        <v>14684</v>
      </c>
      <c r="JJ2">
        <v>2</v>
      </c>
      <c r="JK2">
        <v>1</v>
      </c>
      <c r="JL2">
        <v>12620</v>
      </c>
      <c r="JM2">
        <v>8968</v>
      </c>
      <c r="JN2">
        <v>13373</v>
      </c>
      <c r="JO2">
        <v>16699</v>
      </c>
      <c r="JP2">
        <v>13296</v>
      </c>
      <c r="JQ2">
        <v>8149</v>
      </c>
      <c r="JR2">
        <v>12317</v>
      </c>
      <c r="JS2">
        <v>16490</v>
      </c>
      <c r="JT2">
        <v>8981</v>
      </c>
      <c r="JU2">
        <v>5503</v>
      </c>
      <c r="JV2">
        <v>8534</v>
      </c>
      <c r="JW2">
        <v>10656</v>
      </c>
      <c r="JX2">
        <v>11914</v>
      </c>
      <c r="JY2">
        <v>8764</v>
      </c>
      <c r="JZ2">
        <v>14316</v>
      </c>
      <c r="KA2">
        <v>15883</v>
      </c>
      <c r="KB2">
        <v>1</v>
      </c>
      <c r="KC2">
        <v>1</v>
      </c>
      <c r="KD2">
        <v>16811</v>
      </c>
      <c r="KE2">
        <v>10851</v>
      </c>
      <c r="KF2">
        <v>15267</v>
      </c>
      <c r="KG2">
        <v>22826</v>
      </c>
      <c r="KH2">
        <v>6285</v>
      </c>
      <c r="KI2">
        <v>3640</v>
      </c>
      <c r="KJ2">
        <v>5937</v>
      </c>
      <c r="KK2">
        <v>7314</v>
      </c>
      <c r="KL2">
        <v>3567</v>
      </c>
      <c r="KM2">
        <v>2482</v>
      </c>
      <c r="KN2">
        <v>3780</v>
      </c>
      <c r="KO2">
        <v>4366</v>
      </c>
      <c r="KP2">
        <v>5351</v>
      </c>
      <c r="KQ2">
        <v>4118</v>
      </c>
      <c r="KR2">
        <v>6849</v>
      </c>
      <c r="KS2">
        <v>7288</v>
      </c>
      <c r="KT2">
        <v>1</v>
      </c>
      <c r="KU2">
        <v>1</v>
      </c>
      <c r="KV2">
        <v>6836</v>
      </c>
      <c r="KW2">
        <v>4601</v>
      </c>
      <c r="KX2">
        <v>6888</v>
      </c>
      <c r="KY2">
        <v>8948</v>
      </c>
      <c r="KZ2">
        <v>3651</v>
      </c>
      <c r="LA2">
        <v>3850</v>
      </c>
      <c r="LB2">
        <v>3974</v>
      </c>
      <c r="LC2">
        <v>4270</v>
      </c>
      <c r="LD2">
        <v>2383</v>
      </c>
      <c r="LE2">
        <v>1818</v>
      </c>
      <c r="LF2">
        <v>2767</v>
      </c>
      <c r="LG2">
        <v>3094</v>
      </c>
      <c r="LH2">
        <v>3397</v>
      </c>
      <c r="LI2">
        <v>2946</v>
      </c>
      <c r="LJ2">
        <v>4721</v>
      </c>
      <c r="LK2">
        <v>4751</v>
      </c>
      <c r="LL2">
        <v>1</v>
      </c>
      <c r="LM2">
        <v>4137</v>
      </c>
      <c r="LN2">
        <v>3092</v>
      </c>
      <c r="LO2">
        <v>4773</v>
      </c>
      <c r="LP2">
        <v>5604</v>
      </c>
      <c r="LQ2">
        <v>5273</v>
      </c>
      <c r="LR2">
        <v>3548</v>
      </c>
      <c r="LS2">
        <v>5743</v>
      </c>
      <c r="LT2">
        <v>6391</v>
      </c>
      <c r="LU2">
        <v>3866</v>
      </c>
      <c r="LV2">
        <v>2794</v>
      </c>
      <c r="LW2">
        <v>4383</v>
      </c>
      <c r="LX2">
        <v>4797</v>
      </c>
      <c r="LY2">
        <v>6351</v>
      </c>
      <c r="LZ2">
        <v>4876</v>
      </c>
      <c r="MA2">
        <v>8717</v>
      </c>
      <c r="MB2">
        <v>8903</v>
      </c>
      <c r="MC2">
        <v>1</v>
      </c>
      <c r="MD2">
        <v>1</v>
      </c>
      <c r="ME2">
        <v>7417</v>
      </c>
      <c r="MF2">
        <v>4962</v>
      </c>
      <c r="MG2">
        <v>7069</v>
      </c>
      <c r="MH2">
        <v>9017</v>
      </c>
      <c r="MI2">
        <v>1</v>
      </c>
      <c r="MJ2">
        <v>6698</v>
      </c>
      <c r="MK2">
        <v>4463</v>
      </c>
      <c r="ML2">
        <v>6562</v>
      </c>
      <c r="MM2">
        <v>8038</v>
      </c>
      <c r="MN2">
        <v>4521</v>
      </c>
      <c r="MO2">
        <v>2910</v>
      </c>
      <c r="MP2">
        <v>4703</v>
      </c>
      <c r="MQ2">
        <v>5517</v>
      </c>
      <c r="MR2">
        <v>6481</v>
      </c>
      <c r="MS2">
        <v>4742</v>
      </c>
      <c r="MT2">
        <v>8260</v>
      </c>
      <c r="MU2">
        <v>8808</v>
      </c>
      <c r="MV2">
        <v>1</v>
      </c>
      <c r="MW2">
        <v>8427</v>
      </c>
      <c r="MX2">
        <v>5739</v>
      </c>
      <c r="MY2">
        <v>8562</v>
      </c>
      <c r="MZ2">
        <v>1</v>
      </c>
      <c r="NA2">
        <v>11109</v>
      </c>
      <c r="NB2">
        <v>3626</v>
      </c>
      <c r="NC2">
        <v>2399</v>
      </c>
      <c r="ND2">
        <v>3919</v>
      </c>
      <c r="NE2">
        <v>4468</v>
      </c>
      <c r="NF2">
        <v>2249</v>
      </c>
      <c r="NG2">
        <v>1727</v>
      </c>
      <c r="NH2">
        <v>2717</v>
      </c>
      <c r="NI2">
        <v>3087</v>
      </c>
      <c r="NJ2">
        <v>3748</v>
      </c>
      <c r="NK2">
        <v>3020</v>
      </c>
      <c r="NL2">
        <v>5362</v>
      </c>
      <c r="NM2">
        <v>5231</v>
      </c>
      <c r="NN2">
        <v>3894</v>
      </c>
      <c r="NO2">
        <v>2998</v>
      </c>
      <c r="NP2">
        <v>4904</v>
      </c>
      <c r="NQ2">
        <v>5398</v>
      </c>
      <c r="NR2">
        <v>2353</v>
      </c>
      <c r="NS2">
        <v>1780</v>
      </c>
      <c r="NT2">
        <v>2877</v>
      </c>
      <c r="NU2">
        <v>2996</v>
      </c>
      <c r="NV2">
        <v>1765</v>
      </c>
      <c r="NW2">
        <v>1570</v>
      </c>
      <c r="NX2">
        <v>2293</v>
      </c>
      <c r="NY2">
        <v>2304</v>
      </c>
      <c r="NZ2">
        <v>2708</v>
      </c>
      <c r="OA2">
        <v>2413</v>
      </c>
      <c r="OB2">
        <v>4184</v>
      </c>
      <c r="OC2">
        <v>3821</v>
      </c>
      <c r="OD2">
        <v>1</v>
      </c>
      <c r="OE2">
        <v>2749</v>
      </c>
      <c r="OF2">
        <v>2248</v>
      </c>
      <c r="OG2">
        <v>3724</v>
      </c>
      <c r="OH2">
        <v>3964</v>
      </c>
      <c r="OI2">
        <v>3570</v>
      </c>
      <c r="OJ2">
        <v>2451</v>
      </c>
      <c r="OK2">
        <v>4029</v>
      </c>
      <c r="OL2">
        <v>4442</v>
      </c>
      <c r="OM2">
        <v>2988</v>
      </c>
      <c r="ON2">
        <v>2263</v>
      </c>
      <c r="OO2">
        <v>3580</v>
      </c>
      <c r="OP2">
        <v>3682</v>
      </c>
      <c r="OQ2">
        <v>4685</v>
      </c>
      <c r="OR2">
        <v>3948</v>
      </c>
      <c r="OS2">
        <v>6785</v>
      </c>
      <c r="OT2">
        <v>2</v>
      </c>
      <c r="OU2">
        <v>6657</v>
      </c>
      <c r="OV2">
        <v>1</v>
      </c>
      <c r="OW2">
        <v>1</v>
      </c>
      <c r="OX2">
        <v>5071</v>
      </c>
      <c r="OY2">
        <v>3628</v>
      </c>
      <c r="OZ2">
        <v>5310</v>
      </c>
      <c r="PA2">
        <v>1</v>
      </c>
      <c r="PB2">
        <v>6314</v>
      </c>
      <c r="PC2">
        <v>1</v>
      </c>
      <c r="PD2">
        <v>4255</v>
      </c>
      <c r="PE2">
        <v>2638</v>
      </c>
      <c r="PF2">
        <v>4575</v>
      </c>
      <c r="PG2">
        <v>5261</v>
      </c>
      <c r="PH2">
        <v>3112</v>
      </c>
      <c r="PI2">
        <v>2219</v>
      </c>
      <c r="PJ2">
        <v>3518</v>
      </c>
      <c r="PK2">
        <v>3817</v>
      </c>
      <c r="PL2">
        <v>4511</v>
      </c>
      <c r="PM2">
        <v>3521</v>
      </c>
      <c r="PN2">
        <v>6273</v>
      </c>
      <c r="PO2">
        <v>6416</v>
      </c>
      <c r="PP2">
        <v>1</v>
      </c>
      <c r="PQ2">
        <v>1</v>
      </c>
      <c r="PR2">
        <v>5264</v>
      </c>
      <c r="PS2">
        <v>3764</v>
      </c>
      <c r="PT2">
        <v>6100</v>
      </c>
      <c r="PU2">
        <v>7217</v>
      </c>
      <c r="PV2">
        <v>5662</v>
      </c>
      <c r="PW2">
        <v>3305</v>
      </c>
      <c r="PX2">
        <v>5391</v>
      </c>
      <c r="PY2">
        <v>6555</v>
      </c>
      <c r="PZ2">
        <v>3548</v>
      </c>
      <c r="QA2">
        <v>2448</v>
      </c>
      <c r="QB2">
        <v>3466</v>
      </c>
      <c r="QC2">
        <v>4163</v>
      </c>
      <c r="QD2">
        <v>5560</v>
      </c>
      <c r="QE2">
        <v>4339</v>
      </c>
      <c r="QF2">
        <v>7578</v>
      </c>
      <c r="QG2">
        <v>7456</v>
      </c>
      <c r="QH2">
        <v>6500</v>
      </c>
      <c r="QI2">
        <v>4399</v>
      </c>
      <c r="QJ2">
        <v>6983</v>
      </c>
      <c r="QK2">
        <v>8314</v>
      </c>
      <c r="QL2">
        <v>4066</v>
      </c>
      <c r="QM2">
        <v>2730</v>
      </c>
      <c r="QN2">
        <v>4224</v>
      </c>
      <c r="QO2">
        <v>4984</v>
      </c>
      <c r="QP2">
        <v>2963</v>
      </c>
      <c r="QQ2">
        <v>2313</v>
      </c>
      <c r="QR2">
        <v>3189</v>
      </c>
      <c r="QS2">
        <v>3654</v>
      </c>
      <c r="QT2">
        <v>4316</v>
      </c>
      <c r="QU2">
        <v>3776</v>
      </c>
      <c r="QV2">
        <v>6397</v>
      </c>
      <c r="QW2">
        <v>6408</v>
      </c>
      <c r="QX2">
        <v>4850</v>
      </c>
      <c r="QY2">
        <v>3712</v>
      </c>
      <c r="QZ2">
        <v>5439</v>
      </c>
      <c r="RA2">
        <v>6398</v>
      </c>
      <c r="RB2">
        <v>6199</v>
      </c>
      <c r="RC2">
        <v>3993</v>
      </c>
      <c r="RD2">
        <v>6642</v>
      </c>
      <c r="RE2">
        <v>7621</v>
      </c>
      <c r="RF2">
        <v>4842</v>
      </c>
      <c r="RG2">
        <v>3692</v>
      </c>
      <c r="RH2">
        <v>5131</v>
      </c>
      <c r="RI2">
        <v>6060</v>
      </c>
      <c r="RJ2">
        <v>8127</v>
      </c>
      <c r="RK2">
        <v>6607</v>
      </c>
      <c r="RL2">
        <v>11765</v>
      </c>
      <c r="RM2">
        <v>11157</v>
      </c>
      <c r="RN2">
        <v>2</v>
      </c>
      <c r="RO2">
        <v>9035</v>
      </c>
      <c r="RP2">
        <v>6454</v>
      </c>
      <c r="RQ2">
        <v>9556</v>
      </c>
      <c r="RR2">
        <v>11327</v>
      </c>
      <c r="RS2">
        <v>1</v>
      </c>
      <c r="RT2">
        <v>7030</v>
      </c>
      <c r="RU2">
        <v>4191</v>
      </c>
      <c r="RV2">
        <v>6921</v>
      </c>
      <c r="RW2">
        <v>8942</v>
      </c>
      <c r="RX2">
        <v>4994</v>
      </c>
      <c r="RY2">
        <v>3324</v>
      </c>
      <c r="RZ2">
        <v>4420</v>
      </c>
      <c r="SA2">
        <v>6005</v>
      </c>
      <c r="SB2">
        <v>7039</v>
      </c>
      <c r="SC2">
        <v>6019</v>
      </c>
      <c r="SD2">
        <v>9803</v>
      </c>
      <c r="SE2">
        <v>10131</v>
      </c>
      <c r="SF2">
        <v>9109</v>
      </c>
      <c r="SG2">
        <v>6124</v>
      </c>
      <c r="SH2">
        <v>9479</v>
      </c>
      <c r="SI2">
        <v>1</v>
      </c>
      <c r="SJ2">
        <v>12052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6676</v>
      </c>
      <c r="SR2">
        <v>4060</v>
      </c>
      <c r="SS2">
        <v>6530</v>
      </c>
      <c r="ST2">
        <v>7847</v>
      </c>
      <c r="SU2">
        <v>4207</v>
      </c>
      <c r="SV2">
        <v>2827</v>
      </c>
      <c r="SW2">
        <v>4018</v>
      </c>
      <c r="SX2">
        <v>1</v>
      </c>
      <c r="SY2">
        <v>5031</v>
      </c>
      <c r="SZ2">
        <v>6269</v>
      </c>
      <c r="TA2">
        <v>4622</v>
      </c>
      <c r="TB2">
        <v>7808</v>
      </c>
      <c r="TC2">
        <v>8450</v>
      </c>
      <c r="TD2">
        <v>7874</v>
      </c>
      <c r="TE2">
        <v>5311</v>
      </c>
      <c r="TF2">
        <v>7443</v>
      </c>
      <c r="TG2">
        <v>10363</v>
      </c>
      <c r="TH2">
        <v>4549</v>
      </c>
      <c r="TI2">
        <v>3034</v>
      </c>
      <c r="TJ2">
        <v>5043</v>
      </c>
      <c r="TK2">
        <v>5572</v>
      </c>
      <c r="TL2">
        <v>2992</v>
      </c>
      <c r="TM2">
        <v>2237</v>
      </c>
      <c r="TN2">
        <v>3359</v>
      </c>
      <c r="TO2">
        <v>3687</v>
      </c>
      <c r="TP2">
        <v>4568</v>
      </c>
      <c r="TQ2">
        <v>3544</v>
      </c>
      <c r="TR2">
        <v>6374</v>
      </c>
      <c r="TS2">
        <v>6216</v>
      </c>
      <c r="TT2">
        <v>1</v>
      </c>
      <c r="TU2">
        <v>1</v>
      </c>
      <c r="TV2">
        <v>5287</v>
      </c>
      <c r="TW2">
        <v>3855</v>
      </c>
      <c r="TX2">
        <v>6019</v>
      </c>
      <c r="TY2">
        <v>7134</v>
      </c>
      <c r="TZ2">
        <v>6228</v>
      </c>
      <c r="UA2">
        <v>4154</v>
      </c>
      <c r="UB2">
        <v>6926</v>
      </c>
      <c r="UC2">
        <v>7618</v>
      </c>
      <c r="UD2">
        <v>4812</v>
      </c>
      <c r="UE2">
        <v>3572</v>
      </c>
      <c r="UF2">
        <v>5404</v>
      </c>
      <c r="UG2">
        <v>5827</v>
      </c>
      <c r="UH2">
        <v>7739</v>
      </c>
      <c r="UI2">
        <v>6179</v>
      </c>
      <c r="UJ2">
        <v>10792</v>
      </c>
      <c r="UK2">
        <v>10941</v>
      </c>
      <c r="UL2">
        <v>1</v>
      </c>
      <c r="UM2">
        <v>8882</v>
      </c>
      <c r="UN2">
        <v>6156</v>
      </c>
      <c r="UO2">
        <v>9172</v>
      </c>
      <c r="UP2">
        <v>11508</v>
      </c>
      <c r="UQ2">
        <v>1</v>
      </c>
      <c r="UR2">
        <v>8387</v>
      </c>
      <c r="US2">
        <v>5142</v>
      </c>
      <c r="UT2">
        <v>8284</v>
      </c>
      <c r="UU2">
        <v>10171</v>
      </c>
      <c r="UV2">
        <v>5674</v>
      </c>
      <c r="UW2">
        <v>3676</v>
      </c>
      <c r="UX2">
        <v>5705</v>
      </c>
      <c r="UY2">
        <v>6747</v>
      </c>
      <c r="UZ2">
        <v>7959</v>
      </c>
      <c r="VA2">
        <v>6319</v>
      </c>
      <c r="VB2">
        <v>10538</v>
      </c>
      <c r="VC2">
        <v>11416</v>
      </c>
      <c r="VD2">
        <v>1</v>
      </c>
      <c r="VE2">
        <v>3</v>
      </c>
      <c r="VF2">
        <v>10691</v>
      </c>
      <c r="VG2">
        <v>7253</v>
      </c>
      <c r="VH2">
        <v>11192</v>
      </c>
      <c r="VI2">
        <v>1</v>
      </c>
      <c r="VJ2">
        <v>14850</v>
      </c>
      <c r="VK2">
        <v>8564</v>
      </c>
      <c r="VL2">
        <v>5153</v>
      </c>
      <c r="VM2">
        <v>7483</v>
      </c>
      <c r="VN2">
        <v>10208</v>
      </c>
      <c r="VO2">
        <v>4878</v>
      </c>
      <c r="VP2">
        <v>3235</v>
      </c>
      <c r="VQ2">
        <v>4404</v>
      </c>
      <c r="VR2">
        <v>5622</v>
      </c>
      <c r="VS2">
        <v>7076</v>
      </c>
      <c r="VT2">
        <v>5281</v>
      </c>
      <c r="VU2">
        <v>9156</v>
      </c>
      <c r="VV2">
        <v>8528</v>
      </c>
      <c r="VW2">
        <v>2</v>
      </c>
      <c r="VX2">
        <v>1</v>
      </c>
      <c r="VY2">
        <v>1</v>
      </c>
      <c r="VZ2">
        <v>1</v>
      </c>
      <c r="WA2">
        <v>9610</v>
      </c>
      <c r="WB2">
        <v>6381</v>
      </c>
      <c r="WC2">
        <v>8970</v>
      </c>
      <c r="WD2">
        <v>12086</v>
      </c>
      <c r="WE2">
        <v>5155</v>
      </c>
      <c r="WF2">
        <v>3293</v>
      </c>
      <c r="WG2">
        <v>5095</v>
      </c>
      <c r="WH2">
        <v>6190</v>
      </c>
      <c r="WI2">
        <v>3327</v>
      </c>
      <c r="WJ2">
        <v>2453</v>
      </c>
      <c r="WK2">
        <v>3592</v>
      </c>
      <c r="WL2">
        <v>4026</v>
      </c>
      <c r="WM2">
        <v>4379</v>
      </c>
      <c r="WN2">
        <v>3618</v>
      </c>
      <c r="WO2">
        <v>6206</v>
      </c>
      <c r="WP2">
        <v>5760</v>
      </c>
      <c r="WQ2">
        <v>1</v>
      </c>
      <c r="WR2">
        <v>1</v>
      </c>
      <c r="WS2">
        <v>1</v>
      </c>
      <c r="WT2">
        <v>5778</v>
      </c>
      <c r="WU2">
        <v>4094</v>
      </c>
      <c r="WV2">
        <v>6298</v>
      </c>
      <c r="WW2">
        <v>7551</v>
      </c>
      <c r="WX2">
        <v>7822</v>
      </c>
      <c r="WY2">
        <v>4924</v>
      </c>
      <c r="WZ2">
        <v>8071</v>
      </c>
      <c r="XA2">
        <v>9159</v>
      </c>
      <c r="XB2">
        <v>5613</v>
      </c>
      <c r="XC2">
        <v>4097</v>
      </c>
      <c r="XD2">
        <v>6732</v>
      </c>
      <c r="XE2">
        <v>6632</v>
      </c>
      <c r="XF2">
        <v>9112</v>
      </c>
      <c r="XG2">
        <v>7058</v>
      </c>
      <c r="XH2">
        <v>12660</v>
      </c>
      <c r="XI2">
        <v>1</v>
      </c>
      <c r="XJ2">
        <v>12132</v>
      </c>
      <c r="XK2">
        <v>2</v>
      </c>
      <c r="XL2">
        <v>1</v>
      </c>
      <c r="XM2">
        <v>10242</v>
      </c>
      <c r="XN2">
        <v>7084</v>
      </c>
      <c r="XO2">
        <v>10159</v>
      </c>
      <c r="XP2">
        <v>12561</v>
      </c>
      <c r="XQ2">
        <v>2</v>
      </c>
      <c r="XR2">
        <v>1</v>
      </c>
      <c r="XS2">
        <v>9614</v>
      </c>
      <c r="XT2">
        <v>5816</v>
      </c>
      <c r="XU2">
        <v>8730</v>
      </c>
      <c r="XV2">
        <v>11536</v>
      </c>
      <c r="XW2">
        <v>6691</v>
      </c>
      <c r="XX2">
        <v>4190</v>
      </c>
      <c r="XY2">
        <v>6259</v>
      </c>
      <c r="XZ2">
        <v>7796</v>
      </c>
      <c r="YA2">
        <v>9048</v>
      </c>
      <c r="YB2">
        <v>6759</v>
      </c>
      <c r="YC2">
        <v>12058</v>
      </c>
      <c r="YD2">
        <v>11840</v>
      </c>
      <c r="YE2">
        <v>1</v>
      </c>
      <c r="YF2">
        <v>1</v>
      </c>
      <c r="YG2">
        <v>1</v>
      </c>
      <c r="YH2">
        <v>12025</v>
      </c>
      <c r="YI2">
        <v>7725</v>
      </c>
      <c r="YJ2">
        <v>12294</v>
      </c>
      <c r="YK2">
        <v>15641</v>
      </c>
      <c r="YL2">
        <v>6041</v>
      </c>
      <c r="YM2">
        <v>3687</v>
      </c>
      <c r="YN2">
        <v>5710</v>
      </c>
      <c r="YO2">
        <v>7139</v>
      </c>
      <c r="YP2">
        <v>4205</v>
      </c>
      <c r="YQ2">
        <v>2847</v>
      </c>
      <c r="YR2">
        <v>3908</v>
      </c>
      <c r="YS2">
        <v>4899</v>
      </c>
      <c r="YT2">
        <v>5426</v>
      </c>
      <c r="YU2">
        <v>4357</v>
      </c>
      <c r="YV2">
        <v>7234</v>
      </c>
      <c r="YW2">
        <v>6523</v>
      </c>
      <c r="YX2">
        <v>1</v>
      </c>
      <c r="YY2">
        <v>1</v>
      </c>
      <c r="YZ2">
        <v>6374</v>
      </c>
      <c r="ZA2">
        <v>4895</v>
      </c>
      <c r="ZB2">
        <v>7143</v>
      </c>
      <c r="ZC2">
        <v>9126</v>
      </c>
      <c r="ZD2">
        <v>3948</v>
      </c>
      <c r="ZE2">
        <v>2718</v>
      </c>
      <c r="ZF2">
        <v>4139</v>
      </c>
      <c r="ZG2">
        <v>1</v>
      </c>
      <c r="ZH2">
        <v>4826</v>
      </c>
      <c r="ZI2">
        <v>2830</v>
      </c>
      <c r="ZJ2">
        <v>2321</v>
      </c>
      <c r="ZK2">
        <v>3331</v>
      </c>
      <c r="ZL2">
        <v>3391</v>
      </c>
      <c r="ZM2">
        <v>3933</v>
      </c>
      <c r="ZN2">
        <v>3390</v>
      </c>
      <c r="ZO2">
        <v>5938</v>
      </c>
      <c r="ZP2">
        <v>5020</v>
      </c>
      <c r="ZQ2">
        <v>1</v>
      </c>
      <c r="ZR2">
        <v>4493</v>
      </c>
      <c r="ZS2">
        <v>3510</v>
      </c>
      <c r="ZT2">
        <v>5482</v>
      </c>
      <c r="ZU2">
        <v>6029</v>
      </c>
      <c r="ZV2">
        <v>5587</v>
      </c>
      <c r="ZW2">
        <v>3783</v>
      </c>
      <c r="ZX2">
        <v>6002</v>
      </c>
      <c r="ZY2">
        <v>6862</v>
      </c>
      <c r="ZZ2">
        <v>4855</v>
      </c>
      <c r="AAA2">
        <v>3612</v>
      </c>
      <c r="AAB2">
        <v>6361</v>
      </c>
      <c r="AAC2">
        <v>5759</v>
      </c>
      <c r="AAD2">
        <v>7172</v>
      </c>
      <c r="AAE2">
        <v>5890</v>
      </c>
      <c r="AAF2">
        <v>9797</v>
      </c>
      <c r="AAG2">
        <v>9625</v>
      </c>
      <c r="AAH2">
        <v>1</v>
      </c>
      <c r="AAI2">
        <v>1</v>
      </c>
      <c r="AAJ2">
        <v>7855</v>
      </c>
      <c r="AAK2">
        <v>5899</v>
      </c>
      <c r="AAL2">
        <v>8678</v>
      </c>
      <c r="AAM2">
        <v>9986</v>
      </c>
      <c r="AAN2">
        <v>1</v>
      </c>
      <c r="AAO2">
        <v>6558</v>
      </c>
      <c r="AAP2">
        <v>4102</v>
      </c>
      <c r="AAQ2">
        <v>6297</v>
      </c>
      <c r="AAR2">
        <v>8277</v>
      </c>
      <c r="AAS2">
        <v>5128</v>
      </c>
      <c r="AAT2">
        <v>3460</v>
      </c>
      <c r="AAU2">
        <v>5121</v>
      </c>
      <c r="AAV2">
        <v>6085</v>
      </c>
      <c r="AAW2">
        <v>6671</v>
      </c>
      <c r="AAX2">
        <v>5268</v>
      </c>
      <c r="AAY2">
        <v>9626</v>
      </c>
      <c r="AAZ2">
        <v>9292</v>
      </c>
      <c r="ABA2">
        <v>1</v>
      </c>
      <c r="ABB2">
        <v>8767</v>
      </c>
      <c r="ABC2">
        <v>5847</v>
      </c>
      <c r="ABD2">
        <v>9293</v>
      </c>
      <c r="ABE2">
        <v>11534</v>
      </c>
      <c r="ABF2">
        <v>9315</v>
      </c>
      <c r="ABG2">
        <v>5631</v>
      </c>
      <c r="ABH2">
        <v>8156</v>
      </c>
      <c r="ABI2">
        <v>10849</v>
      </c>
      <c r="ABJ2">
        <v>5745</v>
      </c>
      <c r="ABK2">
        <v>3965</v>
      </c>
      <c r="ABL2">
        <v>5593</v>
      </c>
      <c r="ABM2">
        <v>6648</v>
      </c>
      <c r="ABN2">
        <v>8620</v>
      </c>
      <c r="ABO2">
        <v>6942</v>
      </c>
      <c r="ABP2">
        <v>11389</v>
      </c>
      <c r="ABQ2">
        <v>10468</v>
      </c>
      <c r="ABR2">
        <v>10967</v>
      </c>
      <c r="ABS2">
        <v>7289</v>
      </c>
      <c r="ABT2">
        <v>10600</v>
      </c>
      <c r="ABU2">
        <v>13656</v>
      </c>
      <c r="ABV2">
        <v>6869</v>
      </c>
      <c r="ABW2">
        <v>4555</v>
      </c>
      <c r="ABX2">
        <v>6477</v>
      </c>
      <c r="ABY2">
        <v>8073</v>
      </c>
      <c r="ABZ2">
        <v>4803</v>
      </c>
      <c r="ACA2">
        <v>3756</v>
      </c>
      <c r="ACB2">
        <v>4452</v>
      </c>
      <c r="ACC2">
        <v>5857</v>
      </c>
      <c r="ACD2">
        <v>6504</v>
      </c>
      <c r="ACE2">
        <v>5743</v>
      </c>
      <c r="ACF2">
        <v>9710</v>
      </c>
      <c r="ACG2">
        <v>9134</v>
      </c>
      <c r="ACH2">
        <v>1</v>
      </c>
      <c r="ACI2">
        <v>7754</v>
      </c>
      <c r="ACJ2">
        <v>5890</v>
      </c>
      <c r="ACK2">
        <v>8743</v>
      </c>
      <c r="ACL2">
        <v>10339</v>
      </c>
      <c r="ACM2">
        <v>10851</v>
      </c>
      <c r="ACN2">
        <v>7156</v>
      </c>
      <c r="ACO2">
        <v>11119</v>
      </c>
      <c r="ACP2">
        <v>1</v>
      </c>
      <c r="ACQ2">
        <v>12912</v>
      </c>
      <c r="ACR2">
        <v>8766</v>
      </c>
      <c r="ACS2">
        <v>6503</v>
      </c>
      <c r="ACT2">
        <v>10971</v>
      </c>
      <c r="ACU2">
        <v>10049</v>
      </c>
      <c r="ACV2">
        <v>13699</v>
      </c>
      <c r="ACW2">
        <v>11234</v>
      </c>
      <c r="ACX2">
        <v>19635</v>
      </c>
      <c r="ACY2">
        <v>18421</v>
      </c>
      <c r="ACZ2">
        <v>2</v>
      </c>
      <c r="ADA2">
        <v>1</v>
      </c>
      <c r="ADB2">
        <v>1</v>
      </c>
      <c r="ADC2">
        <v>1</v>
      </c>
      <c r="ADD2">
        <v>14990</v>
      </c>
      <c r="ADE2">
        <v>10629</v>
      </c>
      <c r="ADF2">
        <v>15920</v>
      </c>
      <c r="ADG2">
        <v>1</v>
      </c>
      <c r="ADH2">
        <v>18478</v>
      </c>
      <c r="ADI2">
        <v>1</v>
      </c>
      <c r="ADJ2">
        <v>11837</v>
      </c>
      <c r="ADK2">
        <v>7345</v>
      </c>
      <c r="ADL2">
        <v>11121</v>
      </c>
      <c r="ADM2">
        <v>15272</v>
      </c>
      <c r="ADN2">
        <v>8856</v>
      </c>
      <c r="ADO2">
        <v>5920</v>
      </c>
      <c r="ADP2">
        <v>6709</v>
      </c>
      <c r="ADQ2">
        <v>10638</v>
      </c>
      <c r="ADR2">
        <v>11768</v>
      </c>
      <c r="ADS2">
        <v>8909</v>
      </c>
      <c r="ADT2">
        <v>16906</v>
      </c>
      <c r="ADU2">
        <v>1</v>
      </c>
      <c r="ADV2">
        <v>16355</v>
      </c>
      <c r="ADW2">
        <v>2</v>
      </c>
      <c r="ADX2">
        <v>1</v>
      </c>
      <c r="ADY2">
        <v>15968</v>
      </c>
      <c r="ADZ2">
        <v>10362</v>
      </c>
      <c r="AEA2">
        <v>15965</v>
      </c>
      <c r="AEB2">
        <v>20601</v>
      </c>
      <c r="AEC2">
        <v>1</v>
      </c>
      <c r="AED2">
        <v>10211</v>
      </c>
      <c r="AEE2">
        <v>6150</v>
      </c>
      <c r="AEF2">
        <v>8898</v>
      </c>
      <c r="AEG2">
        <v>12440</v>
      </c>
      <c r="AEH2">
        <v>6045</v>
      </c>
      <c r="AEI2">
        <v>4166</v>
      </c>
      <c r="AEJ2">
        <v>5452</v>
      </c>
      <c r="AEK2">
        <v>7068</v>
      </c>
      <c r="AEL2">
        <v>9403</v>
      </c>
      <c r="AEM2">
        <v>6988</v>
      </c>
      <c r="AEN2">
        <v>10884</v>
      </c>
      <c r="AEO2">
        <v>11746</v>
      </c>
      <c r="AEP2">
        <v>12911</v>
      </c>
      <c r="AEQ2">
        <v>8184</v>
      </c>
      <c r="AER2">
        <v>11794</v>
      </c>
      <c r="AES2">
        <v>16180</v>
      </c>
      <c r="AET2">
        <v>7016</v>
      </c>
      <c r="AEU2">
        <v>4633</v>
      </c>
      <c r="AEV2">
        <v>7050</v>
      </c>
      <c r="AEW2">
        <v>8936</v>
      </c>
      <c r="AEX2">
        <v>4630</v>
      </c>
      <c r="AEY2">
        <v>3373</v>
      </c>
      <c r="AEZ2">
        <v>4739</v>
      </c>
      <c r="AFA2">
        <v>5615</v>
      </c>
      <c r="AFB2">
        <v>6079</v>
      </c>
      <c r="AFC2">
        <v>5204</v>
      </c>
      <c r="AFD2">
        <v>8460</v>
      </c>
      <c r="AFE2">
        <v>8236</v>
      </c>
      <c r="AFF2">
        <v>1</v>
      </c>
      <c r="AFG2">
        <v>8443</v>
      </c>
      <c r="AFH2">
        <v>5924</v>
      </c>
      <c r="AFI2">
        <v>8722</v>
      </c>
      <c r="AFJ2">
        <v>11004</v>
      </c>
      <c r="AFK2">
        <v>9986</v>
      </c>
      <c r="AFL2">
        <v>6673</v>
      </c>
      <c r="AFM2">
        <v>10483</v>
      </c>
      <c r="AFN2">
        <v>12283</v>
      </c>
      <c r="AFO2">
        <v>9250</v>
      </c>
      <c r="AFP2">
        <v>6819</v>
      </c>
      <c r="AFQ2">
        <v>13187</v>
      </c>
      <c r="AFR2">
        <v>10788</v>
      </c>
      <c r="AFS2">
        <v>11869</v>
      </c>
      <c r="AFT2">
        <v>9669</v>
      </c>
      <c r="AFU2">
        <v>16951</v>
      </c>
      <c r="AFV2">
        <v>16478</v>
      </c>
      <c r="AFW2">
        <v>1</v>
      </c>
      <c r="AFX2">
        <v>14077</v>
      </c>
      <c r="AFY2">
        <v>9959</v>
      </c>
      <c r="AFZ2">
        <v>15223</v>
      </c>
      <c r="AGA2">
        <v>18089</v>
      </c>
      <c r="AGB2">
        <v>1</v>
      </c>
      <c r="AGC2">
        <v>1</v>
      </c>
      <c r="AGD2">
        <v>2</v>
      </c>
      <c r="AGE2">
        <v>12929</v>
      </c>
      <c r="AGF2">
        <v>7788</v>
      </c>
      <c r="AGG2">
        <v>11828</v>
      </c>
      <c r="AGH2">
        <v>16597</v>
      </c>
      <c r="AGI2">
        <v>8793</v>
      </c>
      <c r="AGJ2">
        <v>5952</v>
      </c>
      <c r="AGK2">
        <v>8275</v>
      </c>
      <c r="AGL2">
        <v>1</v>
      </c>
      <c r="AGM2">
        <v>10656</v>
      </c>
      <c r="AGN2">
        <v>12232</v>
      </c>
      <c r="AGO2">
        <v>9468</v>
      </c>
      <c r="AGP2">
        <v>15801</v>
      </c>
      <c r="AGQ2">
        <v>1</v>
      </c>
      <c r="AGR2">
        <v>16780</v>
      </c>
      <c r="AGS2">
        <v>2</v>
      </c>
      <c r="AGT2">
        <v>1</v>
      </c>
      <c r="AGU2">
        <v>1</v>
      </c>
      <c r="AGV2">
        <v>17367</v>
      </c>
      <c r="AGW2">
        <v>11347</v>
      </c>
      <c r="AGX2">
        <v>16436</v>
      </c>
      <c r="AGY2">
        <v>22982</v>
      </c>
      <c r="AGZ2">
        <v>1</v>
      </c>
      <c r="AHA2">
        <v>12226</v>
      </c>
      <c r="AHB2">
        <v>6993</v>
      </c>
      <c r="AHC2">
        <v>10392</v>
      </c>
      <c r="AHD2">
        <v>14453</v>
      </c>
      <c r="AHE2">
        <v>7035</v>
      </c>
      <c r="AHF2">
        <v>4601</v>
      </c>
      <c r="AHG2">
        <v>6264</v>
      </c>
      <c r="AHH2">
        <v>8441</v>
      </c>
      <c r="AHI2">
        <v>10618</v>
      </c>
      <c r="AHJ2">
        <v>7451</v>
      </c>
      <c r="AHK2">
        <v>12543</v>
      </c>
      <c r="AHL2">
        <v>13430</v>
      </c>
      <c r="AHM2">
        <v>1</v>
      </c>
      <c r="AHN2">
        <v>1</v>
      </c>
      <c r="AHO2">
        <v>15320</v>
      </c>
      <c r="AHP2">
        <v>8891</v>
      </c>
      <c r="AHQ2">
        <v>12435</v>
      </c>
      <c r="AHR2">
        <v>1</v>
      </c>
      <c r="AHS2">
        <v>18286</v>
      </c>
      <c r="AHT2">
        <v>6678</v>
      </c>
      <c r="AHU2">
        <v>4452</v>
      </c>
      <c r="AHV2">
        <v>6638</v>
      </c>
      <c r="AHW2">
        <v>8469</v>
      </c>
      <c r="AHX2">
        <v>4291</v>
      </c>
      <c r="AHY2">
        <v>3093</v>
      </c>
      <c r="AHZ2">
        <v>4420</v>
      </c>
      <c r="AIA2">
        <v>1</v>
      </c>
      <c r="AIB2">
        <v>5369</v>
      </c>
      <c r="AIC2">
        <v>5916</v>
      </c>
      <c r="AID2">
        <v>4661</v>
      </c>
      <c r="AIE2">
        <v>7205</v>
      </c>
      <c r="AIF2">
        <v>7723</v>
      </c>
      <c r="AIG2">
        <v>1</v>
      </c>
      <c r="AIH2">
        <v>7672</v>
      </c>
      <c r="AII2">
        <v>5419</v>
      </c>
      <c r="AIJ2">
        <v>7431</v>
      </c>
      <c r="AIK2">
        <v>10455</v>
      </c>
      <c r="AIL2">
        <v>9687</v>
      </c>
      <c r="AIM2">
        <v>6249</v>
      </c>
      <c r="AIN2">
        <v>9721</v>
      </c>
      <c r="AIO2">
        <v>12051</v>
      </c>
      <c r="AIP2">
        <v>7041</v>
      </c>
      <c r="AIQ2">
        <v>4858</v>
      </c>
      <c r="AIR2">
        <v>7373</v>
      </c>
      <c r="AIS2">
        <v>8413</v>
      </c>
      <c r="AIT2">
        <v>10670</v>
      </c>
      <c r="AIU2">
        <v>8116</v>
      </c>
      <c r="AIV2">
        <v>13399</v>
      </c>
      <c r="AIW2">
        <v>14432</v>
      </c>
      <c r="AIX2">
        <v>1</v>
      </c>
      <c r="AIY2">
        <v>2</v>
      </c>
      <c r="AIZ2">
        <v>12211</v>
      </c>
      <c r="AJA2">
        <v>8524</v>
      </c>
      <c r="AJB2">
        <v>11941</v>
      </c>
      <c r="AJC2">
        <v>16014</v>
      </c>
      <c r="AJD2">
        <v>1</v>
      </c>
      <c r="AJE2">
        <v>13550</v>
      </c>
      <c r="AJF2">
        <v>8278</v>
      </c>
      <c r="AJG2">
        <v>12684</v>
      </c>
      <c r="AJH2">
        <v>17534</v>
      </c>
      <c r="AJI2">
        <v>9049</v>
      </c>
      <c r="AJJ2">
        <v>5595</v>
      </c>
      <c r="AJK2">
        <v>8342</v>
      </c>
      <c r="AJL2">
        <v>10821</v>
      </c>
      <c r="AJM2">
        <v>12062</v>
      </c>
      <c r="AJN2">
        <v>9198</v>
      </c>
      <c r="AJO2">
        <v>14291</v>
      </c>
      <c r="AJP2">
        <v>30245</v>
      </c>
      <c r="AJQ2">
        <v>1</v>
      </c>
      <c r="AJR2">
        <v>3</v>
      </c>
      <c r="AJS2">
        <v>2</v>
      </c>
      <c r="AJT2">
        <v>17941</v>
      </c>
      <c r="AJU2">
        <v>11194</v>
      </c>
      <c r="AJV2">
        <v>15912</v>
      </c>
      <c r="AJW2">
        <v>1</v>
      </c>
      <c r="AJX2">
        <v>31998</v>
      </c>
      <c r="AJY2">
        <v>7923</v>
      </c>
      <c r="AJZ2">
        <v>4760</v>
      </c>
      <c r="AKA2">
        <v>7575</v>
      </c>
      <c r="AKB2">
        <v>9522</v>
      </c>
      <c r="AKC2">
        <v>4675</v>
      </c>
      <c r="AKD2">
        <v>3138</v>
      </c>
      <c r="AKE2">
        <v>4638</v>
      </c>
      <c r="AKF2">
        <v>5710</v>
      </c>
      <c r="AKG2">
        <v>7182</v>
      </c>
      <c r="AKH2">
        <v>5394</v>
      </c>
      <c r="AKI2">
        <v>9406</v>
      </c>
      <c r="AKJ2">
        <v>9726</v>
      </c>
      <c r="AKK2">
        <v>1</v>
      </c>
      <c r="AKL2">
        <v>8377</v>
      </c>
      <c r="AKM2">
        <v>5989</v>
      </c>
      <c r="AKN2">
        <v>9021</v>
      </c>
      <c r="AKO2">
        <v>11471</v>
      </c>
      <c r="AKP2">
        <v>4640</v>
      </c>
      <c r="AKQ2">
        <v>3157</v>
      </c>
      <c r="AKR2">
        <v>5066</v>
      </c>
      <c r="AKS2">
        <v>5860</v>
      </c>
      <c r="AKT2">
        <v>2988</v>
      </c>
      <c r="AKU2">
        <v>2445</v>
      </c>
      <c r="AKV2">
        <v>3650</v>
      </c>
      <c r="AKW2">
        <v>3980</v>
      </c>
      <c r="AKX2">
        <v>4508</v>
      </c>
      <c r="AKY2">
        <v>3740</v>
      </c>
      <c r="AKZ2">
        <v>6289</v>
      </c>
      <c r="ALA2">
        <v>6101</v>
      </c>
      <c r="ALB2">
        <v>2</v>
      </c>
      <c r="ALC2">
        <v>1</v>
      </c>
      <c r="ALD2">
        <v>5240</v>
      </c>
      <c r="ALE2">
        <v>4027</v>
      </c>
      <c r="ALF2">
        <v>6076</v>
      </c>
      <c r="ALG2">
        <v>7211</v>
      </c>
      <c r="ALH2">
        <v>6869</v>
      </c>
      <c r="ALI2">
        <v>4499</v>
      </c>
      <c r="ALJ2">
        <v>7282</v>
      </c>
      <c r="ALK2">
        <v>8296</v>
      </c>
      <c r="ALL2">
        <v>5132</v>
      </c>
      <c r="ALM2">
        <v>3765</v>
      </c>
      <c r="ALN2">
        <v>6202</v>
      </c>
      <c r="ALO2">
        <v>1</v>
      </c>
      <c r="ALP2">
        <v>6441</v>
      </c>
      <c r="ALQ2">
        <v>7961</v>
      </c>
      <c r="ALR2">
        <v>6328</v>
      </c>
      <c r="ALS2">
        <v>10356</v>
      </c>
      <c r="ALT2">
        <v>11503</v>
      </c>
      <c r="ALU2">
        <v>8976</v>
      </c>
      <c r="ALV2">
        <v>6266</v>
      </c>
      <c r="ALW2">
        <v>8728</v>
      </c>
      <c r="ALX2">
        <v>11563</v>
      </c>
      <c r="ALY2">
        <v>1</v>
      </c>
      <c r="ALZ2">
        <v>8548</v>
      </c>
      <c r="AMA2">
        <v>5463</v>
      </c>
      <c r="AMB2">
        <v>8671</v>
      </c>
      <c r="AMC2">
        <v>1</v>
      </c>
      <c r="AMD2">
        <v>10841</v>
      </c>
      <c r="AME2">
        <v>6003</v>
      </c>
      <c r="AMF2">
        <v>4063</v>
      </c>
      <c r="AMG2">
        <v>6148</v>
      </c>
      <c r="AMH2">
        <v>7298</v>
      </c>
      <c r="AMI2">
        <v>8423</v>
      </c>
      <c r="AMJ2">
        <v>6461</v>
      </c>
      <c r="AMK2">
        <v>11322</v>
      </c>
      <c r="AML2">
        <v>11594</v>
      </c>
      <c r="AMM2">
        <v>1</v>
      </c>
      <c r="AMN2">
        <v>10965</v>
      </c>
      <c r="AMO2">
        <v>7248</v>
      </c>
      <c r="AMP2">
        <v>11619</v>
      </c>
      <c r="AMQ2">
        <v>14984</v>
      </c>
      <c r="AMR2">
        <v>10676</v>
      </c>
      <c r="AMS2">
        <v>6564</v>
      </c>
      <c r="AMT2">
        <v>10199</v>
      </c>
      <c r="AMU2">
        <v>13061</v>
      </c>
      <c r="AMV2">
        <v>6645</v>
      </c>
      <c r="AMW2">
        <v>4436</v>
      </c>
      <c r="AMX2">
        <v>6227</v>
      </c>
      <c r="AMY2">
        <v>7990</v>
      </c>
      <c r="AMZ2">
        <v>10078</v>
      </c>
      <c r="ANA2">
        <v>7621</v>
      </c>
      <c r="ANB2">
        <v>13623</v>
      </c>
      <c r="ANC2">
        <v>1</v>
      </c>
      <c r="AND2">
        <v>13267</v>
      </c>
      <c r="ANE2">
        <v>1</v>
      </c>
      <c r="ANF2">
        <v>1</v>
      </c>
      <c r="ANG2">
        <v>12555</v>
      </c>
      <c r="ANH2">
        <v>8442</v>
      </c>
      <c r="ANI2">
        <v>12317</v>
      </c>
      <c r="ANJ2">
        <v>16450</v>
      </c>
      <c r="ANK2">
        <v>7661</v>
      </c>
      <c r="ANL2">
        <v>4842</v>
      </c>
      <c r="ANM2">
        <v>7584</v>
      </c>
      <c r="ANN2">
        <v>9479</v>
      </c>
      <c r="ANO2">
        <v>5117</v>
      </c>
      <c r="ANP2">
        <v>3805</v>
      </c>
      <c r="ANQ2">
        <v>5229</v>
      </c>
      <c r="ANR2">
        <v>6410</v>
      </c>
      <c r="ANS2">
        <v>7025</v>
      </c>
      <c r="ANT2">
        <v>5795</v>
      </c>
      <c r="ANU2">
        <v>9525</v>
      </c>
      <c r="ANV2">
        <v>1</v>
      </c>
      <c r="ANW2">
        <v>9518</v>
      </c>
      <c r="ANX2">
        <v>1</v>
      </c>
      <c r="ANY2">
        <v>8916</v>
      </c>
      <c r="ANZ2">
        <v>6466</v>
      </c>
      <c r="AOA2">
        <v>9424</v>
      </c>
      <c r="AOB2">
        <v>1</v>
      </c>
      <c r="AOC2">
        <v>11471</v>
      </c>
      <c r="AOD2">
        <v>11608</v>
      </c>
      <c r="AOE2">
        <v>7186</v>
      </c>
      <c r="AOF2">
        <v>11984</v>
      </c>
      <c r="AOG2">
        <v>14325</v>
      </c>
      <c r="AOH2">
        <v>8434</v>
      </c>
      <c r="AOI2">
        <v>6101</v>
      </c>
      <c r="AOJ2">
        <v>8619</v>
      </c>
      <c r="AOK2">
        <v>10652</v>
      </c>
      <c r="AOL2">
        <v>13753</v>
      </c>
      <c r="AOM2">
        <v>10502</v>
      </c>
      <c r="AON2">
        <v>19707</v>
      </c>
      <c r="AOO2">
        <v>19258</v>
      </c>
      <c r="AOP2">
        <v>1</v>
      </c>
      <c r="AOQ2">
        <v>15977</v>
      </c>
      <c r="AOR2">
        <v>11185</v>
      </c>
      <c r="AOS2">
        <v>16326</v>
      </c>
      <c r="AOT2">
        <v>20399</v>
      </c>
      <c r="AOU2">
        <v>13736</v>
      </c>
      <c r="AOV2">
        <v>8112</v>
      </c>
      <c r="AOW2">
        <v>13283</v>
      </c>
      <c r="AOX2">
        <v>2</v>
      </c>
      <c r="AOY2">
        <v>17829</v>
      </c>
      <c r="AOZ2">
        <v>9914</v>
      </c>
      <c r="APA2">
        <v>6347</v>
      </c>
      <c r="APB2">
        <v>8073</v>
      </c>
      <c r="APC2">
        <v>11621</v>
      </c>
      <c r="APD2">
        <v>12966</v>
      </c>
      <c r="APE2">
        <v>9937</v>
      </c>
      <c r="APF2">
        <v>17584</v>
      </c>
      <c r="APG2">
        <v>18536</v>
      </c>
      <c r="APH2">
        <v>2</v>
      </c>
      <c r="API2">
        <v>3</v>
      </c>
      <c r="APJ2">
        <v>17654</v>
      </c>
      <c r="APK2">
        <v>11714</v>
      </c>
      <c r="APL2">
        <v>18154</v>
      </c>
      <c r="APM2">
        <v>1</v>
      </c>
      <c r="APN2">
        <v>24273</v>
      </c>
      <c r="APO2">
        <v>1</v>
      </c>
      <c r="APP2">
        <v>1</v>
      </c>
      <c r="APQ2">
        <v>1</v>
      </c>
      <c r="APR2">
        <v>1</v>
      </c>
      <c r="APS2">
        <v>1</v>
      </c>
      <c r="APT2">
        <v>6</v>
      </c>
      <c r="APU2">
        <v>14449</v>
      </c>
      <c r="APV2">
        <v>8509</v>
      </c>
      <c r="APW2">
        <v>12930</v>
      </c>
      <c r="APX2">
        <v>17626</v>
      </c>
      <c r="APY2">
        <v>8657</v>
      </c>
      <c r="APZ2">
        <v>5599</v>
      </c>
      <c r="AQA2">
        <v>7798</v>
      </c>
      <c r="AQB2">
        <v>10449</v>
      </c>
      <c r="AQC2">
        <v>12614</v>
      </c>
      <c r="AQD2">
        <v>9239</v>
      </c>
      <c r="AQE2">
        <v>15061</v>
      </c>
      <c r="AQF2">
        <v>17110</v>
      </c>
      <c r="AQG2">
        <v>3</v>
      </c>
      <c r="AQH2">
        <v>17246</v>
      </c>
      <c r="AQI2">
        <v>10973</v>
      </c>
      <c r="AQJ2">
        <v>15026</v>
      </c>
      <c r="AQK2">
        <v>22447</v>
      </c>
      <c r="AQL2">
        <v>9420</v>
      </c>
      <c r="AQM2">
        <v>5924</v>
      </c>
      <c r="AQN2">
        <v>9155</v>
      </c>
      <c r="AQO2">
        <v>11265</v>
      </c>
      <c r="AQP2">
        <v>5764</v>
      </c>
      <c r="AQQ2">
        <v>3879</v>
      </c>
      <c r="AQR2">
        <v>5887</v>
      </c>
      <c r="AQS2">
        <v>1</v>
      </c>
      <c r="AQT2">
        <v>6962</v>
      </c>
      <c r="AQU2">
        <v>8198</v>
      </c>
      <c r="AQV2">
        <v>6096</v>
      </c>
      <c r="AQW2">
        <v>10550</v>
      </c>
      <c r="AQX2">
        <v>10954</v>
      </c>
      <c r="AQY2">
        <v>1</v>
      </c>
      <c r="AQZ2">
        <v>1</v>
      </c>
      <c r="ARA2">
        <v>1</v>
      </c>
      <c r="ARB2">
        <v>10522</v>
      </c>
      <c r="ARC2">
        <v>7275</v>
      </c>
      <c r="ARD2">
        <v>10931</v>
      </c>
      <c r="ARE2">
        <v>14182</v>
      </c>
      <c r="ARF2">
        <v>12441</v>
      </c>
      <c r="ARG2">
        <v>7988</v>
      </c>
      <c r="ARH2">
        <v>13036</v>
      </c>
      <c r="ARI2">
        <v>15632</v>
      </c>
      <c r="ARJ2">
        <v>8915</v>
      </c>
      <c r="ARK2">
        <v>6367</v>
      </c>
      <c r="ARL2">
        <v>9189</v>
      </c>
      <c r="ARM2">
        <v>11061</v>
      </c>
      <c r="ARN2">
        <v>14205</v>
      </c>
      <c r="ARO2">
        <v>10898</v>
      </c>
      <c r="ARP2">
        <v>18329</v>
      </c>
      <c r="ARQ2">
        <v>20183</v>
      </c>
      <c r="ARR2">
        <v>1</v>
      </c>
      <c r="ARS2">
        <v>2</v>
      </c>
      <c r="ART2">
        <v>2</v>
      </c>
      <c r="ARU2">
        <v>1</v>
      </c>
      <c r="ARV2">
        <v>3</v>
      </c>
      <c r="ARW2">
        <v>16951</v>
      </c>
      <c r="ARX2">
        <v>11704</v>
      </c>
      <c r="ARY2">
        <v>16688</v>
      </c>
      <c r="ARZ2">
        <v>22726</v>
      </c>
      <c r="ASA2">
        <v>1</v>
      </c>
      <c r="ASB2">
        <v>17951</v>
      </c>
      <c r="ASC2">
        <v>10923</v>
      </c>
      <c r="ASD2">
        <v>16551</v>
      </c>
      <c r="ASE2">
        <v>1</v>
      </c>
      <c r="ASF2">
        <v>22733</v>
      </c>
      <c r="ASG2">
        <v>11897</v>
      </c>
      <c r="ASH2">
        <v>7328</v>
      </c>
      <c r="ASI2">
        <v>11264</v>
      </c>
      <c r="ASJ2">
        <v>1</v>
      </c>
      <c r="ASK2">
        <v>14288</v>
      </c>
      <c r="ASL2">
        <v>16424</v>
      </c>
      <c r="ASM2">
        <v>12074</v>
      </c>
      <c r="ASN2">
        <v>20601</v>
      </c>
      <c r="ASO2">
        <v>22700</v>
      </c>
      <c r="ASP2">
        <v>1</v>
      </c>
      <c r="ASQ2">
        <v>1</v>
      </c>
      <c r="ASR2">
        <v>23041</v>
      </c>
      <c r="ASS2">
        <v>14942</v>
      </c>
      <c r="AST2">
        <v>22864</v>
      </c>
      <c r="ASU2">
        <v>32413</v>
      </c>
    </row>
    <row r="4" spans="1:1191" x14ac:dyDescent="0.25">
      <c r="B4">
        <v>1234</v>
      </c>
    </row>
    <row r="5" spans="1:1191" x14ac:dyDescent="0.25">
      <c r="B5" t="s">
        <v>2293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8"/>
  <sheetViews>
    <sheetView topLeftCell="T7" zoomScale="90" zoomScaleNormal="90" workbookViewId="0">
      <selection activeCell="X12" sqref="X12"/>
    </sheetView>
  </sheetViews>
  <sheetFormatPr defaultRowHeight="15" x14ac:dyDescent="0.25"/>
  <sheetData>
    <row r="1" spans="1:26" x14ac:dyDescent="0.25">
      <c r="B1" s="1" t="s">
        <v>245</v>
      </c>
      <c r="C1" s="1" t="s">
        <v>246</v>
      </c>
      <c r="D1" s="1" t="s">
        <v>247</v>
      </c>
      <c r="E1" s="1" t="s">
        <v>8</v>
      </c>
      <c r="F1" s="1" t="s">
        <v>249</v>
      </c>
      <c r="G1" s="1" t="s">
        <v>348</v>
      </c>
      <c r="H1" s="1" t="s">
        <v>349</v>
      </c>
      <c r="I1" s="1" t="s">
        <v>350</v>
      </c>
      <c r="J1" s="1" t="s">
        <v>13</v>
      </c>
      <c r="K1" s="1" t="s">
        <v>352</v>
      </c>
      <c r="L1" s="1" t="s">
        <v>449</v>
      </c>
      <c r="M1" s="1" t="s">
        <v>450</v>
      </c>
      <c r="N1" s="1" t="s">
        <v>451</v>
      </c>
      <c r="O1" s="1" t="s">
        <v>18</v>
      </c>
      <c r="P1" s="1" t="s">
        <v>453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574</v>
      </c>
      <c r="W1" s="1" t="s">
        <v>575</v>
      </c>
      <c r="X1" s="1" t="s">
        <v>576</v>
      </c>
      <c r="Y1" s="1" t="s">
        <v>28</v>
      </c>
      <c r="Z1" s="1" t="s">
        <v>578</v>
      </c>
    </row>
    <row r="2" spans="1:26" x14ac:dyDescent="0.25">
      <c r="A2" s="1">
        <v>0</v>
      </c>
      <c r="B2">
        <v>503337</v>
      </c>
      <c r="C2">
        <v>346225</v>
      </c>
      <c r="D2">
        <v>540838</v>
      </c>
      <c r="E2">
        <v>31</v>
      </c>
      <c r="F2">
        <v>618189</v>
      </c>
      <c r="G2">
        <v>337928</v>
      </c>
      <c r="H2">
        <v>245561</v>
      </c>
      <c r="I2">
        <v>392030</v>
      </c>
      <c r="J2">
        <v>20</v>
      </c>
      <c r="K2">
        <v>421578</v>
      </c>
      <c r="L2">
        <v>539860</v>
      </c>
      <c r="M2">
        <v>384513</v>
      </c>
      <c r="N2">
        <v>594010</v>
      </c>
      <c r="O2">
        <v>29</v>
      </c>
      <c r="P2">
        <v>659295</v>
      </c>
      <c r="Q2">
        <v>13</v>
      </c>
      <c r="R2">
        <v>5</v>
      </c>
      <c r="S2">
        <v>8</v>
      </c>
      <c r="T2">
        <v>25</v>
      </c>
      <c r="U2">
        <v>9</v>
      </c>
      <c r="V2">
        <v>668284</v>
      </c>
      <c r="W2">
        <v>437772</v>
      </c>
      <c r="X2">
        <v>685530</v>
      </c>
      <c r="Y2">
        <v>30</v>
      </c>
      <c r="Z2">
        <v>814435</v>
      </c>
    </row>
    <row r="4" spans="1:26" x14ac:dyDescent="0.25">
      <c r="B4" s="5">
        <v>0</v>
      </c>
      <c r="C4" s="6">
        <v>0</v>
      </c>
      <c r="E4" s="6">
        <v>0</v>
      </c>
      <c r="F4" s="6">
        <v>0.05</v>
      </c>
      <c r="G4" s="6">
        <v>0.15</v>
      </c>
      <c r="H4" s="6">
        <v>0.3</v>
      </c>
      <c r="I4" s="6">
        <v>0.9</v>
      </c>
      <c r="J4" s="6">
        <v>2.7</v>
      </c>
      <c r="K4" s="6">
        <v>5.4</v>
      </c>
      <c r="L4" s="6">
        <v>7.2</v>
      </c>
      <c r="N4" t="s">
        <v>1808</v>
      </c>
      <c r="O4" t="s">
        <v>2807</v>
      </c>
      <c r="U4" t="s">
        <v>2808</v>
      </c>
      <c r="V4" t="s">
        <v>2807</v>
      </c>
    </row>
    <row r="5" spans="1:26" x14ac:dyDescent="0.25">
      <c r="A5" s="1" t="s">
        <v>245</v>
      </c>
      <c r="B5">
        <v>503337</v>
      </c>
      <c r="C5">
        <f>B5/8189385*100</f>
        <v>6.1462124445242221</v>
      </c>
      <c r="E5">
        <v>6.1462124445242221</v>
      </c>
      <c r="F5">
        <v>6.1012641697496592</v>
      </c>
      <c r="G5">
        <v>6.2635511290777366</v>
      </c>
      <c r="H5">
        <v>6.1463593132372303</v>
      </c>
      <c r="I5">
        <v>6.1433310093345437</v>
      </c>
      <c r="J5">
        <v>6.1649543596027714</v>
      </c>
      <c r="K5">
        <v>6.1391477097175571</v>
      </c>
      <c r="L5">
        <v>6.110929232777881</v>
      </c>
      <c r="N5" t="s">
        <v>2679</v>
      </c>
      <c r="O5">
        <v>6.1462124445242203</v>
      </c>
      <c r="P5">
        <f>O5/6.14621244452422/16*100</f>
        <v>6.25</v>
      </c>
      <c r="R5">
        <f t="shared" ref="R5:R12" si="0">O5/6.14621244452422/16*100</f>
        <v>6.25</v>
      </c>
      <c r="U5" t="s">
        <v>2679</v>
      </c>
      <c r="V5">
        <v>6.25</v>
      </c>
    </row>
    <row r="6" spans="1:26" x14ac:dyDescent="0.25">
      <c r="A6" s="1" t="s">
        <v>246</v>
      </c>
      <c r="B6">
        <v>346225</v>
      </c>
      <c r="C6">
        <f t="shared" ref="C6:C20" si="1">B6/8189385*100</f>
        <v>4.2277289442369606</v>
      </c>
      <c r="E6">
        <v>4.2277289442369606</v>
      </c>
      <c r="F6">
        <v>4.1634681751357459</v>
      </c>
      <c r="G6">
        <v>4.2824444246074762</v>
      </c>
      <c r="H6">
        <v>4.1680313977293117</v>
      </c>
      <c r="I6">
        <v>4.1641751723958498</v>
      </c>
      <c r="J6">
        <v>4.1560507239828448</v>
      </c>
      <c r="K6">
        <v>4.1729703049017024</v>
      </c>
      <c r="L6">
        <v>4.170974994756742</v>
      </c>
      <c r="N6" t="s">
        <v>2680</v>
      </c>
      <c r="O6">
        <v>6.2635511290777366</v>
      </c>
      <c r="P6">
        <f t="shared" ref="P6:P12" si="2">O6/6.14621244452422/16*100</f>
        <v>6.3693201154497752</v>
      </c>
      <c r="R6">
        <f t="shared" si="0"/>
        <v>6.3693201154497752</v>
      </c>
      <c r="U6" t="s">
        <v>2680</v>
      </c>
      <c r="V6">
        <v>6.3693201154497752</v>
      </c>
    </row>
    <row r="7" spans="1:26" x14ac:dyDescent="0.25">
      <c r="A7" s="1" t="s">
        <v>247</v>
      </c>
      <c r="B7">
        <v>540838</v>
      </c>
      <c r="C7">
        <f t="shared" si="1"/>
        <v>6.6041344985001933</v>
      </c>
      <c r="E7">
        <v>6.6041344985001933</v>
      </c>
      <c r="F7">
        <v>7.1419755649864651</v>
      </c>
      <c r="G7">
        <v>6.8238264661999306</v>
      </c>
      <c r="H7">
        <v>7.2276433769346768</v>
      </c>
      <c r="I7">
        <v>7.2214492751879824</v>
      </c>
      <c r="J7">
        <v>7.1921428464550559</v>
      </c>
      <c r="K7">
        <v>7.1777831180171905</v>
      </c>
      <c r="L7">
        <v>7.1252620409806413</v>
      </c>
      <c r="N7" t="s">
        <v>2681</v>
      </c>
      <c r="O7">
        <v>6.1012641697496592</v>
      </c>
      <c r="P7">
        <f t="shared" si="2"/>
        <v>6.2042927095545997</v>
      </c>
      <c r="R7">
        <f t="shared" si="0"/>
        <v>6.2042927095545997</v>
      </c>
      <c r="U7" t="s">
        <v>2681</v>
      </c>
      <c r="V7">
        <v>6.2042927095545997</v>
      </c>
    </row>
    <row r="8" spans="1:26" x14ac:dyDescent="0.25">
      <c r="A8" s="1" t="s">
        <v>249</v>
      </c>
      <c r="B8">
        <v>618189</v>
      </c>
      <c r="C8">
        <f t="shared" si="1"/>
        <v>7.5486620790205867</v>
      </c>
      <c r="E8">
        <v>7.5486620790205867</v>
      </c>
      <c r="F8">
        <v>6.8783818441201117</v>
      </c>
      <c r="G8">
        <v>7.4327930593281213</v>
      </c>
      <c r="H8">
        <v>6.823184262522684</v>
      </c>
      <c r="I8">
        <v>6.7997234794232488</v>
      </c>
      <c r="J8">
        <v>6.8599901180359995</v>
      </c>
      <c r="K8">
        <v>6.8596760646555639</v>
      </c>
      <c r="L8">
        <v>6.8980375527391331</v>
      </c>
      <c r="N8" t="s">
        <v>2682</v>
      </c>
      <c r="O8">
        <v>6.1463593132372303</v>
      </c>
      <c r="P8">
        <f t="shared" si="2"/>
        <v>6.2501493488005169</v>
      </c>
      <c r="R8">
        <f t="shared" si="0"/>
        <v>6.2501493488005169</v>
      </c>
      <c r="U8" t="s">
        <v>2682</v>
      </c>
      <c r="V8">
        <v>6.2501493488005169</v>
      </c>
    </row>
    <row r="9" spans="1:26" x14ac:dyDescent="0.25">
      <c r="A9" s="1" t="s">
        <v>348</v>
      </c>
      <c r="B9">
        <v>337928</v>
      </c>
      <c r="C9">
        <f t="shared" si="1"/>
        <v>4.1264148650967076</v>
      </c>
      <c r="E9">
        <v>4.1264148650967076</v>
      </c>
      <c r="F9">
        <v>4.0726068825979178</v>
      </c>
      <c r="G9">
        <v>4.1298584632300539</v>
      </c>
      <c r="H9">
        <v>4.0794563194886679</v>
      </c>
      <c r="I9">
        <v>4.091360596504642</v>
      </c>
      <c r="J9">
        <v>4.09406185993622</v>
      </c>
      <c r="K9">
        <v>4.0934533262019146</v>
      </c>
      <c r="L9">
        <v>4.0728903341681555</v>
      </c>
      <c r="N9" t="s">
        <v>2683</v>
      </c>
      <c r="O9">
        <v>6.1433310093345437</v>
      </c>
      <c r="P9">
        <f t="shared" si="2"/>
        <v>6.2470699076711016</v>
      </c>
      <c r="R9">
        <f t="shared" si="0"/>
        <v>6.2470699076711016</v>
      </c>
      <c r="U9" t="s">
        <v>2683</v>
      </c>
      <c r="V9">
        <v>6.2470699076711016</v>
      </c>
    </row>
    <row r="10" spans="1:26" x14ac:dyDescent="0.25">
      <c r="A10" s="1" t="s">
        <v>349</v>
      </c>
      <c r="B10">
        <v>245561</v>
      </c>
      <c r="C10">
        <f t="shared" si="1"/>
        <v>2.9985279724912188</v>
      </c>
      <c r="E10">
        <v>2.9985279724912188</v>
      </c>
      <c r="F10">
        <v>2.9959865279401092</v>
      </c>
      <c r="G10">
        <v>2.9906610386353298</v>
      </c>
      <c r="H10">
        <v>2.9846319101163998</v>
      </c>
      <c r="I10">
        <v>2.9958950405715785</v>
      </c>
      <c r="J10">
        <v>2.9709122410697235</v>
      </c>
      <c r="K10">
        <v>2.9987980547463504</v>
      </c>
      <c r="L10">
        <v>2.9959785871941103</v>
      </c>
      <c r="N10" t="s">
        <v>2684</v>
      </c>
      <c r="O10">
        <v>6.1649543596027714</v>
      </c>
      <c r="P10">
        <f t="shared" si="2"/>
        <v>6.2690583990218736</v>
      </c>
      <c r="R10">
        <f t="shared" si="0"/>
        <v>6.2690583990218736</v>
      </c>
      <c r="U10" t="s">
        <v>2684</v>
      </c>
      <c r="V10">
        <v>6.2690583990218736</v>
      </c>
    </row>
    <row r="11" spans="1:26" x14ac:dyDescent="0.25">
      <c r="A11" s="1" t="s">
        <v>350</v>
      </c>
      <c r="B11">
        <v>392030</v>
      </c>
      <c r="C11">
        <f t="shared" si="1"/>
        <v>4.7870505538572186</v>
      </c>
      <c r="E11">
        <v>4.7870505538572186</v>
      </c>
      <c r="F11">
        <v>5.1745236783097166</v>
      </c>
      <c r="G11">
        <v>4.8628911247986188</v>
      </c>
      <c r="H11">
        <v>5.2160051582886249</v>
      </c>
      <c r="I11">
        <v>5.2204575053333802</v>
      </c>
      <c r="J11">
        <v>5.1654740932026986</v>
      </c>
      <c r="K11">
        <v>5.1911530186958199</v>
      </c>
      <c r="L11">
        <v>5.1615623925792251</v>
      </c>
      <c r="N11" t="s">
        <v>2685</v>
      </c>
      <c r="O11">
        <v>6.1391477097175571</v>
      </c>
      <c r="P11">
        <f t="shared" si="2"/>
        <v>6.2428159670788821</v>
      </c>
      <c r="R11">
        <f t="shared" si="0"/>
        <v>6.2428159670788821</v>
      </c>
      <c r="U11" t="s">
        <v>2685</v>
      </c>
      <c r="V11">
        <v>6.2428159670788821</v>
      </c>
    </row>
    <row r="12" spans="1:26" x14ac:dyDescent="0.25">
      <c r="A12" s="1" t="s">
        <v>352</v>
      </c>
      <c r="B12">
        <v>421578</v>
      </c>
      <c r="C12">
        <f t="shared" si="1"/>
        <v>5.1478590883198185</v>
      </c>
      <c r="E12">
        <v>5.1478590883198185</v>
      </c>
      <c r="F12">
        <v>4.7695364921893812</v>
      </c>
      <c r="G12">
        <v>5.0071682302448597</v>
      </c>
      <c r="H12">
        <v>4.7110482539614926</v>
      </c>
      <c r="I12">
        <v>4.7131186325019279</v>
      </c>
      <c r="J12">
        <v>4.7485851055859376</v>
      </c>
      <c r="K12">
        <v>4.7549984696822065</v>
      </c>
      <c r="L12">
        <v>4.7720698692852324</v>
      </c>
      <c r="N12" t="s">
        <v>2686</v>
      </c>
      <c r="O12">
        <v>6.110929232777881</v>
      </c>
      <c r="P12">
        <f t="shared" si="2"/>
        <v>6.2141209809447631</v>
      </c>
      <c r="R12">
        <f t="shared" si="0"/>
        <v>6.2141209809447631</v>
      </c>
      <c r="U12" t="s">
        <v>2686</v>
      </c>
      <c r="V12">
        <v>6.2141209809447631</v>
      </c>
    </row>
    <row r="13" spans="1:26" x14ac:dyDescent="0.25">
      <c r="A13" s="1" t="s">
        <v>449</v>
      </c>
      <c r="B13">
        <v>539860</v>
      </c>
      <c r="C13">
        <f t="shared" si="1"/>
        <v>6.5921922097935317</v>
      </c>
      <c r="E13">
        <v>6.5921922097935317</v>
      </c>
      <c r="F13">
        <v>7.2498923215600826</v>
      </c>
      <c r="G13">
        <v>6.8121509933361954</v>
      </c>
      <c r="H13">
        <v>7.3506402490095493</v>
      </c>
      <c r="I13">
        <v>7.3518682624944747</v>
      </c>
      <c r="J13">
        <v>7.3616207279048469</v>
      </c>
      <c r="K13">
        <v>7.3023723448259439</v>
      </c>
      <c r="L13">
        <v>7.2332385411952123</v>
      </c>
    </row>
    <row r="14" spans="1:26" x14ac:dyDescent="0.25">
      <c r="A14" s="1" t="s">
        <v>450</v>
      </c>
      <c r="B14">
        <v>384513</v>
      </c>
      <c r="C14">
        <f t="shared" si="1"/>
        <v>4.6952609994523398</v>
      </c>
      <c r="E14">
        <v>4.6952609994523398</v>
      </c>
      <c r="F14">
        <v>5.0919550303576022</v>
      </c>
      <c r="G14">
        <v>4.810952273670817</v>
      </c>
      <c r="H14">
        <v>5.1321696059488113</v>
      </c>
      <c r="I14">
        <v>5.1340062637085131</v>
      </c>
      <c r="J14">
        <v>5.0735459780819472</v>
      </c>
      <c r="K14">
        <v>5.0997099608871572</v>
      </c>
      <c r="L14">
        <v>5.087514533582695</v>
      </c>
      <c r="N14" t="s">
        <v>2687</v>
      </c>
      <c r="O14">
        <v>4.2277289442369597</v>
      </c>
      <c r="P14">
        <f>O14/4.22772894423696/16*100</f>
        <v>6.25</v>
      </c>
      <c r="R14">
        <f>O14/4.22772894423696/16*100</f>
        <v>6.25</v>
      </c>
      <c r="U14" t="s">
        <v>2687</v>
      </c>
      <c r="V14">
        <v>6.25</v>
      </c>
    </row>
    <row r="15" spans="1:26" x14ac:dyDescent="0.25">
      <c r="A15" s="1" t="s">
        <v>451</v>
      </c>
      <c r="B15">
        <v>594010</v>
      </c>
      <c r="C15">
        <f t="shared" si="1"/>
        <v>7.2534140231531428</v>
      </c>
      <c r="E15">
        <v>7.2534140231531428</v>
      </c>
      <c r="F15">
        <v>8.9564023252730429</v>
      </c>
      <c r="G15">
        <v>7.5969071332321638</v>
      </c>
      <c r="H15">
        <v>9.1118549573072158</v>
      </c>
      <c r="I15">
        <v>9.1276081578362422</v>
      </c>
      <c r="J15">
        <v>9.0912915741964362</v>
      </c>
      <c r="K15">
        <v>9.0091253794902979</v>
      </c>
      <c r="L15">
        <v>8.8925295214383411</v>
      </c>
      <c r="N15" t="s">
        <v>2688</v>
      </c>
      <c r="O15">
        <v>4.2824444246074762</v>
      </c>
      <c r="P15">
        <f t="shared" ref="P15:P21" si="3">O15/4.22772894423696/16*100</f>
        <v>6.3308878139602331</v>
      </c>
      <c r="R15">
        <f t="shared" ref="R15:R21" si="4">O15/4.22772894423696/16*100</f>
        <v>6.3308878139602331</v>
      </c>
      <c r="U15" t="s">
        <v>2688</v>
      </c>
      <c r="V15">
        <v>6.3308878139602331</v>
      </c>
    </row>
    <row r="16" spans="1:26" x14ac:dyDescent="0.25">
      <c r="A16" s="1" t="s">
        <v>453</v>
      </c>
      <c r="B16">
        <v>659295</v>
      </c>
      <c r="C16">
        <f t="shared" si="1"/>
        <v>8.0506045325747895</v>
      </c>
      <c r="E16">
        <v>8.0506045325747895</v>
      </c>
      <c r="F16">
        <v>7.8892164684429682</v>
      </c>
      <c r="G16">
        <v>7.9824867907043959</v>
      </c>
      <c r="H16">
        <v>7.8586036445638205</v>
      </c>
      <c r="I16">
        <v>7.856871139659237</v>
      </c>
      <c r="J16">
        <v>7.8071430628543004</v>
      </c>
      <c r="K16">
        <v>7.8427472944909562</v>
      </c>
      <c r="L16">
        <v>7.9036119736621346</v>
      </c>
      <c r="N16" t="s">
        <v>2689</v>
      </c>
      <c r="O16">
        <v>4.1634681751357459</v>
      </c>
      <c r="P16">
        <f t="shared" si="3"/>
        <v>6.1550010508762467</v>
      </c>
      <c r="R16">
        <f t="shared" si="4"/>
        <v>6.1550010508762467</v>
      </c>
      <c r="U16" t="s">
        <v>2689</v>
      </c>
      <c r="V16">
        <v>6.1550010508762467</v>
      </c>
    </row>
    <row r="17" spans="1:22" x14ac:dyDescent="0.25">
      <c r="A17" s="1" t="s">
        <v>574</v>
      </c>
      <c r="B17">
        <v>668284</v>
      </c>
      <c r="C17">
        <f t="shared" si="1"/>
        <v>8.1603685746853998</v>
      </c>
      <c r="E17">
        <v>8.1603685746853998</v>
      </c>
      <c r="F17">
        <v>7.4748697024677915</v>
      </c>
      <c r="G17">
        <v>8.0019043489719479</v>
      </c>
      <c r="H17">
        <v>7.4209071116495036</v>
      </c>
      <c r="I17">
        <v>7.4070289973796974</v>
      </c>
      <c r="J17">
        <v>7.4826863174699723</v>
      </c>
      <c r="K17">
        <v>7.4694311053389804</v>
      </c>
      <c r="L17">
        <v>7.4946188368647606</v>
      </c>
      <c r="N17" t="s">
        <v>2690</v>
      </c>
      <c r="O17">
        <v>4.1680313977293117</v>
      </c>
      <c r="P17">
        <f t="shared" si="3"/>
        <v>6.1617470229066118</v>
      </c>
      <c r="R17">
        <f t="shared" si="4"/>
        <v>6.1617470229066118</v>
      </c>
      <c r="U17" t="s">
        <v>2690</v>
      </c>
      <c r="V17">
        <v>6.1617470229066118</v>
      </c>
    </row>
    <row r="18" spans="1:22" x14ac:dyDescent="0.25">
      <c r="A18" s="1" t="s">
        <v>575</v>
      </c>
      <c r="B18">
        <v>437772</v>
      </c>
      <c r="C18">
        <f t="shared" si="1"/>
        <v>5.3456028749411582</v>
      </c>
      <c r="E18">
        <v>5.3456028749411582</v>
      </c>
      <c r="F18">
        <v>4.9578621923931001</v>
      </c>
      <c r="G18">
        <v>5.2109675764750554</v>
      </c>
      <c r="H18">
        <v>4.8910631815447356</v>
      </c>
      <c r="I18">
        <v>4.8950614577856628</v>
      </c>
      <c r="J18">
        <v>4.9226376724215282</v>
      </c>
      <c r="K18">
        <v>4.9333682747509195</v>
      </c>
      <c r="L18">
        <v>4.9661447417932516</v>
      </c>
      <c r="N18" t="s">
        <v>2691</v>
      </c>
      <c r="O18">
        <v>4.1641751723958498</v>
      </c>
      <c r="P18">
        <f t="shared" si="3"/>
        <v>6.1560462297261527</v>
      </c>
      <c r="R18">
        <f t="shared" si="4"/>
        <v>6.1560462297261527</v>
      </c>
      <c r="U18" t="s">
        <v>2691</v>
      </c>
      <c r="V18">
        <v>6.1560462297261527</v>
      </c>
    </row>
    <row r="19" spans="1:22" x14ac:dyDescent="0.25">
      <c r="A19" s="1" t="s">
        <v>576</v>
      </c>
      <c r="B19">
        <v>685530</v>
      </c>
      <c r="C19">
        <f t="shared" si="1"/>
        <v>8.3709582587703473</v>
      </c>
      <c r="E19">
        <v>8.3709582587703473</v>
      </c>
      <c r="F19">
        <v>8.2760864220151369</v>
      </c>
      <c r="G19">
        <v>8.2908042898861218</v>
      </c>
      <c r="H19">
        <v>8.2430599755925549</v>
      </c>
      <c r="I19">
        <v>8.2309059541240917</v>
      </c>
      <c r="J19">
        <v>8.1868231791853852</v>
      </c>
      <c r="K19">
        <v>8.237392602386759</v>
      </c>
      <c r="L19">
        <v>8.2816534170091547</v>
      </c>
      <c r="N19" t="s">
        <v>2692</v>
      </c>
      <c r="O19">
        <v>4.1560507239828448</v>
      </c>
      <c r="P19">
        <f t="shared" si="3"/>
        <v>6.1440355726450031</v>
      </c>
      <c r="R19">
        <f t="shared" si="4"/>
        <v>6.1440355726450031</v>
      </c>
      <c r="U19" t="s">
        <v>2692</v>
      </c>
      <c r="V19">
        <v>6.1440355726450031</v>
      </c>
    </row>
    <row r="20" spans="1:22" x14ac:dyDescent="0.25">
      <c r="A20" s="1" t="s">
        <v>578</v>
      </c>
      <c r="B20">
        <v>814435</v>
      </c>
      <c r="C20">
        <f t="shared" si="1"/>
        <v>9.9450080805823635</v>
      </c>
      <c r="E20">
        <v>9.9450080805823635</v>
      </c>
      <c r="F20">
        <v>8.805972202461172</v>
      </c>
      <c r="G20">
        <v>9.500632657601173</v>
      </c>
      <c r="H20">
        <v>8.6353412821047204</v>
      </c>
      <c r="I20">
        <v>8.6471390557589256</v>
      </c>
      <c r="J20">
        <v>8.7220801400143344</v>
      </c>
      <c r="K20">
        <v>8.7178729712106797</v>
      </c>
      <c r="L20">
        <v>8.8329834299733267</v>
      </c>
      <c r="N20" t="s">
        <v>2693</v>
      </c>
      <c r="O20">
        <v>4.1729703049017024</v>
      </c>
      <c r="P20">
        <f t="shared" si="3"/>
        <v>6.1690483826282465</v>
      </c>
      <c r="R20">
        <f t="shared" si="4"/>
        <v>6.1690483826282465</v>
      </c>
      <c r="U20" t="s">
        <v>2693</v>
      </c>
      <c r="V20">
        <v>6.1690483826282465</v>
      </c>
    </row>
    <row r="21" spans="1:22" x14ac:dyDescent="0.25">
      <c r="B21">
        <f>SUM(B5:B20)</f>
        <v>8189385</v>
      </c>
      <c r="C21">
        <f>SUM(C5:C20)</f>
        <v>100</v>
      </c>
      <c r="N21" t="s">
        <v>2694</v>
      </c>
      <c r="O21">
        <v>4.170974994756742</v>
      </c>
      <c r="P21">
        <f t="shared" si="3"/>
        <v>6.1660986456487734</v>
      </c>
      <c r="R21">
        <f t="shared" si="4"/>
        <v>6.1660986456487734</v>
      </c>
      <c r="U21" t="s">
        <v>2694</v>
      </c>
      <c r="V21">
        <v>6.1660986456487734</v>
      </c>
    </row>
    <row r="23" spans="1:22" x14ac:dyDescent="0.25">
      <c r="N23" t="s">
        <v>2695</v>
      </c>
      <c r="O23">
        <v>6.6041344985001897</v>
      </c>
      <c r="P23">
        <f>O23/6.60413449850019/16*100</f>
        <v>6.25</v>
      </c>
      <c r="R23">
        <f>O23/6.60413449850019/16*100</f>
        <v>6.25</v>
      </c>
      <c r="U23" t="s">
        <v>2695</v>
      </c>
      <c r="V23">
        <v>6.25</v>
      </c>
    </row>
    <row r="24" spans="1:22" x14ac:dyDescent="0.25">
      <c r="N24" t="s">
        <v>2696</v>
      </c>
      <c r="O24">
        <v>6.8238264661999306</v>
      </c>
      <c r="P24">
        <f t="shared" ref="P24:P30" si="5">O24/6.60413449850019/16*100</f>
        <v>6.457911392239998</v>
      </c>
      <c r="R24">
        <f t="shared" ref="R24:R30" si="6">O24/6.60413449850019/16*100</f>
        <v>6.457911392239998</v>
      </c>
      <c r="U24" t="s">
        <v>2696</v>
      </c>
      <c r="V24">
        <v>6.457911392239998</v>
      </c>
    </row>
    <row r="25" spans="1:22" x14ac:dyDescent="0.25">
      <c r="N25" t="s">
        <v>2697</v>
      </c>
      <c r="O25">
        <v>7.1419755649864651</v>
      </c>
      <c r="P25">
        <f t="shared" si="5"/>
        <v>6.7590003340032858</v>
      </c>
      <c r="R25">
        <f t="shared" si="6"/>
        <v>6.7590003340032858</v>
      </c>
      <c r="U25" t="s">
        <v>2697</v>
      </c>
      <c r="V25">
        <v>6.7590003340032858</v>
      </c>
    </row>
    <row r="26" spans="1:22" x14ac:dyDescent="0.25">
      <c r="N26" t="s">
        <v>2698</v>
      </c>
      <c r="O26">
        <v>7.2276433769346768</v>
      </c>
      <c r="P26">
        <f t="shared" si="5"/>
        <v>6.84007436797366</v>
      </c>
      <c r="R26">
        <f t="shared" si="6"/>
        <v>6.84007436797366</v>
      </c>
      <c r="U26" t="s">
        <v>2698</v>
      </c>
      <c r="V26">
        <v>6.84007436797366</v>
      </c>
    </row>
    <row r="27" spans="1:22" x14ac:dyDescent="0.25">
      <c r="N27" t="s">
        <v>2699</v>
      </c>
      <c r="O27">
        <v>7.2214492751879824</v>
      </c>
      <c r="P27">
        <f t="shared" si="5"/>
        <v>6.8342124134774833</v>
      </c>
      <c r="R27">
        <f t="shared" si="6"/>
        <v>6.8342124134774833</v>
      </c>
      <c r="U27" t="s">
        <v>2699</v>
      </c>
      <c r="V27">
        <v>6.8342124134774833</v>
      </c>
    </row>
    <row r="28" spans="1:22" x14ac:dyDescent="0.25">
      <c r="N28" t="s">
        <v>2700</v>
      </c>
      <c r="O28">
        <v>7.1921428464550559</v>
      </c>
      <c r="P28">
        <f t="shared" si="5"/>
        <v>6.8064774877847389</v>
      </c>
      <c r="R28">
        <f t="shared" si="6"/>
        <v>6.8064774877847389</v>
      </c>
      <c r="U28" t="s">
        <v>2700</v>
      </c>
      <c r="V28">
        <v>6.8064774877847389</v>
      </c>
    </row>
    <row r="29" spans="1:22" x14ac:dyDescent="0.25">
      <c r="N29" t="s">
        <v>2701</v>
      </c>
      <c r="O29">
        <v>7.1777831180171905</v>
      </c>
      <c r="P29">
        <f t="shared" si="5"/>
        <v>6.7928877732268305</v>
      </c>
      <c r="R29">
        <f t="shared" si="6"/>
        <v>6.7928877732268305</v>
      </c>
      <c r="U29" t="s">
        <v>2701</v>
      </c>
      <c r="V29">
        <v>6.7928877732268305</v>
      </c>
    </row>
    <row r="30" spans="1:22" x14ac:dyDescent="0.25">
      <c r="N30" t="s">
        <v>2702</v>
      </c>
      <c r="O30">
        <v>7.1252620409806413</v>
      </c>
      <c r="P30">
        <f t="shared" si="5"/>
        <v>6.7431830418115357</v>
      </c>
      <c r="R30">
        <f t="shared" si="6"/>
        <v>6.7431830418115357</v>
      </c>
      <c r="U30" t="s">
        <v>2702</v>
      </c>
      <c r="V30">
        <v>6.7431830418115357</v>
      </c>
    </row>
    <row r="32" spans="1:22" x14ac:dyDescent="0.25">
      <c r="N32" t="s">
        <v>2703</v>
      </c>
      <c r="O32">
        <v>7.5486620790205903</v>
      </c>
      <c r="P32">
        <f>O32/7.54866207902059/16*100</f>
        <v>6.25</v>
      </c>
      <c r="R32">
        <f>O32/7.54866207902059/16*100</f>
        <v>6.25</v>
      </c>
      <c r="U32" t="s">
        <v>2703</v>
      </c>
      <c r="V32">
        <v>6.25</v>
      </c>
    </row>
    <row r="33" spans="14:22" x14ac:dyDescent="0.25">
      <c r="N33" t="s">
        <v>2704</v>
      </c>
      <c r="O33">
        <v>7.4327930593281213</v>
      </c>
      <c r="P33">
        <f t="shared" ref="P33:P39" si="7">O33/7.54866207902059/16*100</f>
        <v>6.1540649368726417</v>
      </c>
      <c r="R33">
        <f t="shared" ref="R33:R39" si="8">O33/7.54866207902059/16*100</f>
        <v>6.1540649368726417</v>
      </c>
      <c r="U33" t="s">
        <v>2704</v>
      </c>
      <c r="V33">
        <v>6.1540649368726417</v>
      </c>
    </row>
    <row r="34" spans="14:22" x14ac:dyDescent="0.25">
      <c r="N34" t="s">
        <v>2705</v>
      </c>
      <c r="O34">
        <v>6.8783818441201117</v>
      </c>
      <c r="P34">
        <f t="shared" si="7"/>
        <v>5.6950339114038702</v>
      </c>
      <c r="R34">
        <f t="shared" si="8"/>
        <v>5.6950339114038702</v>
      </c>
      <c r="U34" t="s">
        <v>2705</v>
      </c>
      <c r="V34">
        <v>5.6950339114038702</v>
      </c>
    </row>
    <row r="35" spans="14:22" x14ac:dyDescent="0.25">
      <c r="N35" t="s">
        <v>2706</v>
      </c>
      <c r="O35">
        <v>6.823184262522684</v>
      </c>
      <c r="P35">
        <f t="shared" si="7"/>
        <v>5.6493324504863498</v>
      </c>
      <c r="R35">
        <f t="shared" si="8"/>
        <v>5.6493324504863498</v>
      </c>
      <c r="U35" t="s">
        <v>2706</v>
      </c>
      <c r="V35">
        <v>5.6493324504863498</v>
      </c>
    </row>
    <row r="36" spans="14:22" x14ac:dyDescent="0.25">
      <c r="N36" t="s">
        <v>2707</v>
      </c>
      <c r="O36">
        <v>6.7997234794232488</v>
      </c>
      <c r="P36">
        <f t="shared" si="7"/>
        <v>5.6299078302243055</v>
      </c>
      <c r="R36">
        <f t="shared" si="8"/>
        <v>5.6299078302243055</v>
      </c>
      <c r="U36" t="s">
        <v>2707</v>
      </c>
      <c r="V36">
        <v>5.6299078302243055</v>
      </c>
    </row>
    <row r="37" spans="14:22" x14ac:dyDescent="0.25">
      <c r="N37" t="s">
        <v>2708</v>
      </c>
      <c r="O37">
        <v>6.8599901180359995</v>
      </c>
      <c r="P37">
        <f t="shared" si="7"/>
        <v>5.6798062741322042</v>
      </c>
      <c r="R37">
        <f t="shared" si="8"/>
        <v>5.6798062741322042</v>
      </c>
      <c r="U37" t="s">
        <v>2708</v>
      </c>
      <c r="V37">
        <v>5.6798062741322042</v>
      </c>
    </row>
    <row r="38" spans="14:22" x14ac:dyDescent="0.25">
      <c r="N38" t="s">
        <v>2709</v>
      </c>
      <c r="O38">
        <v>6.8596760646555639</v>
      </c>
      <c r="P38">
        <f t="shared" si="7"/>
        <v>5.6795462500899072</v>
      </c>
      <c r="R38">
        <f t="shared" si="8"/>
        <v>5.6795462500899072</v>
      </c>
      <c r="U38" t="s">
        <v>2709</v>
      </c>
      <c r="V38">
        <v>5.6795462500899072</v>
      </c>
    </row>
    <row r="39" spans="14:22" x14ac:dyDescent="0.25">
      <c r="N39" t="s">
        <v>2710</v>
      </c>
      <c r="O39">
        <v>6.8980375527391331</v>
      </c>
      <c r="P39">
        <f t="shared" si="7"/>
        <v>5.7113080772868949</v>
      </c>
      <c r="R39">
        <f t="shared" si="8"/>
        <v>5.7113080772868949</v>
      </c>
      <c r="U39" t="s">
        <v>2710</v>
      </c>
      <c r="V39">
        <v>5.7113080772868949</v>
      </c>
    </row>
    <row r="41" spans="14:22" x14ac:dyDescent="0.25">
      <c r="N41" t="s">
        <v>2711</v>
      </c>
      <c r="O41">
        <v>4.1264148650967103</v>
      </c>
      <c r="P41">
        <f>O41/4.12641486509671/16*100</f>
        <v>6.25</v>
      </c>
      <c r="R41">
        <f>O41/4.12641486509671/16*100</f>
        <v>6.25</v>
      </c>
      <c r="U41" t="s">
        <v>2711</v>
      </c>
      <c r="V41">
        <v>6.25</v>
      </c>
    </row>
    <row r="42" spans="14:22" x14ac:dyDescent="0.25">
      <c r="N42" t="s">
        <v>2712</v>
      </c>
      <c r="O42">
        <v>4.1298584632300539</v>
      </c>
      <c r="P42">
        <f t="shared" ref="P42:P48" si="9">O42/4.12641486509671/16*100</f>
        <v>6.2552157839279436</v>
      </c>
      <c r="R42">
        <f t="shared" ref="R42:R48" si="10">O42/4.12641486509671/16*100</f>
        <v>6.2552157839279436</v>
      </c>
      <c r="U42" t="s">
        <v>2712</v>
      </c>
      <c r="V42">
        <v>6.2552157839279436</v>
      </c>
    </row>
    <row r="43" spans="14:22" x14ac:dyDescent="0.25">
      <c r="N43" t="s">
        <v>2713</v>
      </c>
      <c r="O43">
        <v>4.0726068825979178</v>
      </c>
      <c r="P43">
        <f t="shared" si="9"/>
        <v>6.1685007078512522</v>
      </c>
      <c r="R43">
        <f t="shared" si="10"/>
        <v>6.1685007078512522</v>
      </c>
      <c r="U43" t="s">
        <v>2713</v>
      </c>
      <c r="V43">
        <v>6.1685007078512522</v>
      </c>
    </row>
    <row r="44" spans="14:22" x14ac:dyDescent="0.25">
      <c r="N44" t="s">
        <v>2714</v>
      </c>
      <c r="O44">
        <v>4.0794563194886679</v>
      </c>
      <c r="P44">
        <f t="shared" si="9"/>
        <v>6.1788750841480438</v>
      </c>
      <c r="R44">
        <f t="shared" si="10"/>
        <v>6.1788750841480438</v>
      </c>
      <c r="U44" t="s">
        <v>2714</v>
      </c>
      <c r="V44">
        <v>6.1788750841480438</v>
      </c>
    </row>
    <row r="45" spans="14:22" x14ac:dyDescent="0.25">
      <c r="N45" t="s">
        <v>2715</v>
      </c>
      <c r="O45">
        <v>4.091360596504642</v>
      </c>
      <c r="P45">
        <f t="shared" si="9"/>
        <v>6.1969056830534432</v>
      </c>
      <c r="R45">
        <f t="shared" si="10"/>
        <v>6.1969056830534432</v>
      </c>
      <c r="U45" t="s">
        <v>2715</v>
      </c>
      <c r="V45">
        <v>6.1969056830534432</v>
      </c>
    </row>
    <row r="46" spans="14:22" x14ac:dyDescent="0.25">
      <c r="N46" t="s">
        <v>2716</v>
      </c>
      <c r="O46">
        <v>4.09406185993622</v>
      </c>
      <c r="P46">
        <f t="shared" si="9"/>
        <v>6.2009971030873734</v>
      </c>
      <c r="R46">
        <f t="shared" si="10"/>
        <v>6.2009971030873734</v>
      </c>
      <c r="U46" t="s">
        <v>2716</v>
      </c>
      <c r="V46">
        <v>6.2009971030873734</v>
      </c>
    </row>
    <row r="47" spans="14:22" x14ac:dyDescent="0.25">
      <c r="N47" t="s">
        <v>2717</v>
      </c>
      <c r="O47">
        <v>4.0934533262019146</v>
      </c>
      <c r="P47">
        <f t="shared" si="9"/>
        <v>6.2000753984203083</v>
      </c>
      <c r="R47">
        <f t="shared" si="10"/>
        <v>6.2000753984203083</v>
      </c>
      <c r="U47" t="s">
        <v>2717</v>
      </c>
      <c r="V47">
        <v>6.2000753984203083</v>
      </c>
    </row>
    <row r="48" spans="14:22" x14ac:dyDescent="0.25">
      <c r="N48" t="s">
        <v>2718</v>
      </c>
      <c r="O48">
        <v>4.0728903341681555</v>
      </c>
      <c r="P48">
        <f t="shared" si="9"/>
        <v>6.1689300326699881</v>
      </c>
      <c r="R48">
        <f t="shared" si="10"/>
        <v>6.1689300326699881</v>
      </c>
      <c r="U48" t="s">
        <v>2718</v>
      </c>
      <c r="V48">
        <v>6.1689300326699881</v>
      </c>
    </row>
    <row r="50" spans="14:22" x14ac:dyDescent="0.25">
      <c r="N50" t="s">
        <v>2719</v>
      </c>
      <c r="O50">
        <v>2.9985279724912202</v>
      </c>
      <c r="P50">
        <f>O50/2.99852797249122/16*100</f>
        <v>6.25</v>
      </c>
      <c r="R50">
        <f>O50/2.99852797249122/16*100</f>
        <v>6.25</v>
      </c>
      <c r="U50" t="s">
        <v>2719</v>
      </c>
      <c r="V50">
        <v>6.25</v>
      </c>
    </row>
    <row r="51" spans="14:22" x14ac:dyDescent="0.25">
      <c r="N51" t="s">
        <v>2720</v>
      </c>
      <c r="O51">
        <v>2.9906610386353298</v>
      </c>
      <c r="P51">
        <f t="shared" ref="P51:P57" si="11">O51/2.99852797249122/16*100</f>
        <v>6.2336025086140969</v>
      </c>
      <c r="R51">
        <f t="shared" ref="R51:R57" si="12">O51/2.99852797249122/16*100</f>
        <v>6.2336025086140969</v>
      </c>
      <c r="U51" t="s">
        <v>2720</v>
      </c>
      <c r="V51">
        <v>6.2336025086140969</v>
      </c>
    </row>
    <row r="52" spans="14:22" x14ac:dyDescent="0.25">
      <c r="N52" t="s">
        <v>2721</v>
      </c>
      <c r="O52">
        <v>2.9959865279401092</v>
      </c>
      <c r="P52">
        <f t="shared" si="11"/>
        <v>6.2447027246068192</v>
      </c>
      <c r="R52">
        <f t="shared" si="12"/>
        <v>6.2447027246068192</v>
      </c>
      <c r="U52" t="s">
        <v>2721</v>
      </c>
      <c r="V52">
        <v>6.2447027246068192</v>
      </c>
    </row>
    <row r="53" spans="14:22" x14ac:dyDescent="0.25">
      <c r="N53" t="s">
        <v>2722</v>
      </c>
      <c r="O53">
        <v>2.9846319101163998</v>
      </c>
      <c r="P53">
        <f t="shared" si="11"/>
        <v>6.2210356579497006</v>
      </c>
      <c r="R53">
        <f t="shared" si="12"/>
        <v>6.2210356579497006</v>
      </c>
      <c r="U53" t="s">
        <v>2722</v>
      </c>
      <c r="V53">
        <v>6.2210356579497006</v>
      </c>
    </row>
    <row r="54" spans="14:22" x14ac:dyDescent="0.25">
      <c r="N54" t="s">
        <v>2723</v>
      </c>
      <c r="O54">
        <v>2.9958950405715785</v>
      </c>
      <c r="P54">
        <f t="shared" si="11"/>
        <v>6.2445120323542991</v>
      </c>
      <c r="R54">
        <f t="shared" si="12"/>
        <v>6.2445120323542991</v>
      </c>
      <c r="U54" t="s">
        <v>2723</v>
      </c>
      <c r="V54">
        <v>6.2445120323542991</v>
      </c>
    </row>
    <row r="55" spans="14:22" x14ac:dyDescent="0.25">
      <c r="N55" t="s">
        <v>2724</v>
      </c>
      <c r="O55">
        <v>2.9709122410697235</v>
      </c>
      <c r="P55">
        <f t="shared" si="11"/>
        <v>6.192438982404771</v>
      </c>
      <c r="R55">
        <f t="shared" si="12"/>
        <v>6.192438982404771</v>
      </c>
      <c r="U55" t="s">
        <v>2724</v>
      </c>
      <c r="V55">
        <v>6.192438982404771</v>
      </c>
    </row>
    <row r="56" spans="14:22" x14ac:dyDescent="0.25">
      <c r="N56" t="s">
        <v>2725</v>
      </c>
      <c r="O56">
        <v>2.9987980547463504</v>
      </c>
      <c r="P56">
        <f t="shared" si="11"/>
        <v>6.2505629475896347</v>
      </c>
      <c r="R56">
        <f t="shared" si="12"/>
        <v>6.2505629475896347</v>
      </c>
      <c r="U56" t="s">
        <v>2725</v>
      </c>
      <c r="V56">
        <v>6.2505629475896347</v>
      </c>
    </row>
    <row r="57" spans="14:22" x14ac:dyDescent="0.25">
      <c r="N57" t="s">
        <v>2726</v>
      </c>
      <c r="O57">
        <v>2.9959785871941103</v>
      </c>
      <c r="P57">
        <f t="shared" si="11"/>
        <v>6.2446861732646433</v>
      </c>
      <c r="R57">
        <f t="shared" si="12"/>
        <v>6.2446861732646433</v>
      </c>
      <c r="U57" t="s">
        <v>2726</v>
      </c>
      <c r="V57">
        <v>6.2446861732646433</v>
      </c>
    </row>
    <row r="59" spans="14:22" x14ac:dyDescent="0.25">
      <c r="N59" t="s">
        <v>2727</v>
      </c>
      <c r="O59">
        <v>4.7870505538572203</v>
      </c>
      <c r="P59">
        <f>O59/4.78705055385722/16*100</f>
        <v>6.25</v>
      </c>
      <c r="R59">
        <f>O59/4.78705055385722/16*100</f>
        <v>6.25</v>
      </c>
      <c r="U59" t="s">
        <v>2727</v>
      </c>
      <c r="V59">
        <v>6.25</v>
      </c>
    </row>
    <row r="60" spans="14:22" x14ac:dyDescent="0.25">
      <c r="N60" t="s">
        <v>2728</v>
      </c>
      <c r="O60">
        <v>4.8628911247986188</v>
      </c>
      <c r="P60">
        <f t="shared" ref="P60:P66" si="13">O60/4.78705055385722/16*100</f>
        <v>6.349017873960368</v>
      </c>
      <c r="R60">
        <f t="shared" ref="R60:R66" si="14">O60/4.78705055385722/16*100</f>
        <v>6.349017873960368</v>
      </c>
      <c r="U60" t="s">
        <v>2728</v>
      </c>
      <c r="V60">
        <v>6.349017873960368</v>
      </c>
    </row>
    <row r="61" spans="14:22" x14ac:dyDescent="0.25">
      <c r="N61" t="s">
        <v>2729</v>
      </c>
      <c r="O61">
        <v>5.1745236783097166</v>
      </c>
      <c r="P61">
        <f t="shared" si="13"/>
        <v>6.7558870802767652</v>
      </c>
      <c r="R61">
        <f t="shared" si="14"/>
        <v>6.7558870802767652</v>
      </c>
      <c r="U61" t="s">
        <v>2729</v>
      </c>
      <c r="V61">
        <v>6.7558870802767652</v>
      </c>
    </row>
    <row r="62" spans="14:22" x14ac:dyDescent="0.25">
      <c r="N62" t="s">
        <v>2730</v>
      </c>
      <c r="O62">
        <v>5.2160051582886249</v>
      </c>
      <c r="P62">
        <f t="shared" si="13"/>
        <v>6.8100455327416709</v>
      </c>
      <c r="R62">
        <f t="shared" si="14"/>
        <v>6.8100455327416709</v>
      </c>
      <c r="U62" t="s">
        <v>2730</v>
      </c>
      <c r="V62">
        <v>6.8100455327416709</v>
      </c>
    </row>
    <row r="63" spans="14:22" x14ac:dyDescent="0.25">
      <c r="N63" t="s">
        <v>2731</v>
      </c>
      <c r="O63">
        <v>5.2204575053333802</v>
      </c>
      <c r="P63">
        <f t="shared" si="13"/>
        <v>6.8158585419665894</v>
      </c>
      <c r="R63">
        <f t="shared" si="14"/>
        <v>6.8158585419665894</v>
      </c>
      <c r="U63" t="s">
        <v>2731</v>
      </c>
      <c r="V63">
        <v>6.8158585419665894</v>
      </c>
    </row>
    <row r="64" spans="14:22" x14ac:dyDescent="0.25">
      <c r="N64" t="s">
        <v>2732</v>
      </c>
      <c r="O64">
        <v>5.1654740932026986</v>
      </c>
      <c r="P64">
        <f t="shared" si="13"/>
        <v>6.7440718913034035</v>
      </c>
      <c r="R64">
        <f t="shared" si="14"/>
        <v>6.7440718913034035</v>
      </c>
      <c r="U64" t="s">
        <v>2732</v>
      </c>
      <c r="V64">
        <v>6.7440718913034035</v>
      </c>
    </row>
    <row r="65" spans="14:22" x14ac:dyDescent="0.25">
      <c r="N65" t="s">
        <v>2733</v>
      </c>
      <c r="O65">
        <v>5.1911530186958199</v>
      </c>
      <c r="P65">
        <f t="shared" si="13"/>
        <v>6.7775984401723486</v>
      </c>
      <c r="R65">
        <f t="shared" si="14"/>
        <v>6.7775984401723486</v>
      </c>
      <c r="U65" t="s">
        <v>2733</v>
      </c>
      <c r="V65">
        <v>6.7775984401723486</v>
      </c>
    </row>
    <row r="66" spans="14:22" x14ac:dyDescent="0.25">
      <c r="N66" t="s">
        <v>2734</v>
      </c>
      <c r="O66">
        <v>5.1615623925792251</v>
      </c>
      <c r="P66">
        <f t="shared" si="13"/>
        <v>6.7389647530725334</v>
      </c>
      <c r="R66">
        <f t="shared" si="14"/>
        <v>6.7389647530725334</v>
      </c>
      <c r="U66" t="s">
        <v>2734</v>
      </c>
      <c r="V66">
        <v>6.7389647530725334</v>
      </c>
    </row>
    <row r="68" spans="14:22" x14ac:dyDescent="0.25">
      <c r="N68" t="s">
        <v>2735</v>
      </c>
      <c r="O68">
        <v>5.1478590883198203</v>
      </c>
      <c r="P68">
        <f>O68/5.14785908831982/16*100</f>
        <v>6.25</v>
      </c>
      <c r="R68">
        <f>O68/5.14785908831982/16*100</f>
        <v>6.25</v>
      </c>
      <c r="U68" t="s">
        <v>2735</v>
      </c>
      <c r="V68">
        <v>6.25</v>
      </c>
    </row>
    <row r="69" spans="14:22" x14ac:dyDescent="0.25">
      <c r="N69" t="s">
        <v>2736</v>
      </c>
      <c r="O69">
        <v>5.0071682302448597</v>
      </c>
      <c r="P69">
        <f t="shared" ref="P69:P75" si="15">O69/5.14785908831982/16*100</f>
        <v>6.0791876588145888</v>
      </c>
      <c r="R69">
        <f t="shared" ref="R69:R75" si="16">O69/5.14785908831982/16*100</f>
        <v>6.0791876588145888</v>
      </c>
      <c r="U69" t="s">
        <v>2736</v>
      </c>
      <c r="V69">
        <v>6.0791876588145888</v>
      </c>
    </row>
    <row r="70" spans="14:22" x14ac:dyDescent="0.25">
      <c r="N70" t="s">
        <v>2737</v>
      </c>
      <c r="O70">
        <v>4.7695364921893812</v>
      </c>
      <c r="P70">
        <f t="shared" si="15"/>
        <v>5.7906796912564706</v>
      </c>
      <c r="R70">
        <f t="shared" si="16"/>
        <v>5.7906796912564706</v>
      </c>
      <c r="U70" t="s">
        <v>2737</v>
      </c>
      <c r="V70">
        <v>5.7906796912564706</v>
      </c>
    </row>
    <row r="71" spans="14:22" x14ac:dyDescent="0.25">
      <c r="N71" t="s">
        <v>2738</v>
      </c>
      <c r="O71">
        <v>4.7110482539614926</v>
      </c>
      <c r="P71">
        <f t="shared" si="15"/>
        <v>5.719669299819433</v>
      </c>
      <c r="R71">
        <f t="shared" si="16"/>
        <v>5.719669299819433</v>
      </c>
      <c r="U71" t="s">
        <v>2738</v>
      </c>
      <c r="V71">
        <v>5.719669299819433</v>
      </c>
    </row>
    <row r="72" spans="14:22" x14ac:dyDescent="0.25">
      <c r="N72" t="s">
        <v>2739</v>
      </c>
      <c r="O72">
        <v>4.7131186325019279</v>
      </c>
      <c r="P72">
        <f t="shared" si="15"/>
        <v>5.7221829400834174</v>
      </c>
      <c r="R72">
        <f t="shared" si="16"/>
        <v>5.7221829400834174</v>
      </c>
      <c r="U72" t="s">
        <v>2739</v>
      </c>
      <c r="V72">
        <v>5.7221829400834174</v>
      </c>
    </row>
    <row r="73" spans="14:22" x14ac:dyDescent="0.25">
      <c r="N73" t="s">
        <v>2740</v>
      </c>
      <c r="O73">
        <v>4.7485851055859376</v>
      </c>
      <c r="P73">
        <f t="shared" si="15"/>
        <v>5.7652426767568636</v>
      </c>
      <c r="R73">
        <f t="shared" si="16"/>
        <v>5.7652426767568636</v>
      </c>
      <c r="U73" t="s">
        <v>2740</v>
      </c>
      <c r="V73">
        <v>5.7652426767568636</v>
      </c>
    </row>
    <row r="74" spans="14:22" x14ac:dyDescent="0.25">
      <c r="N74" t="s">
        <v>2741</v>
      </c>
      <c r="O74">
        <v>4.7549984696822065</v>
      </c>
      <c r="P74">
        <f t="shared" si="15"/>
        <v>5.7730291225227601</v>
      </c>
      <c r="R74">
        <f t="shared" si="16"/>
        <v>5.7730291225227601</v>
      </c>
      <c r="U74" t="s">
        <v>2741</v>
      </c>
      <c r="V74">
        <v>5.7730291225227601</v>
      </c>
    </row>
    <row r="75" spans="14:22" x14ac:dyDescent="0.25">
      <c r="N75" t="s">
        <v>2742</v>
      </c>
      <c r="O75">
        <v>4.7720698692852324</v>
      </c>
      <c r="P75">
        <f t="shared" si="15"/>
        <v>5.7937554566528071</v>
      </c>
      <c r="R75">
        <f t="shared" si="16"/>
        <v>5.7937554566528071</v>
      </c>
      <c r="U75" t="s">
        <v>2742</v>
      </c>
      <c r="V75">
        <v>5.7937554566528071</v>
      </c>
    </row>
    <row r="77" spans="14:22" x14ac:dyDescent="0.25">
      <c r="N77" t="s">
        <v>2743</v>
      </c>
      <c r="O77">
        <v>6.5921922097935299</v>
      </c>
      <c r="P77">
        <f>O77/6.59219220979353/16*100</f>
        <v>6.25</v>
      </c>
      <c r="R77">
        <f>O77/6.59219220979353/16*100</f>
        <v>6.25</v>
      </c>
      <c r="U77" t="s">
        <v>2743</v>
      </c>
      <c r="V77">
        <v>6.25</v>
      </c>
    </row>
    <row r="78" spans="14:22" x14ac:dyDescent="0.25">
      <c r="N78" t="s">
        <v>2744</v>
      </c>
      <c r="O78">
        <v>6.8121509933361954</v>
      </c>
      <c r="P78">
        <f t="shared" ref="P78:P84" si="17">O78/6.59219220979353/16*100</f>
        <v>6.4585410062982245</v>
      </c>
      <c r="R78">
        <f t="shared" ref="R78:R84" si="18">O78/6.59219220979353/16*100</f>
        <v>6.4585410062982245</v>
      </c>
      <c r="U78" t="s">
        <v>2744</v>
      </c>
      <c r="V78">
        <v>6.4585410062982245</v>
      </c>
    </row>
    <row r="79" spans="14:22" x14ac:dyDescent="0.25">
      <c r="N79" t="s">
        <v>2745</v>
      </c>
      <c r="O79">
        <v>7.2498923215600826</v>
      </c>
      <c r="P79">
        <f t="shared" si="17"/>
        <v>6.8735597457904971</v>
      </c>
      <c r="R79">
        <f t="shared" si="18"/>
        <v>6.8735597457904971</v>
      </c>
      <c r="U79" t="s">
        <v>2745</v>
      </c>
      <c r="V79">
        <v>6.8735597457904971</v>
      </c>
    </row>
    <row r="80" spans="14:22" x14ac:dyDescent="0.25">
      <c r="N80" t="s">
        <v>2746</v>
      </c>
      <c r="O80">
        <v>7.3506402490095493</v>
      </c>
      <c r="P80">
        <f t="shared" si="17"/>
        <v>6.9690779780446643</v>
      </c>
      <c r="R80">
        <f t="shared" si="18"/>
        <v>6.9690779780446643</v>
      </c>
      <c r="U80" t="s">
        <v>2746</v>
      </c>
      <c r="V80">
        <v>6.9690779780446643</v>
      </c>
    </row>
    <row r="81" spans="14:22" x14ac:dyDescent="0.25">
      <c r="N81" t="s">
        <v>2747</v>
      </c>
      <c r="O81">
        <v>7.3518682624944747</v>
      </c>
      <c r="P81">
        <f t="shared" si="17"/>
        <v>6.9702422469307228</v>
      </c>
      <c r="R81">
        <f t="shared" si="18"/>
        <v>6.9702422469307228</v>
      </c>
      <c r="U81" t="s">
        <v>2747</v>
      </c>
      <c r="V81">
        <v>6.9702422469307228</v>
      </c>
    </row>
    <row r="82" spans="14:22" x14ac:dyDescent="0.25">
      <c r="N82" t="s">
        <v>2748</v>
      </c>
      <c r="O82">
        <v>7.3616207279048469</v>
      </c>
      <c r="P82">
        <f t="shared" si="17"/>
        <v>6.9794884744184893</v>
      </c>
      <c r="R82">
        <f t="shared" si="18"/>
        <v>6.9794884744184893</v>
      </c>
      <c r="U82" t="s">
        <v>2748</v>
      </c>
      <c r="V82">
        <v>6.9794884744184893</v>
      </c>
    </row>
    <row r="83" spans="14:22" x14ac:dyDescent="0.25">
      <c r="N83" t="s">
        <v>2749</v>
      </c>
      <c r="O83">
        <v>7.3023723448259439</v>
      </c>
      <c r="P83">
        <f t="shared" si="17"/>
        <v>6.9233155986195989</v>
      </c>
      <c r="R83">
        <f t="shared" si="18"/>
        <v>6.9233155986195989</v>
      </c>
      <c r="U83" t="s">
        <v>2749</v>
      </c>
      <c r="V83">
        <v>6.9233155986195989</v>
      </c>
    </row>
    <row r="84" spans="14:22" x14ac:dyDescent="0.25">
      <c r="N84" t="s">
        <v>2750</v>
      </c>
      <c r="O84">
        <v>7.2332385411952123</v>
      </c>
      <c r="P84">
        <f t="shared" si="17"/>
        <v>6.8577704417216934</v>
      </c>
      <c r="R84">
        <f t="shared" si="18"/>
        <v>6.8577704417216934</v>
      </c>
      <c r="U84" t="s">
        <v>2750</v>
      </c>
      <c r="V84">
        <v>6.8577704417216934</v>
      </c>
    </row>
    <row r="86" spans="14:22" x14ac:dyDescent="0.25">
      <c r="N86" t="s">
        <v>2751</v>
      </c>
      <c r="O86">
        <v>4.6952609994523398</v>
      </c>
      <c r="P86">
        <f>O86/4.69526099945234/16*100</f>
        <v>6.25</v>
      </c>
      <c r="R86">
        <f>O86/4.69526099945234/16*100</f>
        <v>6.25</v>
      </c>
      <c r="U86" t="s">
        <v>2751</v>
      </c>
      <c r="V86">
        <v>6.25</v>
      </c>
    </row>
    <row r="87" spans="14:22" x14ac:dyDescent="0.25">
      <c r="N87" t="s">
        <v>2752</v>
      </c>
      <c r="O87">
        <v>4.810952273670817</v>
      </c>
      <c r="P87">
        <f t="shared" ref="P87:P93" si="19">O87/4.69526099945234/16*100</f>
        <v>6.4040000574941036</v>
      </c>
      <c r="R87">
        <f t="shared" ref="R87:R93" si="20">O87/4.69526099945234/16*100</f>
        <v>6.4040000574941036</v>
      </c>
      <c r="U87" t="s">
        <v>2752</v>
      </c>
      <c r="V87">
        <v>6.4040000574941036</v>
      </c>
    </row>
    <row r="88" spans="14:22" x14ac:dyDescent="0.25">
      <c r="N88" t="s">
        <v>2753</v>
      </c>
      <c r="O88">
        <v>5.0919550303576022</v>
      </c>
      <c r="P88">
        <f t="shared" si="19"/>
        <v>6.7780510909717444</v>
      </c>
      <c r="R88">
        <f t="shared" si="20"/>
        <v>6.7780510909717444</v>
      </c>
      <c r="U88" t="s">
        <v>2753</v>
      </c>
      <c r="V88">
        <v>6.7780510909717444</v>
      </c>
    </row>
    <row r="89" spans="14:22" x14ac:dyDescent="0.25">
      <c r="N89" t="s">
        <v>2754</v>
      </c>
      <c r="O89">
        <v>5.1321696059488113</v>
      </c>
      <c r="P89">
        <f t="shared" si="19"/>
        <v>6.8315818952176368</v>
      </c>
      <c r="R89">
        <f t="shared" si="20"/>
        <v>6.8315818952176368</v>
      </c>
      <c r="U89" t="s">
        <v>2754</v>
      </c>
      <c r="V89">
        <v>6.8315818952176368</v>
      </c>
    </row>
    <row r="90" spans="14:22" x14ac:dyDescent="0.25">
      <c r="N90" t="s">
        <v>2755</v>
      </c>
      <c r="O90">
        <v>5.1340062637085131</v>
      </c>
      <c r="P90">
        <f t="shared" si="19"/>
        <v>6.834026724376117</v>
      </c>
      <c r="R90">
        <f t="shared" si="20"/>
        <v>6.834026724376117</v>
      </c>
      <c r="U90" t="s">
        <v>2755</v>
      </c>
      <c r="V90">
        <v>6.834026724376117</v>
      </c>
    </row>
    <row r="91" spans="14:22" x14ac:dyDescent="0.25">
      <c r="N91" t="s">
        <v>2756</v>
      </c>
      <c r="O91">
        <v>5.0735459780819472</v>
      </c>
      <c r="P91">
        <f t="shared" si="19"/>
        <v>6.7535462600930645</v>
      </c>
      <c r="R91">
        <f t="shared" si="20"/>
        <v>6.7535462600930645</v>
      </c>
      <c r="U91" t="s">
        <v>2756</v>
      </c>
      <c r="V91">
        <v>6.7535462600930645</v>
      </c>
    </row>
    <row r="92" spans="14:22" x14ac:dyDescent="0.25">
      <c r="N92" t="s">
        <v>2757</v>
      </c>
      <c r="O92">
        <v>5.0997099608871572</v>
      </c>
      <c r="P92">
        <f t="shared" si="19"/>
        <v>6.78837390706554</v>
      </c>
      <c r="R92">
        <f t="shared" si="20"/>
        <v>6.78837390706554</v>
      </c>
      <c r="U92" t="s">
        <v>2757</v>
      </c>
      <c r="V92">
        <v>6.78837390706554</v>
      </c>
    </row>
    <row r="93" spans="14:22" x14ac:dyDescent="0.25">
      <c r="N93" t="s">
        <v>2758</v>
      </c>
      <c r="O93">
        <v>5.087514533582695</v>
      </c>
      <c r="P93">
        <f t="shared" si="19"/>
        <v>6.7721402151234358</v>
      </c>
      <c r="R93">
        <f t="shared" si="20"/>
        <v>6.7721402151234358</v>
      </c>
      <c r="U93" t="s">
        <v>2758</v>
      </c>
      <c r="V93">
        <v>6.7721402151234358</v>
      </c>
    </row>
    <row r="95" spans="14:22" x14ac:dyDescent="0.25">
      <c r="N95" t="s">
        <v>2759</v>
      </c>
      <c r="O95">
        <v>7.2534140231531401</v>
      </c>
      <c r="P95">
        <f>O95/7.25341402315314/16*100</f>
        <v>6.25</v>
      </c>
      <c r="R95">
        <f>O95/7.25341402315314/16*100</f>
        <v>6.25</v>
      </c>
      <c r="U95" t="s">
        <v>2759</v>
      </c>
      <c r="V95">
        <v>6.25</v>
      </c>
    </row>
    <row r="96" spans="14:22" x14ac:dyDescent="0.25">
      <c r="N96" t="s">
        <v>2760</v>
      </c>
      <c r="O96">
        <v>7.5969071332321638</v>
      </c>
      <c r="P96">
        <f t="shared" ref="P96:P102" si="21">O96/7.25341402315314/16*100</f>
        <v>6.5459753753392729</v>
      </c>
      <c r="R96">
        <f t="shared" ref="R96:R101" si="22">O96/7.25341402315314/16*100</f>
        <v>6.5459753753392729</v>
      </c>
      <c r="U96" t="s">
        <v>2760</v>
      </c>
      <c r="V96">
        <v>6.5459753753392729</v>
      </c>
    </row>
    <row r="97" spans="14:22" x14ac:dyDescent="0.25">
      <c r="N97" t="s">
        <v>2761</v>
      </c>
      <c r="O97">
        <v>8.9564023252730429</v>
      </c>
      <c r="P97">
        <f t="shared" si="21"/>
        <v>7.7174023644968308</v>
      </c>
      <c r="R97">
        <f t="shared" si="22"/>
        <v>7.7174023644968308</v>
      </c>
      <c r="U97" t="s">
        <v>2761</v>
      </c>
      <c r="V97">
        <v>7.7174023644968308</v>
      </c>
    </row>
    <row r="98" spans="14:22" x14ac:dyDescent="0.25">
      <c r="N98" t="s">
        <v>2762</v>
      </c>
      <c r="O98">
        <v>9.1118549573072158</v>
      </c>
      <c r="P98">
        <f t="shared" si="21"/>
        <v>7.8513501781901169</v>
      </c>
      <c r="R98">
        <f t="shared" si="22"/>
        <v>7.8513501781901169</v>
      </c>
      <c r="U98" t="s">
        <v>2762</v>
      </c>
      <c r="V98">
        <v>7.8513501781901169</v>
      </c>
    </row>
    <row r="99" spans="14:22" x14ac:dyDescent="0.25">
      <c r="N99" t="s">
        <v>2763</v>
      </c>
      <c r="O99">
        <v>9.1276081578362422</v>
      </c>
      <c r="P99">
        <f t="shared" si="21"/>
        <v>7.8649241315026028</v>
      </c>
      <c r="R99">
        <f t="shared" si="22"/>
        <v>7.8649241315026028</v>
      </c>
      <c r="U99" t="s">
        <v>2763</v>
      </c>
      <c r="V99">
        <v>7.8649241315026028</v>
      </c>
    </row>
    <row r="100" spans="14:22" x14ac:dyDescent="0.25">
      <c r="N100" t="s">
        <v>2764</v>
      </c>
      <c r="O100">
        <v>9.0912915741964362</v>
      </c>
      <c r="P100">
        <f t="shared" si="21"/>
        <v>7.8336314675206129</v>
      </c>
      <c r="R100">
        <f t="shared" si="22"/>
        <v>7.8336314675206129</v>
      </c>
      <c r="U100" t="s">
        <v>2764</v>
      </c>
      <c r="V100">
        <v>7.8336314675206129</v>
      </c>
    </row>
    <row r="101" spans="14:22" x14ac:dyDescent="0.25">
      <c r="N101" t="s">
        <v>2765</v>
      </c>
      <c r="O101">
        <v>9.0091253794902979</v>
      </c>
      <c r="P101">
        <f t="shared" si="21"/>
        <v>7.7628318805572691</v>
      </c>
      <c r="R101">
        <f t="shared" si="22"/>
        <v>7.7628318805572691</v>
      </c>
      <c r="U101" t="s">
        <v>2765</v>
      </c>
      <c r="V101">
        <v>7.7628318805572691</v>
      </c>
    </row>
    <row r="102" spans="14:22" x14ac:dyDescent="0.25">
      <c r="N102" t="s">
        <v>2766</v>
      </c>
      <c r="O102">
        <v>8.8925295214383411</v>
      </c>
      <c r="P102">
        <f t="shared" si="21"/>
        <v>7.6623655194066966</v>
      </c>
      <c r="R102">
        <f>O102/7.25341402315314/16*100</f>
        <v>7.6623655194066966</v>
      </c>
      <c r="U102" t="s">
        <v>2766</v>
      </c>
      <c r="V102">
        <v>7.6623655194066966</v>
      </c>
    </row>
    <row r="104" spans="14:22" x14ac:dyDescent="0.25">
      <c r="N104" t="s">
        <v>2767</v>
      </c>
      <c r="O104">
        <v>8.0506045325747895</v>
      </c>
      <c r="P104">
        <f>O104/8.05060453257479/16*100</f>
        <v>6.25</v>
      </c>
      <c r="R104">
        <f>O104/8.05060453257479/16*100</f>
        <v>6.25</v>
      </c>
      <c r="U104" t="s">
        <v>2767</v>
      </c>
      <c r="V104">
        <v>6.25</v>
      </c>
    </row>
    <row r="105" spans="14:22" x14ac:dyDescent="0.25">
      <c r="N105" t="s">
        <v>2768</v>
      </c>
      <c r="O105">
        <v>7.9824867907043959</v>
      </c>
      <c r="P105">
        <f t="shared" ref="P105:P111" si="23">O105/8.05060453257479/16*100</f>
        <v>6.1971175257749502</v>
      </c>
      <c r="R105">
        <f t="shared" ref="R105:R111" si="24">O105/8.05060453257479/16*100</f>
        <v>6.1971175257749502</v>
      </c>
      <c r="U105" t="s">
        <v>2768</v>
      </c>
      <c r="V105">
        <v>6.1971175257749502</v>
      </c>
    </row>
    <row r="106" spans="14:22" x14ac:dyDescent="0.25">
      <c r="N106" t="s">
        <v>2769</v>
      </c>
      <c r="O106">
        <v>7.8892164684429682</v>
      </c>
      <c r="P106">
        <f t="shared" si="23"/>
        <v>6.1247081170435678</v>
      </c>
      <c r="R106">
        <f t="shared" si="24"/>
        <v>6.1247081170435678</v>
      </c>
      <c r="U106" t="s">
        <v>2769</v>
      </c>
      <c r="V106">
        <v>6.1247081170435678</v>
      </c>
    </row>
    <row r="107" spans="14:22" x14ac:dyDescent="0.25">
      <c r="N107" t="s">
        <v>2770</v>
      </c>
      <c r="O107">
        <v>7.8586036445638205</v>
      </c>
      <c r="P107">
        <f t="shared" si="23"/>
        <v>6.1009421813960643</v>
      </c>
      <c r="R107">
        <f t="shared" si="24"/>
        <v>6.1009421813960643</v>
      </c>
      <c r="U107" t="s">
        <v>2770</v>
      </c>
      <c r="V107">
        <v>6.1009421813960643</v>
      </c>
    </row>
    <row r="108" spans="14:22" x14ac:dyDescent="0.25">
      <c r="N108" t="s">
        <v>2771</v>
      </c>
      <c r="O108">
        <v>7.856871139659237</v>
      </c>
      <c r="P108">
        <f t="shared" si="23"/>
        <v>6.0995971698991225</v>
      </c>
      <c r="R108">
        <f t="shared" si="24"/>
        <v>6.0995971698991225</v>
      </c>
      <c r="U108" t="s">
        <v>2771</v>
      </c>
      <c r="V108">
        <v>6.0995971698991225</v>
      </c>
    </row>
    <row r="109" spans="14:22" x14ac:dyDescent="0.25">
      <c r="N109" t="s">
        <v>2772</v>
      </c>
      <c r="O109">
        <v>7.8071430628543004</v>
      </c>
      <c r="P109">
        <f t="shared" si="23"/>
        <v>6.0609913138080325</v>
      </c>
      <c r="R109">
        <f t="shared" si="24"/>
        <v>6.0609913138080325</v>
      </c>
      <c r="U109" t="s">
        <v>2772</v>
      </c>
      <c r="V109">
        <v>6.0609913138080325</v>
      </c>
    </row>
    <row r="110" spans="14:22" x14ac:dyDescent="0.25">
      <c r="N110" t="s">
        <v>2773</v>
      </c>
      <c r="O110">
        <v>7.8427472944909562</v>
      </c>
      <c r="P110">
        <f t="shared" si="23"/>
        <v>6.0886322750338264</v>
      </c>
      <c r="R110">
        <f t="shared" si="24"/>
        <v>6.0886322750338264</v>
      </c>
      <c r="U110" t="s">
        <v>2773</v>
      </c>
      <c r="V110">
        <v>6.0886322750338264</v>
      </c>
    </row>
    <row r="111" spans="14:22" x14ac:dyDescent="0.25">
      <c r="N111" t="s">
        <v>2774</v>
      </c>
      <c r="O111">
        <v>7.9036119736621346</v>
      </c>
      <c r="P111">
        <f t="shared" si="23"/>
        <v>6.1358839122594109</v>
      </c>
      <c r="R111">
        <f t="shared" si="24"/>
        <v>6.1358839122594109</v>
      </c>
      <c r="U111" t="s">
        <v>2774</v>
      </c>
      <c r="V111">
        <v>6.1358839122594109</v>
      </c>
    </row>
    <row r="113" spans="14:22" x14ac:dyDescent="0.25">
      <c r="N113" t="s">
        <v>2775</v>
      </c>
      <c r="O113">
        <v>8.1603685746853998</v>
      </c>
      <c r="P113">
        <f>O113/8.1603685746854/16*100</f>
        <v>6.25</v>
      </c>
      <c r="R113">
        <f>O113/8.1603685746854/16*100</f>
        <v>6.25</v>
      </c>
      <c r="U113" t="s">
        <v>2775</v>
      </c>
      <c r="V113">
        <v>6.25</v>
      </c>
    </row>
    <row r="114" spans="14:22" x14ac:dyDescent="0.25">
      <c r="N114" t="s">
        <v>2776</v>
      </c>
      <c r="O114">
        <v>8.0019043489719479</v>
      </c>
      <c r="P114">
        <f t="shared" ref="P114:P120" si="25">O114/8.1603685746854/16*100</f>
        <v>6.1286327600714712</v>
      </c>
      <c r="R114">
        <f t="shared" ref="R114:R120" si="26">O114/8.1603685746854/16*100</f>
        <v>6.1286327600714712</v>
      </c>
      <c r="U114" t="s">
        <v>2776</v>
      </c>
      <c r="V114">
        <v>6.1286327600714712</v>
      </c>
    </row>
    <row r="115" spans="14:22" x14ac:dyDescent="0.25">
      <c r="N115" t="s">
        <v>2777</v>
      </c>
      <c r="O115">
        <v>7.4748697024677915</v>
      </c>
      <c r="P115">
        <f t="shared" si="25"/>
        <v>5.7249786223319914</v>
      </c>
      <c r="R115">
        <f t="shared" si="26"/>
        <v>5.7249786223319914</v>
      </c>
      <c r="U115" t="s">
        <v>2777</v>
      </c>
      <c r="V115">
        <v>5.7249786223319914</v>
      </c>
    </row>
    <row r="116" spans="14:22" x14ac:dyDescent="0.25">
      <c r="N116" t="s">
        <v>2778</v>
      </c>
      <c r="O116">
        <v>7.4209071116495036</v>
      </c>
      <c r="P116">
        <f t="shared" si="25"/>
        <v>5.6836488478827656</v>
      </c>
      <c r="R116">
        <f t="shared" si="26"/>
        <v>5.6836488478827656</v>
      </c>
      <c r="U116" t="s">
        <v>2778</v>
      </c>
      <c r="V116">
        <v>5.6836488478827656</v>
      </c>
    </row>
    <row r="117" spans="14:22" x14ac:dyDescent="0.25">
      <c r="N117" t="s">
        <v>2779</v>
      </c>
      <c r="O117">
        <v>7.4070289973796974</v>
      </c>
      <c r="P117">
        <f t="shared" si="25"/>
        <v>5.6730196448764989</v>
      </c>
      <c r="R117">
        <f t="shared" si="26"/>
        <v>5.6730196448764989</v>
      </c>
      <c r="U117" t="s">
        <v>2779</v>
      </c>
      <c r="V117">
        <v>5.6730196448764989</v>
      </c>
    </row>
    <row r="118" spans="14:22" x14ac:dyDescent="0.25">
      <c r="N118" t="s">
        <v>2780</v>
      </c>
      <c r="O118">
        <v>7.4826863174699723</v>
      </c>
      <c r="P118">
        <f t="shared" si="25"/>
        <v>5.7309653425783269</v>
      </c>
      <c r="R118">
        <f t="shared" si="26"/>
        <v>5.7309653425783269</v>
      </c>
      <c r="U118" t="s">
        <v>2780</v>
      </c>
      <c r="V118">
        <v>5.7309653425783269</v>
      </c>
    </row>
    <row r="119" spans="14:22" x14ac:dyDescent="0.25">
      <c r="N119" t="s">
        <v>2781</v>
      </c>
      <c r="O119">
        <v>7.4694311053389804</v>
      </c>
      <c r="P119">
        <f t="shared" si="25"/>
        <v>5.7208132183132916</v>
      </c>
      <c r="R119">
        <f t="shared" si="26"/>
        <v>5.7208132183132916</v>
      </c>
      <c r="U119" t="s">
        <v>2781</v>
      </c>
      <c r="V119">
        <v>5.7208132183132916</v>
      </c>
    </row>
    <row r="120" spans="14:22" x14ac:dyDescent="0.25">
      <c r="N120" t="s">
        <v>2782</v>
      </c>
      <c r="O120">
        <v>7.4946188368647606</v>
      </c>
      <c r="P120">
        <f t="shared" si="25"/>
        <v>5.7401044207382004</v>
      </c>
      <c r="R120">
        <f t="shared" si="26"/>
        <v>5.7401044207382004</v>
      </c>
      <c r="U120" t="s">
        <v>2782</v>
      </c>
      <c r="V120">
        <v>5.7401044207382004</v>
      </c>
    </row>
    <row r="122" spans="14:22" x14ac:dyDescent="0.25">
      <c r="N122" t="s">
        <v>2783</v>
      </c>
      <c r="O122">
        <v>5.3456028749411599</v>
      </c>
      <c r="P122">
        <f>O122/5.34560287494116/16*100</f>
        <v>6.25</v>
      </c>
      <c r="R122">
        <f>O122/5.34560287494116/16*100</f>
        <v>6.25</v>
      </c>
      <c r="U122" t="s">
        <v>2783</v>
      </c>
      <c r="V122">
        <v>6.25</v>
      </c>
    </row>
    <row r="123" spans="14:22" x14ac:dyDescent="0.25">
      <c r="N123" t="s">
        <v>2784</v>
      </c>
      <c r="O123">
        <v>5.2109675764750554</v>
      </c>
      <c r="P123">
        <f t="shared" ref="P123:P129" si="27">O123/5.34560287494116/16*100</f>
        <v>6.092586395753834</v>
      </c>
      <c r="R123">
        <f t="shared" ref="R123:R129" si="28">O123/5.34560287494116/16*100</f>
        <v>6.092586395753834</v>
      </c>
      <c r="U123" t="s">
        <v>2784</v>
      </c>
      <c r="V123">
        <v>6.092586395753834</v>
      </c>
    </row>
    <row r="124" spans="14:22" x14ac:dyDescent="0.25">
      <c r="N124" t="s">
        <v>2785</v>
      </c>
      <c r="O124">
        <v>4.9578621923931001</v>
      </c>
      <c r="P124">
        <f t="shared" si="27"/>
        <v>5.7966593155871031</v>
      </c>
      <c r="R124">
        <f t="shared" si="28"/>
        <v>5.7966593155871031</v>
      </c>
      <c r="U124" t="s">
        <v>2785</v>
      </c>
      <c r="V124">
        <v>5.7966593155871031</v>
      </c>
    </row>
    <row r="125" spans="14:22" x14ac:dyDescent="0.25">
      <c r="N125" t="s">
        <v>2786</v>
      </c>
      <c r="O125">
        <v>4.8910631815447356</v>
      </c>
      <c r="P125">
        <f t="shared" si="27"/>
        <v>5.7185588978102082</v>
      </c>
      <c r="R125">
        <f t="shared" si="28"/>
        <v>5.7185588978102082</v>
      </c>
      <c r="U125" t="s">
        <v>2786</v>
      </c>
      <c r="V125">
        <v>5.7185588978102082</v>
      </c>
    </row>
    <row r="126" spans="14:22" x14ac:dyDescent="0.25">
      <c r="N126" t="s">
        <v>2787</v>
      </c>
      <c r="O126">
        <v>4.8950614577856628</v>
      </c>
      <c r="P126">
        <f t="shared" si="27"/>
        <v>5.7232336233912902</v>
      </c>
      <c r="R126">
        <f t="shared" si="28"/>
        <v>5.7232336233912902</v>
      </c>
      <c r="U126" t="s">
        <v>2787</v>
      </c>
      <c r="V126">
        <v>5.7232336233912902</v>
      </c>
    </row>
    <row r="127" spans="14:22" x14ac:dyDescent="0.25">
      <c r="N127" t="s">
        <v>2788</v>
      </c>
      <c r="O127">
        <v>4.9226376724215282</v>
      </c>
      <c r="P127">
        <f t="shared" si="27"/>
        <v>5.7554753266203313</v>
      </c>
      <c r="R127">
        <f t="shared" si="28"/>
        <v>5.7554753266203313</v>
      </c>
      <c r="U127" t="s">
        <v>2788</v>
      </c>
      <c r="V127">
        <v>5.7554753266203313</v>
      </c>
    </row>
    <row r="128" spans="14:22" x14ac:dyDescent="0.25">
      <c r="N128" t="s">
        <v>2789</v>
      </c>
      <c r="O128">
        <v>4.9333682747509195</v>
      </c>
      <c r="P128">
        <f t="shared" si="27"/>
        <v>5.7680213885197444</v>
      </c>
      <c r="R128">
        <f t="shared" si="28"/>
        <v>5.7680213885197444</v>
      </c>
      <c r="U128" t="s">
        <v>2789</v>
      </c>
      <c r="V128">
        <v>5.7680213885197444</v>
      </c>
    </row>
    <row r="129" spans="14:22" x14ac:dyDescent="0.25">
      <c r="N129" t="s">
        <v>2790</v>
      </c>
      <c r="O129">
        <v>4.9661447417932516</v>
      </c>
      <c r="P129">
        <f t="shared" si="27"/>
        <v>5.8063431501258815</v>
      </c>
      <c r="R129">
        <f t="shared" si="28"/>
        <v>5.8063431501258815</v>
      </c>
      <c r="U129" t="s">
        <v>2790</v>
      </c>
      <c r="V129">
        <v>5.8063431501258815</v>
      </c>
    </row>
    <row r="131" spans="14:22" x14ac:dyDescent="0.25">
      <c r="N131" t="s">
        <v>2791</v>
      </c>
      <c r="O131">
        <v>8.3709582587703508</v>
      </c>
      <c r="P131">
        <f>O131/8.37095825877035/16*100</f>
        <v>6.25</v>
      </c>
      <c r="R131">
        <f>O131/8.37095825877035/16*100</f>
        <v>6.25</v>
      </c>
      <c r="U131" t="s">
        <v>2791</v>
      </c>
      <c r="V131">
        <v>6.25</v>
      </c>
    </row>
    <row r="132" spans="14:22" x14ac:dyDescent="0.25">
      <c r="N132" t="s">
        <v>2792</v>
      </c>
      <c r="O132">
        <v>8.2908042898861218</v>
      </c>
      <c r="P132">
        <f t="shared" ref="P132:P138" si="29">O132/8.37095825877035/16*100</f>
        <v>6.1901547242214994</v>
      </c>
      <c r="R132">
        <f t="shared" ref="R132:R138" si="30">O132/8.37095825877035/16*100</f>
        <v>6.1901547242214994</v>
      </c>
      <c r="U132" t="s">
        <v>2792</v>
      </c>
      <c r="V132">
        <v>6.1901547242214994</v>
      </c>
    </row>
    <row r="133" spans="14:22" x14ac:dyDescent="0.25">
      <c r="N133" t="s">
        <v>2793</v>
      </c>
      <c r="O133">
        <v>8.2760864220151369</v>
      </c>
      <c r="P133">
        <f t="shared" si="29"/>
        <v>6.1791659375915717</v>
      </c>
      <c r="R133">
        <f t="shared" si="30"/>
        <v>6.1791659375915717</v>
      </c>
      <c r="U133" t="s">
        <v>2793</v>
      </c>
      <c r="V133">
        <v>6.1791659375915717</v>
      </c>
    </row>
    <row r="134" spans="14:22" x14ac:dyDescent="0.25">
      <c r="N134" t="s">
        <v>2794</v>
      </c>
      <c r="O134">
        <v>8.2430599755925549</v>
      </c>
      <c r="P134">
        <f t="shared" si="29"/>
        <v>6.1545074356900864</v>
      </c>
      <c r="R134">
        <f t="shared" si="30"/>
        <v>6.1545074356900864</v>
      </c>
      <c r="U134" t="s">
        <v>2794</v>
      </c>
      <c r="V134">
        <v>6.1545074356900864</v>
      </c>
    </row>
    <row r="135" spans="14:22" x14ac:dyDescent="0.25">
      <c r="N135" t="s">
        <v>2795</v>
      </c>
      <c r="O135">
        <v>8.2309059541240917</v>
      </c>
      <c r="P135">
        <f t="shared" si="29"/>
        <v>6.1454328910764753</v>
      </c>
      <c r="R135">
        <f t="shared" si="30"/>
        <v>6.1454328910764753</v>
      </c>
      <c r="U135" t="s">
        <v>2795</v>
      </c>
      <c r="V135">
        <v>6.1454328910764753</v>
      </c>
    </row>
    <row r="136" spans="14:22" x14ac:dyDescent="0.25">
      <c r="N136" t="s">
        <v>2796</v>
      </c>
      <c r="O136">
        <v>8.1868231791853852</v>
      </c>
      <c r="P136">
        <f t="shared" si="29"/>
        <v>6.1125194139272789</v>
      </c>
      <c r="R136">
        <f t="shared" si="30"/>
        <v>6.1125194139272789</v>
      </c>
      <c r="U136" t="s">
        <v>2796</v>
      </c>
      <c r="V136">
        <v>6.1125194139272789</v>
      </c>
    </row>
    <row r="137" spans="14:22" x14ac:dyDescent="0.25">
      <c r="N137" t="s">
        <v>2797</v>
      </c>
      <c r="O137">
        <v>8.237392602386759</v>
      </c>
      <c r="P137">
        <f t="shared" si="29"/>
        <v>6.150276010632016</v>
      </c>
      <c r="R137">
        <f t="shared" si="30"/>
        <v>6.150276010632016</v>
      </c>
      <c r="U137" t="s">
        <v>2797</v>
      </c>
      <c r="V137">
        <v>6.150276010632016</v>
      </c>
    </row>
    <row r="138" spans="14:22" x14ac:dyDescent="0.25">
      <c r="N138" t="s">
        <v>2798</v>
      </c>
      <c r="O138">
        <v>8.2816534170091547</v>
      </c>
      <c r="P138">
        <f t="shared" si="29"/>
        <v>6.1833224173680845</v>
      </c>
      <c r="R138">
        <f t="shared" si="30"/>
        <v>6.1833224173680845</v>
      </c>
      <c r="U138" t="s">
        <v>2798</v>
      </c>
      <c r="V138">
        <v>6.1833224173680845</v>
      </c>
    </row>
    <row r="140" spans="14:22" x14ac:dyDescent="0.25">
      <c r="N140" t="s">
        <v>2799</v>
      </c>
      <c r="O140">
        <v>9.94500808058236</v>
      </c>
      <c r="P140">
        <f>O140/9.94500808058236/16*100</f>
        <v>6.25</v>
      </c>
      <c r="R140">
        <f>O140/9.94500808058236/16*100</f>
        <v>6.25</v>
      </c>
      <c r="U140" t="s">
        <v>2799</v>
      </c>
      <c r="V140">
        <v>6.25</v>
      </c>
    </row>
    <row r="141" spans="14:22" x14ac:dyDescent="0.25">
      <c r="N141" t="s">
        <v>2800</v>
      </c>
      <c r="O141">
        <v>9.500632657601173</v>
      </c>
      <c r="P141">
        <f t="shared" ref="P141:P147" si="31">O141/9.94500808058236/16*100</f>
        <v>5.9707295990985472</v>
      </c>
      <c r="R141">
        <f t="shared" ref="R141:R147" si="32">O141/9.94500808058236/16*100</f>
        <v>5.9707295990985472</v>
      </c>
      <c r="U141" t="s">
        <v>2800</v>
      </c>
      <c r="V141">
        <v>5.9707295990985472</v>
      </c>
    </row>
    <row r="142" spans="14:22" x14ac:dyDescent="0.25">
      <c r="N142" t="s">
        <v>2801</v>
      </c>
      <c r="O142">
        <v>8.805972202461172</v>
      </c>
      <c r="P142">
        <f t="shared" si="31"/>
        <v>5.5341660679836719</v>
      </c>
      <c r="R142">
        <f t="shared" si="32"/>
        <v>5.5341660679836719</v>
      </c>
      <c r="U142" t="s">
        <v>2801</v>
      </c>
      <c r="V142">
        <v>5.5341660679836719</v>
      </c>
    </row>
    <row r="143" spans="14:22" x14ac:dyDescent="0.25">
      <c r="N143" t="s">
        <v>2802</v>
      </c>
      <c r="O143">
        <v>8.6353412821047204</v>
      </c>
      <c r="P143">
        <f t="shared" si="31"/>
        <v>5.4269320422708063</v>
      </c>
      <c r="R143">
        <f t="shared" si="32"/>
        <v>5.4269320422708063</v>
      </c>
      <c r="U143" t="s">
        <v>2802</v>
      </c>
      <c r="V143">
        <v>5.4269320422708063</v>
      </c>
    </row>
    <row r="144" spans="14:22" x14ac:dyDescent="0.25">
      <c r="N144" t="s">
        <v>2803</v>
      </c>
      <c r="O144">
        <v>8.6471390557589256</v>
      </c>
      <c r="P144">
        <f t="shared" si="31"/>
        <v>5.4343464239124621</v>
      </c>
      <c r="R144">
        <f t="shared" si="32"/>
        <v>5.4343464239124621</v>
      </c>
      <c r="U144" t="s">
        <v>2803</v>
      </c>
      <c r="V144">
        <v>5.4343464239124621</v>
      </c>
    </row>
    <row r="145" spans="14:22" x14ac:dyDescent="0.25">
      <c r="N145" t="s">
        <v>2804</v>
      </c>
      <c r="O145">
        <v>8.7220801400143344</v>
      </c>
      <c r="P145">
        <f t="shared" si="31"/>
        <v>5.4814435979721612</v>
      </c>
      <c r="R145">
        <f t="shared" si="32"/>
        <v>5.4814435979721612</v>
      </c>
      <c r="U145" t="s">
        <v>2804</v>
      </c>
      <c r="V145">
        <v>5.4814435979721612</v>
      </c>
    </row>
    <row r="146" spans="14:22" x14ac:dyDescent="0.25">
      <c r="N146" t="s">
        <v>2805</v>
      </c>
      <c r="O146">
        <v>8.7178729712106797</v>
      </c>
      <c r="P146">
        <f t="shared" si="31"/>
        <v>5.4787995774937679</v>
      </c>
      <c r="R146">
        <f t="shared" si="32"/>
        <v>5.4787995774937679</v>
      </c>
      <c r="U146" t="s">
        <v>2805</v>
      </c>
      <c r="V146">
        <v>5.4787995774937679</v>
      </c>
    </row>
    <row r="147" spans="14:22" x14ac:dyDescent="0.25">
      <c r="N147" t="s">
        <v>2806</v>
      </c>
      <c r="O147">
        <v>8.8329834299733267</v>
      </c>
      <c r="P147">
        <f t="shared" si="31"/>
        <v>5.5511414359856941</v>
      </c>
      <c r="R147">
        <f t="shared" si="32"/>
        <v>5.5511414359856941</v>
      </c>
      <c r="U147" t="s">
        <v>2806</v>
      </c>
      <c r="V147">
        <v>5.5511414359856941</v>
      </c>
    </row>
    <row r="148" spans="14:22" x14ac:dyDescent="0.25">
      <c r="O148">
        <f>SUM(O5:O147)</f>
        <v>799.99999999999989</v>
      </c>
      <c r="P148">
        <f>SUM(P5:P147)</f>
        <v>803.44471805148748</v>
      </c>
      <c r="R148">
        <f>SUM(R5:R147)</f>
        <v>803.44471805148748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F263"/>
  <sheetViews>
    <sheetView workbookViewId="0">
      <selection activeCell="F261" sqref="F261"/>
    </sheetView>
  </sheetViews>
  <sheetFormatPr defaultRowHeight="15" x14ac:dyDescent="0.25"/>
  <sheetData>
    <row r="1" spans="1:396" x14ac:dyDescent="0.25">
      <c r="B1" s="1" t="s">
        <v>2523</v>
      </c>
      <c r="C1" s="1" t="s">
        <v>2524</v>
      </c>
      <c r="D1" s="1" t="s">
        <v>2525</v>
      </c>
      <c r="E1" s="1" t="s">
        <v>2526</v>
      </c>
      <c r="F1" s="1" t="s">
        <v>2527</v>
      </c>
      <c r="G1" s="1" t="s">
        <v>2528</v>
      </c>
      <c r="H1" s="1" t="s">
        <v>2529</v>
      </c>
      <c r="I1" s="1" t="s">
        <v>2530</v>
      </c>
      <c r="J1" s="1" t="s">
        <v>2531</v>
      </c>
      <c r="K1" s="1" t="s">
        <v>2532</v>
      </c>
      <c r="L1" s="1" t="s">
        <v>2533</v>
      </c>
      <c r="M1" s="1" t="s">
        <v>2534</v>
      </c>
      <c r="N1" s="1" t="s">
        <v>2535</v>
      </c>
      <c r="O1" s="1" t="s">
        <v>2536</v>
      </c>
      <c r="P1" s="1" t="s">
        <v>2537</v>
      </c>
      <c r="Q1" s="1" t="s">
        <v>2538</v>
      </c>
      <c r="R1" s="1" t="s">
        <v>2539</v>
      </c>
      <c r="S1" s="1" t="s">
        <v>2540</v>
      </c>
      <c r="T1" s="1" t="s">
        <v>2541</v>
      </c>
      <c r="U1" s="1" t="s">
        <v>2542</v>
      </c>
      <c r="V1" s="1" t="s">
        <v>2543</v>
      </c>
      <c r="W1" s="1" t="s">
        <v>2544</v>
      </c>
      <c r="X1" s="1" t="s">
        <v>2545</v>
      </c>
      <c r="Y1" s="1" t="s">
        <v>2546</v>
      </c>
      <c r="Z1" s="1" t="s">
        <v>2547</v>
      </c>
      <c r="AA1" s="1" t="s">
        <v>2548</v>
      </c>
      <c r="AB1" s="1" t="s">
        <v>2549</v>
      </c>
      <c r="AC1" s="1" t="s">
        <v>2550</v>
      </c>
      <c r="AD1" s="1" t="s">
        <v>2551</v>
      </c>
      <c r="AE1" s="1" t="s">
        <v>2552</v>
      </c>
      <c r="AF1" s="1" t="s">
        <v>2553</v>
      </c>
      <c r="AG1" s="1" t="s">
        <v>2554</v>
      </c>
      <c r="AH1" s="1" t="s">
        <v>2555</v>
      </c>
      <c r="AI1" s="1" t="s">
        <v>2556</v>
      </c>
      <c r="AJ1" s="1" t="s">
        <v>2557</v>
      </c>
      <c r="AK1" s="1" t="s">
        <v>2558</v>
      </c>
      <c r="AL1" s="1" t="s">
        <v>2559</v>
      </c>
      <c r="AM1" s="1" t="s">
        <v>2560</v>
      </c>
      <c r="AN1" s="1" t="s">
        <v>2561</v>
      </c>
      <c r="AO1" s="1" t="s">
        <v>2562</v>
      </c>
      <c r="AP1" s="1" t="s">
        <v>2563</v>
      </c>
      <c r="AQ1" s="1" t="s">
        <v>2564</v>
      </c>
      <c r="AR1" s="1" t="s">
        <v>2565</v>
      </c>
      <c r="AS1" s="1" t="s">
        <v>2566</v>
      </c>
      <c r="AT1" s="1" t="s">
        <v>2567</v>
      </c>
      <c r="AU1" s="1" t="s">
        <v>2568</v>
      </c>
      <c r="AV1" s="1" t="s">
        <v>2569</v>
      </c>
      <c r="AW1" s="1" t="s">
        <v>2570</v>
      </c>
      <c r="AX1" s="1" t="s">
        <v>2571</v>
      </c>
      <c r="AY1" s="1" t="s">
        <v>2572</v>
      </c>
      <c r="AZ1" s="1" t="s">
        <v>2573</v>
      </c>
      <c r="BA1" s="1" t="s">
        <v>2574</v>
      </c>
      <c r="BB1" s="1" t="s">
        <v>2575</v>
      </c>
      <c r="BC1" s="1" t="s">
        <v>2576</v>
      </c>
      <c r="BD1" s="1" t="s">
        <v>2577</v>
      </c>
      <c r="BE1" s="1" t="s">
        <v>2578</v>
      </c>
      <c r="BF1" s="1" t="s">
        <v>2579</v>
      </c>
      <c r="BG1" s="1" t="s">
        <v>2580</v>
      </c>
      <c r="BH1" s="1" t="s">
        <v>2581</v>
      </c>
      <c r="BI1" s="1" t="s">
        <v>2582</v>
      </c>
      <c r="BJ1" s="1" t="s">
        <v>2583</v>
      </c>
      <c r="BK1" s="1" t="s">
        <v>2584</v>
      </c>
      <c r="BL1" s="1" t="s">
        <v>2585</v>
      </c>
      <c r="BM1" s="1" t="s">
        <v>2586</v>
      </c>
      <c r="BN1" s="1" t="s">
        <v>2587</v>
      </c>
      <c r="BO1" s="1" t="s">
        <v>2588</v>
      </c>
      <c r="BP1" s="1" t="s">
        <v>2589</v>
      </c>
      <c r="BQ1" s="1" t="s">
        <v>2590</v>
      </c>
      <c r="BR1" s="1" t="s">
        <v>2591</v>
      </c>
      <c r="BS1" s="1" t="s">
        <v>2592</v>
      </c>
      <c r="BT1" s="1" t="s">
        <v>2593</v>
      </c>
      <c r="BU1" s="1" t="s">
        <v>2594</v>
      </c>
      <c r="BV1" s="1" t="s">
        <v>2595</v>
      </c>
      <c r="BW1" s="1" t="s">
        <v>2596</v>
      </c>
      <c r="BX1" s="1" t="s">
        <v>2597</v>
      </c>
      <c r="BY1" s="1" t="s">
        <v>2598</v>
      </c>
      <c r="BZ1" s="1" t="s">
        <v>2599</v>
      </c>
      <c r="CA1" s="1" t="s">
        <v>2600</v>
      </c>
      <c r="CB1" s="1" t="s">
        <v>2601</v>
      </c>
      <c r="CC1" s="1" t="s">
        <v>2602</v>
      </c>
      <c r="CD1" s="1" t="s">
        <v>2603</v>
      </c>
      <c r="CE1" s="1" t="s">
        <v>2604</v>
      </c>
      <c r="CF1" s="1" t="s">
        <v>2605</v>
      </c>
      <c r="CG1" s="1" t="s">
        <v>2606</v>
      </c>
      <c r="CH1" s="1" t="s">
        <v>2607</v>
      </c>
      <c r="CI1" s="1" t="s">
        <v>2608</v>
      </c>
      <c r="CJ1" s="1" t="s">
        <v>2609</v>
      </c>
      <c r="CK1" s="1" t="s">
        <v>2610</v>
      </c>
      <c r="CL1" s="1" t="s">
        <v>2611</v>
      </c>
      <c r="CM1" s="1" t="s">
        <v>2612</v>
      </c>
      <c r="CN1" s="1" t="s">
        <v>2613</v>
      </c>
      <c r="CO1" s="1" t="s">
        <v>2614</v>
      </c>
      <c r="CP1" s="1" t="s">
        <v>250</v>
      </c>
      <c r="CQ1" s="1" t="s">
        <v>251</v>
      </c>
      <c r="CR1" s="1" t="s">
        <v>252</v>
      </c>
      <c r="CS1" s="1" t="s">
        <v>253</v>
      </c>
      <c r="CT1" s="1" t="s">
        <v>254</v>
      </c>
      <c r="CU1" s="1" t="s">
        <v>255</v>
      </c>
      <c r="CV1" s="1" t="s">
        <v>256</v>
      </c>
      <c r="CW1" s="1" t="s">
        <v>257</v>
      </c>
      <c r="CX1" s="1" t="s">
        <v>258</v>
      </c>
      <c r="CY1" s="1" t="s">
        <v>259</v>
      </c>
      <c r="CZ1" s="1" t="s">
        <v>260</v>
      </c>
      <c r="DA1" s="1" t="s">
        <v>261</v>
      </c>
      <c r="DB1" s="1" t="s">
        <v>262</v>
      </c>
      <c r="DC1" s="1" t="s">
        <v>263</v>
      </c>
      <c r="DD1" s="1" t="s">
        <v>264</v>
      </c>
      <c r="DE1" s="1" t="s">
        <v>267</v>
      </c>
      <c r="DF1" s="1" t="s">
        <v>1775</v>
      </c>
      <c r="DG1" s="1" t="s">
        <v>268</v>
      </c>
      <c r="DH1" s="1" t="s">
        <v>269</v>
      </c>
      <c r="DI1" s="1" t="s">
        <v>270</v>
      </c>
      <c r="DJ1" s="1" t="s">
        <v>272</v>
      </c>
      <c r="DK1" s="1" t="s">
        <v>273</v>
      </c>
      <c r="DL1" s="1" t="s">
        <v>274</v>
      </c>
      <c r="DM1" s="1" t="s">
        <v>275</v>
      </c>
      <c r="DN1" s="1" t="s">
        <v>276</v>
      </c>
      <c r="DO1" s="1" t="s">
        <v>277</v>
      </c>
      <c r="DP1" s="1" t="s">
        <v>278</v>
      </c>
      <c r="DQ1" s="1" t="s">
        <v>279</v>
      </c>
      <c r="DR1" s="1" t="s">
        <v>280</v>
      </c>
      <c r="DS1" s="1" t="s">
        <v>282</v>
      </c>
      <c r="DT1" s="1" t="s">
        <v>283</v>
      </c>
      <c r="DU1" s="1" t="s">
        <v>284</v>
      </c>
      <c r="DV1" s="1" t="s">
        <v>285</v>
      </c>
      <c r="DW1" s="1" t="s">
        <v>286</v>
      </c>
      <c r="DX1" s="1" t="s">
        <v>287</v>
      </c>
      <c r="DY1" s="1" t="s">
        <v>292</v>
      </c>
      <c r="DZ1" s="1" t="s">
        <v>293</v>
      </c>
      <c r="EA1" s="1" t="s">
        <v>294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313</v>
      </c>
      <c r="ES1" s="1" t="s">
        <v>1776</v>
      </c>
      <c r="ET1" s="1" t="s">
        <v>315</v>
      </c>
      <c r="EU1" s="1" t="s">
        <v>316</v>
      </c>
      <c r="EV1" s="1" t="s">
        <v>317</v>
      </c>
      <c r="EW1" s="1" t="s">
        <v>318</v>
      </c>
      <c r="EX1" s="1" t="s">
        <v>319</v>
      </c>
      <c r="EY1" s="1" t="s">
        <v>323</v>
      </c>
      <c r="EZ1" s="1" t="s">
        <v>325</v>
      </c>
      <c r="FA1" s="1" t="s">
        <v>326</v>
      </c>
      <c r="FB1" s="1" t="s">
        <v>1777</v>
      </c>
      <c r="FC1" s="1" t="s">
        <v>1778</v>
      </c>
      <c r="FD1" s="1" t="s">
        <v>1779</v>
      </c>
      <c r="FE1" s="1" t="s">
        <v>329</v>
      </c>
      <c r="FF1" s="1" t="s">
        <v>330</v>
      </c>
      <c r="FG1" s="1" t="s">
        <v>331</v>
      </c>
      <c r="FH1" s="1" t="s">
        <v>333</v>
      </c>
      <c r="FI1" s="1" t="s">
        <v>334</v>
      </c>
      <c r="FJ1" s="1" t="s">
        <v>335</v>
      </c>
      <c r="FK1" s="1" t="s">
        <v>336</v>
      </c>
      <c r="FL1" s="1" t="s">
        <v>338</v>
      </c>
      <c r="FM1" s="1" t="s">
        <v>339</v>
      </c>
      <c r="FN1" s="1" t="s">
        <v>340</v>
      </c>
      <c r="FO1" s="1" t="s">
        <v>341</v>
      </c>
      <c r="FP1" s="1" t="s">
        <v>342</v>
      </c>
      <c r="FQ1" s="1" t="s">
        <v>343</v>
      </c>
      <c r="FR1" s="1" t="s">
        <v>346</v>
      </c>
      <c r="FS1" s="1" t="s">
        <v>348</v>
      </c>
      <c r="FT1" s="1" t="s">
        <v>349</v>
      </c>
      <c r="FU1" s="1" t="s">
        <v>350</v>
      </c>
      <c r="FV1" s="1" t="s">
        <v>351</v>
      </c>
      <c r="FW1" s="1" t="s">
        <v>352</v>
      </c>
      <c r="FX1" s="1" t="s">
        <v>353</v>
      </c>
      <c r="FY1" s="1" t="s">
        <v>354</v>
      </c>
      <c r="FZ1" s="1" t="s">
        <v>355</v>
      </c>
      <c r="GA1" s="1" t="s">
        <v>357</v>
      </c>
      <c r="GB1" s="1" t="s">
        <v>358</v>
      </c>
      <c r="GC1" s="1" t="s">
        <v>359</v>
      </c>
      <c r="GD1" s="1" t="s">
        <v>360</v>
      </c>
      <c r="GE1" s="1" t="s">
        <v>361</v>
      </c>
      <c r="GF1" s="1" t="s">
        <v>362</v>
      </c>
      <c r="GG1" s="1" t="s">
        <v>363</v>
      </c>
      <c r="GH1" s="1" t="s">
        <v>364</v>
      </c>
      <c r="GI1" s="1" t="s">
        <v>365</v>
      </c>
      <c r="GJ1" s="1" t="s">
        <v>366</v>
      </c>
      <c r="GK1" s="1" t="s">
        <v>367</v>
      </c>
      <c r="GL1" s="1" t="s">
        <v>369</v>
      </c>
      <c r="GM1" s="1" t="s">
        <v>370</v>
      </c>
      <c r="GN1" s="1" t="s">
        <v>371</v>
      </c>
      <c r="GO1" s="1" t="s">
        <v>372</v>
      </c>
      <c r="GP1" s="1" t="s">
        <v>373</v>
      </c>
      <c r="GQ1" s="1" t="s">
        <v>374</v>
      </c>
      <c r="GR1" s="1" t="s">
        <v>375</v>
      </c>
      <c r="GS1" s="1" t="s">
        <v>376</v>
      </c>
      <c r="GT1" s="1" t="s">
        <v>377</v>
      </c>
      <c r="GU1" s="1" t="s">
        <v>378</v>
      </c>
      <c r="GV1" s="1" t="s">
        <v>379</v>
      </c>
      <c r="GW1" s="1" t="s">
        <v>381</v>
      </c>
      <c r="GX1" s="1" t="s">
        <v>382</v>
      </c>
      <c r="GY1" s="1" t="s">
        <v>383</v>
      </c>
      <c r="GZ1" s="1" t="s">
        <v>384</v>
      </c>
      <c r="HA1" s="1" t="s">
        <v>386</v>
      </c>
      <c r="HB1" s="1" t="s">
        <v>387</v>
      </c>
      <c r="HC1" s="1" t="s">
        <v>388</v>
      </c>
      <c r="HD1" s="1" t="s">
        <v>389</v>
      </c>
      <c r="HE1" s="1" t="s">
        <v>390</v>
      </c>
      <c r="HF1" s="1" t="s">
        <v>391</v>
      </c>
      <c r="HG1" s="1" t="s">
        <v>1780</v>
      </c>
      <c r="HH1" s="1" t="s">
        <v>395</v>
      </c>
      <c r="HI1" s="1" t="s">
        <v>396</v>
      </c>
      <c r="HJ1" s="1" t="s">
        <v>397</v>
      </c>
      <c r="HK1" s="1" t="s">
        <v>398</v>
      </c>
      <c r="HL1" s="1" t="s">
        <v>399</v>
      </c>
      <c r="HM1" s="1" t="s">
        <v>400</v>
      </c>
      <c r="HN1" s="1" t="s">
        <v>401</v>
      </c>
      <c r="HO1" s="1" t="s">
        <v>402</v>
      </c>
      <c r="HP1" s="1" t="s">
        <v>404</v>
      </c>
      <c r="HQ1" s="1" t="s">
        <v>405</v>
      </c>
      <c r="HR1" s="1" t="s">
        <v>406</v>
      </c>
      <c r="HS1" s="1" t="s">
        <v>407</v>
      </c>
      <c r="HT1" s="1" t="s">
        <v>408</v>
      </c>
      <c r="HU1" s="1" t="s">
        <v>409</v>
      </c>
      <c r="HV1" s="1" t="s">
        <v>410</v>
      </c>
      <c r="HW1" s="1" t="s">
        <v>411</v>
      </c>
      <c r="HX1" s="1" t="s">
        <v>412</v>
      </c>
      <c r="HY1" s="1" t="s">
        <v>413</v>
      </c>
      <c r="HZ1" s="1" t="s">
        <v>414</v>
      </c>
      <c r="IA1" s="1" t="s">
        <v>417</v>
      </c>
      <c r="IB1" s="1" t="s">
        <v>418</v>
      </c>
      <c r="IC1" s="1" t="s">
        <v>419</v>
      </c>
      <c r="ID1" s="1" t="s">
        <v>420</v>
      </c>
      <c r="IE1" s="1" t="s">
        <v>421</v>
      </c>
      <c r="IF1" s="1" t="s">
        <v>422</v>
      </c>
      <c r="IG1" s="1" t="s">
        <v>423</v>
      </c>
      <c r="IH1" s="1" t="s">
        <v>424</v>
      </c>
      <c r="II1" s="1" t="s">
        <v>1781</v>
      </c>
      <c r="IJ1" s="1" t="s">
        <v>1782</v>
      </c>
      <c r="IK1" s="1" t="s">
        <v>425</v>
      </c>
      <c r="IL1" s="1" t="s">
        <v>1783</v>
      </c>
      <c r="IM1" s="1" t="s">
        <v>426</v>
      </c>
      <c r="IN1" s="1" t="s">
        <v>1784</v>
      </c>
      <c r="IO1" s="1" t="s">
        <v>1785</v>
      </c>
      <c r="IP1" s="1" t="s">
        <v>427</v>
      </c>
      <c r="IQ1" s="1" t="s">
        <v>1786</v>
      </c>
      <c r="IR1" s="1" t="s">
        <v>429</v>
      </c>
      <c r="IS1" s="1" t="s">
        <v>430</v>
      </c>
      <c r="IT1" s="1" t="s">
        <v>431</v>
      </c>
      <c r="IU1" s="1" t="s">
        <v>432</v>
      </c>
      <c r="IV1" s="1" t="s">
        <v>433</v>
      </c>
      <c r="IW1" s="1" t="s">
        <v>434</v>
      </c>
      <c r="IX1" s="1" t="s">
        <v>435</v>
      </c>
      <c r="IY1" s="1" t="s">
        <v>436</v>
      </c>
      <c r="IZ1" s="1" t="s">
        <v>437</v>
      </c>
      <c r="JA1" s="1" t="s">
        <v>438</v>
      </c>
      <c r="JB1" s="1" t="s">
        <v>439</v>
      </c>
      <c r="JC1" s="1" t="s">
        <v>440</v>
      </c>
      <c r="JD1" s="1" t="s">
        <v>441</v>
      </c>
      <c r="JE1" s="1" t="s">
        <v>442</v>
      </c>
      <c r="JF1" s="1" t="s">
        <v>443</v>
      </c>
      <c r="JG1" s="1" t="s">
        <v>446</v>
      </c>
      <c r="JH1" s="1" t="s">
        <v>447</v>
      </c>
      <c r="JI1" s="1" t="s">
        <v>449</v>
      </c>
      <c r="JJ1" s="1" t="s">
        <v>450</v>
      </c>
      <c r="JK1" s="1" t="s">
        <v>451</v>
      </c>
      <c r="JL1" s="1" t="s">
        <v>452</v>
      </c>
      <c r="JM1" s="1" t="s">
        <v>453</v>
      </c>
      <c r="JN1" s="1" t="s">
        <v>1787</v>
      </c>
      <c r="JO1" s="1" t="s">
        <v>1788</v>
      </c>
      <c r="JP1" s="1" t="s">
        <v>1789</v>
      </c>
      <c r="JQ1" s="1" t="s">
        <v>1790</v>
      </c>
      <c r="JR1" s="1" t="s">
        <v>457</v>
      </c>
      <c r="JS1" s="1" t="s">
        <v>1791</v>
      </c>
      <c r="JT1" s="1" t="s">
        <v>459</v>
      </c>
      <c r="JU1" s="1" t="s">
        <v>1792</v>
      </c>
      <c r="JV1" s="1" t="s">
        <v>1793</v>
      </c>
      <c r="JW1" s="1" t="s">
        <v>1794</v>
      </c>
      <c r="JX1" s="1" t="s">
        <v>463</v>
      </c>
      <c r="JY1" s="1" t="s">
        <v>1795</v>
      </c>
      <c r="JZ1" s="1" t="s">
        <v>1796</v>
      </c>
      <c r="KA1" s="1" t="s">
        <v>1797</v>
      </c>
      <c r="KB1" s="1" t="s">
        <v>1798</v>
      </c>
      <c r="KC1" s="1" t="s">
        <v>1799</v>
      </c>
      <c r="KD1" s="1" t="s">
        <v>1800</v>
      </c>
      <c r="KE1" s="1" t="s">
        <v>1801</v>
      </c>
      <c r="KF1" s="1" t="s">
        <v>466</v>
      </c>
      <c r="KG1" s="1" t="s">
        <v>1802</v>
      </c>
      <c r="KH1" s="1" t="s">
        <v>1803</v>
      </c>
      <c r="KI1" s="1" t="s">
        <v>1804</v>
      </c>
      <c r="KJ1" s="1" t="s">
        <v>1805</v>
      </c>
      <c r="KK1" s="1" t="s">
        <v>468</v>
      </c>
      <c r="KL1" s="1" t="s">
        <v>1806</v>
      </c>
      <c r="KM1" s="1" t="s">
        <v>1807</v>
      </c>
      <c r="KN1" s="1" t="s">
        <v>471</v>
      </c>
      <c r="KO1" s="1" t="s">
        <v>1808</v>
      </c>
      <c r="KP1" s="1" t="s">
        <v>473</v>
      </c>
      <c r="KQ1" s="1" t="s">
        <v>474</v>
      </c>
      <c r="KR1" s="1" t="s">
        <v>475</v>
      </c>
      <c r="KS1" s="1" t="s">
        <v>476</v>
      </c>
      <c r="KT1" s="1" t="s">
        <v>477</v>
      </c>
      <c r="KU1" s="1" t="s">
        <v>478</v>
      </c>
      <c r="KV1" s="1" t="s">
        <v>479</v>
      </c>
      <c r="KW1" s="1" t="s">
        <v>480</v>
      </c>
      <c r="KX1" s="1" t="s">
        <v>481</v>
      </c>
      <c r="KY1" s="1" t="s">
        <v>482</v>
      </c>
      <c r="KZ1" s="1" t="s">
        <v>483</v>
      </c>
      <c r="LA1" s="1" t="s">
        <v>484</v>
      </c>
      <c r="LB1" s="1" t="s">
        <v>485</v>
      </c>
      <c r="LC1" s="1" t="s">
        <v>487</v>
      </c>
      <c r="LD1" s="1" t="s">
        <v>489</v>
      </c>
      <c r="LE1" s="1" t="s">
        <v>490</v>
      </c>
      <c r="LF1" s="1" t="s">
        <v>491</v>
      </c>
      <c r="LG1" s="1" t="s">
        <v>492</v>
      </c>
      <c r="LH1" s="1" t="s">
        <v>493</v>
      </c>
      <c r="LI1" s="1" t="s">
        <v>494</v>
      </c>
      <c r="LJ1" s="1" t="s">
        <v>495</v>
      </c>
      <c r="LK1" s="1" t="s">
        <v>496</v>
      </c>
      <c r="LL1" s="1" t="s">
        <v>497</v>
      </c>
      <c r="LM1" s="1" t="s">
        <v>499</v>
      </c>
      <c r="LN1" s="1" t="s">
        <v>500</v>
      </c>
      <c r="LO1" s="1" t="s">
        <v>501</v>
      </c>
      <c r="LP1" s="1" t="s">
        <v>502</v>
      </c>
      <c r="LQ1" s="1" t="s">
        <v>503</v>
      </c>
      <c r="LR1" s="1" t="s">
        <v>504</v>
      </c>
      <c r="LS1" s="1" t="s">
        <v>505</v>
      </c>
      <c r="LT1" s="1" t="s">
        <v>506</v>
      </c>
      <c r="LU1" s="1" t="s">
        <v>507</v>
      </c>
      <c r="LV1" s="1" t="s">
        <v>1809</v>
      </c>
      <c r="LW1" s="1" t="s">
        <v>508</v>
      </c>
      <c r="LX1" s="1" t="s">
        <v>510</v>
      </c>
      <c r="LY1" s="1" t="s">
        <v>512</v>
      </c>
      <c r="LZ1" s="1" t="s">
        <v>513</v>
      </c>
      <c r="MA1" s="1" t="s">
        <v>514</v>
      </c>
      <c r="MB1" s="1" t="s">
        <v>515</v>
      </c>
      <c r="MC1" s="1" t="s">
        <v>516</v>
      </c>
      <c r="MD1" s="1" t="s">
        <v>517</v>
      </c>
      <c r="ME1" s="1" t="s">
        <v>518</v>
      </c>
      <c r="MF1" s="1" t="s">
        <v>519</v>
      </c>
      <c r="MG1" s="1" t="s">
        <v>520</v>
      </c>
      <c r="MH1" s="1" t="s">
        <v>521</v>
      </c>
      <c r="MI1" s="1" t="s">
        <v>523</v>
      </c>
      <c r="MJ1" s="1" t="s">
        <v>524</v>
      </c>
      <c r="MK1" s="1" t="s">
        <v>525</v>
      </c>
      <c r="ML1" s="1" t="s">
        <v>526</v>
      </c>
      <c r="MM1" s="1" t="s">
        <v>527</v>
      </c>
      <c r="MN1" s="1" t="s">
        <v>528</v>
      </c>
      <c r="MO1" s="1" t="s">
        <v>529</v>
      </c>
      <c r="MP1" s="1" t="s">
        <v>530</v>
      </c>
      <c r="MQ1" s="1" t="s">
        <v>531</v>
      </c>
      <c r="MR1" s="1" t="s">
        <v>532</v>
      </c>
      <c r="MS1" s="1" t="s">
        <v>533</v>
      </c>
      <c r="MT1" s="1" t="s">
        <v>536</v>
      </c>
      <c r="MU1" s="1" t="s">
        <v>537</v>
      </c>
      <c r="MV1" s="1" t="s">
        <v>538</v>
      </c>
      <c r="MW1" s="1" t="s">
        <v>539</v>
      </c>
      <c r="MX1" s="1" t="s">
        <v>540</v>
      </c>
      <c r="MY1" s="1" t="s">
        <v>541</v>
      </c>
      <c r="MZ1" s="1" t="s">
        <v>542</v>
      </c>
      <c r="NA1" s="1" t="s">
        <v>543</v>
      </c>
      <c r="NB1" s="1" t="s">
        <v>1810</v>
      </c>
      <c r="NC1" s="1" t="s">
        <v>547</v>
      </c>
      <c r="ND1" s="1" t="s">
        <v>1811</v>
      </c>
      <c r="NE1" s="1" t="s">
        <v>1812</v>
      </c>
      <c r="NF1" s="1" t="s">
        <v>549</v>
      </c>
      <c r="NG1" s="1" t="s">
        <v>551</v>
      </c>
      <c r="NH1" s="1" t="s">
        <v>1813</v>
      </c>
      <c r="NI1" s="1" t="s">
        <v>553</v>
      </c>
      <c r="NJ1" s="1" t="s">
        <v>1814</v>
      </c>
      <c r="NK1" s="1" t="s">
        <v>554</v>
      </c>
      <c r="NL1" s="1" t="s">
        <v>555</v>
      </c>
      <c r="NM1" s="1" t="s">
        <v>556</v>
      </c>
      <c r="NN1" s="1" t="s">
        <v>557</v>
      </c>
      <c r="NO1" s="1" t="s">
        <v>558</v>
      </c>
      <c r="NP1" s="1" t="s">
        <v>559</v>
      </c>
      <c r="NQ1" s="1" t="s">
        <v>560</v>
      </c>
      <c r="NR1" s="1" t="s">
        <v>561</v>
      </c>
      <c r="NS1" s="1" t="s">
        <v>563</v>
      </c>
      <c r="NT1" s="1" t="s">
        <v>564</v>
      </c>
      <c r="NU1" s="1" t="s">
        <v>565</v>
      </c>
      <c r="NV1" s="1" t="s">
        <v>566</v>
      </c>
      <c r="NW1" s="1" t="s">
        <v>567</v>
      </c>
      <c r="NX1" s="1" t="s">
        <v>568</v>
      </c>
      <c r="NY1" s="1" t="s">
        <v>569</v>
      </c>
      <c r="NZ1" s="1" t="s">
        <v>571</v>
      </c>
      <c r="OA1" s="1" t="s">
        <v>572</v>
      </c>
      <c r="OB1" s="1" t="s">
        <v>574</v>
      </c>
      <c r="OC1" s="1" t="s">
        <v>575</v>
      </c>
      <c r="OD1" s="1" t="s">
        <v>576</v>
      </c>
      <c r="OE1" s="1" t="s">
        <v>577</v>
      </c>
      <c r="OF1" s="1" t="s">
        <v>578</v>
      </c>
    </row>
    <row r="2" spans="1:396" x14ac:dyDescent="0.25">
      <c r="A2" s="1">
        <v>0</v>
      </c>
      <c r="B2">
        <v>33778</v>
      </c>
      <c r="C2">
        <v>21546</v>
      </c>
      <c r="D2">
        <v>32422</v>
      </c>
      <c r="E2">
        <v>1</v>
      </c>
      <c r="F2">
        <v>41129</v>
      </c>
      <c r="G2">
        <v>23046</v>
      </c>
      <c r="H2">
        <v>15339</v>
      </c>
      <c r="I2">
        <v>22777</v>
      </c>
      <c r="J2">
        <v>2</v>
      </c>
      <c r="K2">
        <v>26943</v>
      </c>
      <c r="L2">
        <v>32878</v>
      </c>
      <c r="M2">
        <v>23139</v>
      </c>
      <c r="N2">
        <v>39537</v>
      </c>
      <c r="O2">
        <v>2</v>
      </c>
      <c r="P2">
        <v>41147</v>
      </c>
      <c r="Q2">
        <v>1</v>
      </c>
      <c r="R2">
        <v>1</v>
      </c>
      <c r="S2">
        <v>40612</v>
      </c>
      <c r="T2">
        <v>27544</v>
      </c>
      <c r="U2">
        <v>38872</v>
      </c>
      <c r="V2">
        <v>4</v>
      </c>
      <c r="W2">
        <v>50989</v>
      </c>
      <c r="X2">
        <v>22521</v>
      </c>
      <c r="Y2">
        <v>14802</v>
      </c>
      <c r="Z2">
        <v>21991</v>
      </c>
      <c r="AA2">
        <v>1</v>
      </c>
      <c r="AB2">
        <v>26876</v>
      </c>
      <c r="AC2">
        <v>15629</v>
      </c>
      <c r="AD2">
        <v>11065</v>
      </c>
      <c r="AE2">
        <v>16142</v>
      </c>
      <c r="AF2">
        <v>18525</v>
      </c>
      <c r="AG2">
        <v>22177</v>
      </c>
      <c r="AH2">
        <v>16849</v>
      </c>
      <c r="AI2">
        <v>27861</v>
      </c>
      <c r="AJ2">
        <v>1</v>
      </c>
      <c r="AK2">
        <v>28193</v>
      </c>
      <c r="AL2">
        <v>1</v>
      </c>
      <c r="AM2">
        <v>1</v>
      </c>
      <c r="AN2">
        <v>1</v>
      </c>
      <c r="AO2">
        <v>27190</v>
      </c>
      <c r="AP2">
        <v>19318</v>
      </c>
      <c r="AQ2">
        <v>26493</v>
      </c>
      <c r="AR2">
        <v>1</v>
      </c>
      <c r="AS2">
        <v>34775</v>
      </c>
      <c r="AT2">
        <v>32551</v>
      </c>
      <c r="AU2">
        <v>21228</v>
      </c>
      <c r="AV2">
        <v>33762</v>
      </c>
      <c r="AW2">
        <v>39056</v>
      </c>
      <c r="AX2">
        <v>22184</v>
      </c>
      <c r="AY2">
        <v>15280</v>
      </c>
      <c r="AZ2">
        <v>24274</v>
      </c>
      <c r="BA2">
        <v>25951</v>
      </c>
      <c r="BB2">
        <v>32612</v>
      </c>
      <c r="BC2">
        <v>23871</v>
      </c>
      <c r="BD2">
        <v>43783</v>
      </c>
      <c r="BE2">
        <v>1</v>
      </c>
      <c r="BF2">
        <v>41487</v>
      </c>
      <c r="BG2">
        <v>1</v>
      </c>
      <c r="BH2">
        <v>38588</v>
      </c>
      <c r="BI2">
        <v>26505</v>
      </c>
      <c r="BJ2">
        <v>39478</v>
      </c>
      <c r="BK2">
        <v>2</v>
      </c>
      <c r="BL2">
        <v>48329</v>
      </c>
      <c r="BM2">
        <v>4</v>
      </c>
      <c r="BN2">
        <v>1</v>
      </c>
      <c r="BO2">
        <v>1</v>
      </c>
      <c r="BP2">
        <v>5</v>
      </c>
      <c r="BQ2">
        <v>2</v>
      </c>
      <c r="BR2">
        <v>7</v>
      </c>
      <c r="BS2">
        <v>18</v>
      </c>
      <c r="BT2">
        <v>1</v>
      </c>
      <c r="BU2">
        <v>2</v>
      </c>
      <c r="BV2">
        <v>42897</v>
      </c>
      <c r="BW2">
        <v>26698</v>
      </c>
      <c r="BX2">
        <v>40014</v>
      </c>
      <c r="BY2">
        <v>1</v>
      </c>
      <c r="BZ2">
        <v>52058</v>
      </c>
      <c r="CA2">
        <v>27648</v>
      </c>
      <c r="CB2">
        <v>19055</v>
      </c>
      <c r="CC2">
        <v>28629</v>
      </c>
      <c r="CD2">
        <v>33730</v>
      </c>
      <c r="CE2">
        <v>39596</v>
      </c>
      <c r="CF2">
        <v>28923</v>
      </c>
      <c r="CG2">
        <v>48294</v>
      </c>
      <c r="CH2">
        <v>50478</v>
      </c>
      <c r="CI2">
        <v>1</v>
      </c>
      <c r="CJ2">
        <v>1</v>
      </c>
      <c r="CK2">
        <v>5</v>
      </c>
      <c r="CL2">
        <v>50756</v>
      </c>
      <c r="CM2">
        <v>34949</v>
      </c>
      <c r="CN2">
        <v>48506</v>
      </c>
      <c r="CO2">
        <v>65275</v>
      </c>
      <c r="CP2">
        <v>21094</v>
      </c>
      <c r="CQ2">
        <v>13871</v>
      </c>
      <c r="CR2">
        <v>20253</v>
      </c>
      <c r="CS2">
        <v>1</v>
      </c>
      <c r="CT2">
        <v>25403</v>
      </c>
      <c r="CU2">
        <v>14480</v>
      </c>
      <c r="CV2">
        <v>9984</v>
      </c>
      <c r="CW2">
        <v>14607</v>
      </c>
      <c r="CX2">
        <v>1</v>
      </c>
      <c r="CY2">
        <v>17107</v>
      </c>
      <c r="CZ2">
        <v>20450</v>
      </c>
      <c r="DA2">
        <v>15685</v>
      </c>
      <c r="DB2">
        <v>25510</v>
      </c>
      <c r="DC2">
        <v>1</v>
      </c>
      <c r="DD2">
        <v>25830</v>
      </c>
      <c r="DE2">
        <v>3</v>
      </c>
      <c r="DF2">
        <v>2</v>
      </c>
      <c r="DG2">
        <v>24997</v>
      </c>
      <c r="DH2">
        <v>17664</v>
      </c>
      <c r="DI2">
        <v>23909</v>
      </c>
      <c r="DJ2">
        <v>31087</v>
      </c>
      <c r="DK2">
        <v>14447</v>
      </c>
      <c r="DL2">
        <v>10226</v>
      </c>
      <c r="DM2">
        <v>14968</v>
      </c>
      <c r="DN2">
        <v>1</v>
      </c>
      <c r="DO2">
        <v>17465</v>
      </c>
      <c r="DP2">
        <v>10882</v>
      </c>
      <c r="DQ2">
        <v>8219</v>
      </c>
      <c r="DR2">
        <v>11857</v>
      </c>
      <c r="DS2">
        <v>12615</v>
      </c>
      <c r="DT2">
        <v>15593</v>
      </c>
      <c r="DU2">
        <v>12839</v>
      </c>
      <c r="DV2">
        <v>20579</v>
      </c>
      <c r="DW2">
        <v>1</v>
      </c>
      <c r="DX2">
        <v>20466</v>
      </c>
      <c r="DY2">
        <v>17776</v>
      </c>
      <c r="DZ2">
        <v>13423</v>
      </c>
      <c r="EA2">
        <v>18464</v>
      </c>
      <c r="EB2">
        <v>22800</v>
      </c>
      <c r="EC2">
        <v>23738</v>
      </c>
      <c r="ED2">
        <v>16764</v>
      </c>
      <c r="EE2">
        <v>25967</v>
      </c>
      <c r="EF2">
        <v>28310</v>
      </c>
      <c r="EG2">
        <v>17522</v>
      </c>
      <c r="EH2">
        <v>13061</v>
      </c>
      <c r="EI2">
        <v>19912</v>
      </c>
      <c r="EJ2">
        <v>1</v>
      </c>
      <c r="EK2">
        <v>20340</v>
      </c>
      <c r="EL2">
        <v>25648</v>
      </c>
      <c r="EM2">
        <v>19811</v>
      </c>
      <c r="EN2">
        <v>35669</v>
      </c>
      <c r="EO2">
        <v>2</v>
      </c>
      <c r="EP2">
        <v>32670</v>
      </c>
      <c r="EQ2">
        <v>2</v>
      </c>
      <c r="ER2">
        <v>3</v>
      </c>
      <c r="ES2">
        <v>2</v>
      </c>
      <c r="ET2">
        <v>28658</v>
      </c>
      <c r="EU2">
        <v>21211</v>
      </c>
      <c r="EV2">
        <v>30771</v>
      </c>
      <c r="EW2">
        <v>2</v>
      </c>
      <c r="EX2">
        <v>36175</v>
      </c>
      <c r="EY2">
        <v>3</v>
      </c>
      <c r="EZ2">
        <v>2</v>
      </c>
      <c r="FA2">
        <v>1</v>
      </c>
      <c r="FB2">
        <v>5</v>
      </c>
      <c r="FC2">
        <v>7</v>
      </c>
      <c r="FD2">
        <v>6</v>
      </c>
      <c r="FE2">
        <v>26837</v>
      </c>
      <c r="FF2">
        <v>18093</v>
      </c>
      <c r="FG2">
        <v>27472</v>
      </c>
      <c r="FH2">
        <v>33015</v>
      </c>
      <c r="FI2">
        <v>18746</v>
      </c>
      <c r="FJ2">
        <v>13312</v>
      </c>
      <c r="FK2">
        <v>20121</v>
      </c>
      <c r="FL2">
        <v>22791</v>
      </c>
      <c r="FM2">
        <v>27237</v>
      </c>
      <c r="FN2">
        <v>21632</v>
      </c>
      <c r="FO2">
        <v>36251</v>
      </c>
      <c r="FP2">
        <v>3</v>
      </c>
      <c r="FQ2">
        <v>36148</v>
      </c>
      <c r="FR2">
        <v>1</v>
      </c>
      <c r="FS2">
        <v>33198</v>
      </c>
      <c r="FT2">
        <v>24053</v>
      </c>
      <c r="FU2">
        <v>33961</v>
      </c>
      <c r="FV2">
        <v>2</v>
      </c>
      <c r="FW2">
        <v>43421</v>
      </c>
      <c r="FX2">
        <v>32578</v>
      </c>
      <c r="FY2">
        <v>21519</v>
      </c>
      <c r="FZ2">
        <v>33615</v>
      </c>
      <c r="GA2">
        <v>39347</v>
      </c>
      <c r="GB2">
        <v>22174</v>
      </c>
      <c r="GC2">
        <v>15486</v>
      </c>
      <c r="GD2">
        <v>24049</v>
      </c>
      <c r="GE2">
        <v>1</v>
      </c>
      <c r="GF2">
        <v>26353</v>
      </c>
      <c r="GG2">
        <v>31505</v>
      </c>
      <c r="GH2">
        <v>23020</v>
      </c>
      <c r="GI2">
        <v>41065</v>
      </c>
      <c r="GJ2">
        <v>2</v>
      </c>
      <c r="GK2">
        <v>38789</v>
      </c>
      <c r="GL2">
        <v>1</v>
      </c>
      <c r="GM2">
        <v>1</v>
      </c>
      <c r="GN2">
        <v>2</v>
      </c>
      <c r="GO2">
        <v>39913</v>
      </c>
      <c r="GP2">
        <v>26639</v>
      </c>
      <c r="GQ2">
        <v>37587</v>
      </c>
      <c r="GR2">
        <v>1</v>
      </c>
      <c r="GS2">
        <v>47962</v>
      </c>
      <c r="GT2">
        <v>22351</v>
      </c>
      <c r="GU2">
        <v>15642</v>
      </c>
      <c r="GV2">
        <v>23468</v>
      </c>
      <c r="GW2">
        <v>27350</v>
      </c>
      <c r="GX2">
        <v>16458</v>
      </c>
      <c r="GY2">
        <v>12298</v>
      </c>
      <c r="GZ2">
        <v>18314</v>
      </c>
      <c r="HA2">
        <v>19022</v>
      </c>
      <c r="HB2">
        <v>22286</v>
      </c>
      <c r="HC2">
        <v>17905</v>
      </c>
      <c r="HD2">
        <v>31057</v>
      </c>
      <c r="HE2">
        <v>2</v>
      </c>
      <c r="HF2">
        <v>28143</v>
      </c>
      <c r="HG2">
        <v>4</v>
      </c>
      <c r="HH2">
        <v>26412</v>
      </c>
      <c r="HI2">
        <v>18813</v>
      </c>
      <c r="HJ2">
        <v>26776</v>
      </c>
      <c r="HK2">
        <v>1</v>
      </c>
      <c r="HL2">
        <v>32863</v>
      </c>
      <c r="HM2">
        <v>40675</v>
      </c>
      <c r="HN2">
        <v>28077</v>
      </c>
      <c r="HO2">
        <v>46591</v>
      </c>
      <c r="HP2">
        <v>49869</v>
      </c>
      <c r="HQ2">
        <v>29195</v>
      </c>
      <c r="HR2">
        <v>20818</v>
      </c>
      <c r="HS2">
        <v>34449</v>
      </c>
      <c r="HT2">
        <v>2</v>
      </c>
      <c r="HU2">
        <v>34357</v>
      </c>
      <c r="HV2">
        <v>42883</v>
      </c>
      <c r="HW2">
        <v>32017</v>
      </c>
      <c r="HX2">
        <v>62063</v>
      </c>
      <c r="HY2">
        <v>4</v>
      </c>
      <c r="HZ2">
        <v>53850</v>
      </c>
      <c r="IA2">
        <v>1</v>
      </c>
      <c r="IB2">
        <v>2</v>
      </c>
      <c r="IC2">
        <v>2</v>
      </c>
      <c r="ID2">
        <v>50436</v>
      </c>
      <c r="IE2">
        <v>35461</v>
      </c>
      <c r="IF2">
        <v>53390</v>
      </c>
      <c r="IG2">
        <v>2</v>
      </c>
      <c r="IH2">
        <v>62330</v>
      </c>
      <c r="II2">
        <v>2</v>
      </c>
      <c r="IJ2">
        <v>1</v>
      </c>
      <c r="IK2">
        <v>2</v>
      </c>
      <c r="IL2">
        <v>1</v>
      </c>
      <c r="IM2">
        <v>12</v>
      </c>
      <c r="IN2">
        <v>1</v>
      </c>
      <c r="IO2">
        <v>1</v>
      </c>
      <c r="IP2">
        <v>2</v>
      </c>
      <c r="IQ2">
        <v>5</v>
      </c>
      <c r="IR2">
        <v>39451</v>
      </c>
      <c r="IS2">
        <v>27132</v>
      </c>
      <c r="IT2">
        <v>42185</v>
      </c>
      <c r="IU2">
        <v>2</v>
      </c>
      <c r="IV2">
        <v>50006</v>
      </c>
      <c r="IW2">
        <v>27512</v>
      </c>
      <c r="IX2">
        <v>19700</v>
      </c>
      <c r="IY2">
        <v>30914</v>
      </c>
      <c r="IZ2">
        <v>1</v>
      </c>
      <c r="JA2">
        <v>33407</v>
      </c>
      <c r="JB2">
        <v>38829</v>
      </c>
      <c r="JC2">
        <v>27535</v>
      </c>
      <c r="JD2">
        <v>52894</v>
      </c>
      <c r="JE2">
        <v>2</v>
      </c>
      <c r="JF2">
        <v>50158</v>
      </c>
      <c r="JG2">
        <v>1</v>
      </c>
      <c r="JH2">
        <v>3</v>
      </c>
      <c r="JI2">
        <v>50834</v>
      </c>
      <c r="JJ2">
        <v>34728</v>
      </c>
      <c r="JK2">
        <v>49985</v>
      </c>
      <c r="JL2">
        <v>1</v>
      </c>
      <c r="JM2">
        <v>65152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2</v>
      </c>
      <c r="JY2">
        <v>3</v>
      </c>
      <c r="JZ2">
        <v>1</v>
      </c>
      <c r="KA2">
        <v>1</v>
      </c>
      <c r="KB2">
        <v>4</v>
      </c>
      <c r="KC2">
        <v>5</v>
      </c>
      <c r="KD2">
        <v>1</v>
      </c>
      <c r="KE2">
        <v>2</v>
      </c>
      <c r="KF2">
        <v>2</v>
      </c>
      <c r="KG2">
        <v>7</v>
      </c>
      <c r="KH2">
        <v>2</v>
      </c>
      <c r="KI2">
        <v>1</v>
      </c>
      <c r="KJ2">
        <v>1</v>
      </c>
      <c r="KK2">
        <v>7</v>
      </c>
      <c r="KL2">
        <v>2</v>
      </c>
      <c r="KM2">
        <v>2</v>
      </c>
      <c r="KN2">
        <v>5</v>
      </c>
      <c r="KO2">
        <v>2</v>
      </c>
      <c r="KP2">
        <v>41994</v>
      </c>
      <c r="KQ2">
        <v>26479</v>
      </c>
      <c r="KR2">
        <v>40415</v>
      </c>
      <c r="KS2">
        <v>2</v>
      </c>
      <c r="KT2">
        <v>49970</v>
      </c>
      <c r="KU2">
        <v>27601</v>
      </c>
      <c r="KV2">
        <v>18160</v>
      </c>
      <c r="KW2">
        <v>27855</v>
      </c>
      <c r="KX2">
        <v>2</v>
      </c>
      <c r="KY2">
        <v>33174</v>
      </c>
      <c r="KZ2">
        <v>39223</v>
      </c>
      <c r="LA2">
        <v>27684</v>
      </c>
      <c r="LB2">
        <v>47364</v>
      </c>
      <c r="LC2">
        <v>49504</v>
      </c>
      <c r="LD2">
        <v>4</v>
      </c>
      <c r="LE2">
        <v>51729</v>
      </c>
      <c r="LF2">
        <v>34203</v>
      </c>
      <c r="LG2">
        <v>48429</v>
      </c>
      <c r="LH2">
        <v>1</v>
      </c>
      <c r="LI2">
        <v>64745</v>
      </c>
      <c r="LJ2">
        <v>26705</v>
      </c>
      <c r="LK2">
        <v>17939</v>
      </c>
      <c r="LL2">
        <v>25985</v>
      </c>
      <c r="LM2">
        <v>33196</v>
      </c>
      <c r="LN2">
        <v>18715</v>
      </c>
      <c r="LO2">
        <v>13565</v>
      </c>
      <c r="LP2">
        <v>19610</v>
      </c>
      <c r="LQ2">
        <v>1</v>
      </c>
      <c r="LR2">
        <v>22374</v>
      </c>
      <c r="LS2">
        <v>26601</v>
      </c>
      <c r="LT2">
        <v>20053</v>
      </c>
      <c r="LU2">
        <v>33549</v>
      </c>
      <c r="LV2">
        <v>2</v>
      </c>
      <c r="LW2">
        <v>34393</v>
      </c>
      <c r="LX2">
        <v>1</v>
      </c>
      <c r="LY2">
        <v>1</v>
      </c>
      <c r="LZ2">
        <v>2</v>
      </c>
      <c r="MA2">
        <v>32646</v>
      </c>
      <c r="MB2">
        <v>23514</v>
      </c>
      <c r="MC2">
        <v>32806</v>
      </c>
      <c r="MD2">
        <v>2</v>
      </c>
      <c r="ME2">
        <v>42572</v>
      </c>
      <c r="MF2">
        <v>44485</v>
      </c>
      <c r="MG2">
        <v>28490</v>
      </c>
      <c r="MH2">
        <v>45858</v>
      </c>
      <c r="MI2">
        <v>68364</v>
      </c>
      <c r="MJ2">
        <v>29342</v>
      </c>
      <c r="MK2">
        <v>20239</v>
      </c>
      <c r="ML2">
        <v>32561</v>
      </c>
      <c r="MM2">
        <v>1</v>
      </c>
      <c r="MN2">
        <v>35227</v>
      </c>
      <c r="MO2">
        <v>42639</v>
      </c>
      <c r="MP2">
        <v>30490</v>
      </c>
      <c r="MQ2">
        <v>57376</v>
      </c>
      <c r="MR2">
        <v>1</v>
      </c>
      <c r="MS2">
        <v>55321</v>
      </c>
      <c r="MT2">
        <v>2</v>
      </c>
      <c r="MU2">
        <v>2</v>
      </c>
      <c r="MV2">
        <v>1</v>
      </c>
      <c r="MW2">
        <v>53209</v>
      </c>
      <c r="MX2">
        <v>36833</v>
      </c>
      <c r="MY2">
        <v>55678</v>
      </c>
      <c r="MZ2">
        <v>6</v>
      </c>
      <c r="NA2">
        <v>69619</v>
      </c>
      <c r="NB2">
        <v>5</v>
      </c>
      <c r="NC2">
        <v>1</v>
      </c>
      <c r="ND2">
        <v>1</v>
      </c>
      <c r="NE2">
        <v>1</v>
      </c>
      <c r="NF2">
        <v>7</v>
      </c>
      <c r="NG2">
        <v>11</v>
      </c>
      <c r="NH2">
        <v>1</v>
      </c>
      <c r="NI2">
        <v>4</v>
      </c>
      <c r="NJ2">
        <v>2</v>
      </c>
      <c r="NK2">
        <v>53508</v>
      </c>
      <c r="NL2">
        <v>34942</v>
      </c>
      <c r="NM2">
        <v>52047</v>
      </c>
      <c r="NN2">
        <v>2</v>
      </c>
      <c r="NO2">
        <v>77898</v>
      </c>
      <c r="NP2">
        <v>35258</v>
      </c>
      <c r="NQ2">
        <v>24072</v>
      </c>
      <c r="NR2">
        <v>36378</v>
      </c>
      <c r="NS2">
        <v>43634</v>
      </c>
      <c r="NT2">
        <v>51239</v>
      </c>
      <c r="NU2">
        <v>36783</v>
      </c>
      <c r="NV2">
        <v>63799</v>
      </c>
      <c r="NW2">
        <v>4</v>
      </c>
      <c r="NX2">
        <v>69498</v>
      </c>
      <c r="NY2">
        <v>2</v>
      </c>
      <c r="NZ2">
        <v>1</v>
      </c>
      <c r="OA2">
        <v>3</v>
      </c>
      <c r="OB2">
        <v>66449</v>
      </c>
      <c r="OC2">
        <v>45788</v>
      </c>
      <c r="OD2">
        <v>66526</v>
      </c>
      <c r="OE2">
        <v>5</v>
      </c>
      <c r="OF2">
        <v>89668</v>
      </c>
    </row>
    <row r="5" spans="1:396" x14ac:dyDescent="0.25">
      <c r="A5" s="1" t="s">
        <v>2523</v>
      </c>
      <c r="B5">
        <v>33778</v>
      </c>
    </row>
    <row r="6" spans="1:396" x14ac:dyDescent="0.25">
      <c r="A6" s="1" t="s">
        <v>2524</v>
      </c>
      <c r="B6">
        <v>21546</v>
      </c>
    </row>
    <row r="7" spans="1:396" x14ac:dyDescent="0.25">
      <c r="A7" s="1" t="s">
        <v>2525</v>
      </c>
      <c r="B7">
        <v>32422</v>
      </c>
    </row>
    <row r="8" spans="1:396" x14ac:dyDescent="0.25">
      <c r="A8" s="1" t="s">
        <v>2527</v>
      </c>
      <c r="B8">
        <v>41129</v>
      </c>
    </row>
    <row r="9" spans="1:396" x14ac:dyDescent="0.25">
      <c r="A9" s="1" t="s">
        <v>2528</v>
      </c>
      <c r="B9">
        <v>23046</v>
      </c>
    </row>
    <row r="10" spans="1:396" x14ac:dyDescent="0.25">
      <c r="A10" s="1" t="s">
        <v>2529</v>
      </c>
      <c r="B10">
        <v>15339</v>
      </c>
    </row>
    <row r="11" spans="1:396" x14ac:dyDescent="0.25">
      <c r="A11" s="1" t="s">
        <v>2530</v>
      </c>
      <c r="B11">
        <v>22777</v>
      </c>
    </row>
    <row r="12" spans="1:396" x14ac:dyDescent="0.25">
      <c r="A12" s="1" t="s">
        <v>2532</v>
      </c>
      <c r="B12">
        <v>26943</v>
      </c>
    </row>
    <row r="13" spans="1:396" x14ac:dyDescent="0.25">
      <c r="A13" s="1" t="s">
        <v>2533</v>
      </c>
      <c r="B13">
        <v>32878</v>
      </c>
    </row>
    <row r="14" spans="1:396" x14ac:dyDescent="0.25">
      <c r="A14" s="1" t="s">
        <v>2534</v>
      </c>
      <c r="B14">
        <v>23139</v>
      </c>
    </row>
    <row r="15" spans="1:396" x14ac:dyDescent="0.25">
      <c r="A15" s="1" t="s">
        <v>2535</v>
      </c>
      <c r="B15">
        <v>39537</v>
      </c>
    </row>
    <row r="16" spans="1:396" x14ac:dyDescent="0.25">
      <c r="A16" s="1" t="s">
        <v>2537</v>
      </c>
      <c r="B16">
        <v>41147</v>
      </c>
    </row>
    <row r="17" spans="1:2" x14ac:dyDescent="0.25">
      <c r="A17" s="1" t="s">
        <v>2540</v>
      </c>
      <c r="B17">
        <v>40612</v>
      </c>
    </row>
    <row r="18" spans="1:2" x14ac:dyDescent="0.25">
      <c r="A18" s="1" t="s">
        <v>2541</v>
      </c>
      <c r="B18">
        <v>27544</v>
      </c>
    </row>
    <row r="19" spans="1:2" x14ac:dyDescent="0.25">
      <c r="A19" s="1" t="s">
        <v>2542</v>
      </c>
      <c r="B19">
        <v>38872</v>
      </c>
    </row>
    <row r="20" spans="1:2" x14ac:dyDescent="0.25">
      <c r="A20" s="1" t="s">
        <v>2544</v>
      </c>
      <c r="B20">
        <v>50989</v>
      </c>
    </row>
    <row r="21" spans="1:2" x14ac:dyDescent="0.25">
      <c r="A21" s="1" t="s">
        <v>2545</v>
      </c>
      <c r="B21">
        <v>22521</v>
      </c>
    </row>
    <row r="22" spans="1:2" x14ac:dyDescent="0.25">
      <c r="A22" s="1" t="s">
        <v>2546</v>
      </c>
      <c r="B22">
        <v>14802</v>
      </c>
    </row>
    <row r="23" spans="1:2" x14ac:dyDescent="0.25">
      <c r="A23" s="1" t="s">
        <v>2547</v>
      </c>
      <c r="B23">
        <v>21991</v>
      </c>
    </row>
    <row r="24" spans="1:2" x14ac:dyDescent="0.25">
      <c r="A24" s="1" t="s">
        <v>2549</v>
      </c>
      <c r="B24">
        <v>26876</v>
      </c>
    </row>
    <row r="25" spans="1:2" x14ac:dyDescent="0.25">
      <c r="A25" s="1" t="s">
        <v>2550</v>
      </c>
      <c r="B25">
        <v>15629</v>
      </c>
    </row>
    <row r="26" spans="1:2" x14ac:dyDescent="0.25">
      <c r="A26" s="1" t="s">
        <v>2551</v>
      </c>
      <c r="B26">
        <v>11065</v>
      </c>
    </row>
    <row r="27" spans="1:2" x14ac:dyDescent="0.25">
      <c r="A27" s="1" t="s">
        <v>2552</v>
      </c>
      <c r="B27">
        <v>16142</v>
      </c>
    </row>
    <row r="28" spans="1:2" x14ac:dyDescent="0.25">
      <c r="A28" s="1" t="s">
        <v>2553</v>
      </c>
      <c r="B28">
        <v>18525</v>
      </c>
    </row>
    <row r="29" spans="1:2" x14ac:dyDescent="0.25">
      <c r="A29" s="1" t="s">
        <v>2554</v>
      </c>
      <c r="B29">
        <v>22177</v>
      </c>
    </row>
    <row r="30" spans="1:2" x14ac:dyDescent="0.25">
      <c r="A30" s="1" t="s">
        <v>2555</v>
      </c>
      <c r="B30">
        <v>16849</v>
      </c>
    </row>
    <row r="31" spans="1:2" x14ac:dyDescent="0.25">
      <c r="A31" s="1" t="s">
        <v>2556</v>
      </c>
      <c r="B31">
        <v>27861</v>
      </c>
    </row>
    <row r="32" spans="1:2" x14ac:dyDescent="0.25">
      <c r="A32" s="1" t="s">
        <v>2558</v>
      </c>
      <c r="B32">
        <v>28193</v>
      </c>
    </row>
    <row r="33" spans="1:2" x14ac:dyDescent="0.25">
      <c r="A33" s="1" t="s">
        <v>2562</v>
      </c>
      <c r="B33">
        <v>27190</v>
      </c>
    </row>
    <row r="34" spans="1:2" x14ac:dyDescent="0.25">
      <c r="A34" s="1" t="s">
        <v>2563</v>
      </c>
      <c r="B34">
        <v>19318</v>
      </c>
    </row>
    <row r="35" spans="1:2" x14ac:dyDescent="0.25">
      <c r="A35" s="1" t="s">
        <v>2564</v>
      </c>
      <c r="B35">
        <v>26493</v>
      </c>
    </row>
    <row r="36" spans="1:2" x14ac:dyDescent="0.25">
      <c r="A36" s="1" t="s">
        <v>2566</v>
      </c>
      <c r="B36">
        <v>34775</v>
      </c>
    </row>
    <row r="37" spans="1:2" x14ac:dyDescent="0.25">
      <c r="A37" s="1" t="s">
        <v>2567</v>
      </c>
      <c r="B37">
        <v>32551</v>
      </c>
    </row>
    <row r="38" spans="1:2" x14ac:dyDescent="0.25">
      <c r="A38" s="1" t="s">
        <v>2568</v>
      </c>
      <c r="B38">
        <v>21228</v>
      </c>
    </row>
    <row r="39" spans="1:2" x14ac:dyDescent="0.25">
      <c r="A39" s="1" t="s">
        <v>2569</v>
      </c>
      <c r="B39">
        <v>33762</v>
      </c>
    </row>
    <row r="40" spans="1:2" x14ac:dyDescent="0.25">
      <c r="A40" s="1" t="s">
        <v>2570</v>
      </c>
      <c r="B40">
        <v>39056</v>
      </c>
    </row>
    <row r="41" spans="1:2" x14ac:dyDescent="0.25">
      <c r="A41" s="1" t="s">
        <v>2571</v>
      </c>
      <c r="B41">
        <v>22184</v>
      </c>
    </row>
    <row r="42" spans="1:2" x14ac:dyDescent="0.25">
      <c r="A42" s="1" t="s">
        <v>2572</v>
      </c>
      <c r="B42">
        <v>15280</v>
      </c>
    </row>
    <row r="43" spans="1:2" x14ac:dyDescent="0.25">
      <c r="A43" s="1" t="s">
        <v>2573</v>
      </c>
      <c r="B43">
        <v>24274</v>
      </c>
    </row>
    <row r="44" spans="1:2" x14ac:dyDescent="0.25">
      <c r="A44" s="1" t="s">
        <v>2574</v>
      </c>
      <c r="B44">
        <v>25951</v>
      </c>
    </row>
    <row r="45" spans="1:2" x14ac:dyDescent="0.25">
      <c r="A45" s="1" t="s">
        <v>2575</v>
      </c>
      <c r="B45">
        <v>32612</v>
      </c>
    </row>
    <row r="46" spans="1:2" x14ac:dyDescent="0.25">
      <c r="A46" s="1" t="s">
        <v>2576</v>
      </c>
      <c r="B46">
        <v>23871</v>
      </c>
    </row>
    <row r="47" spans="1:2" x14ac:dyDescent="0.25">
      <c r="A47" s="1" t="s">
        <v>2577</v>
      </c>
      <c r="B47">
        <v>43783</v>
      </c>
    </row>
    <row r="48" spans="1:2" x14ac:dyDescent="0.25">
      <c r="A48" s="1" t="s">
        <v>2579</v>
      </c>
      <c r="B48">
        <v>41487</v>
      </c>
    </row>
    <row r="49" spans="1:2" x14ac:dyDescent="0.25">
      <c r="A49" s="1" t="s">
        <v>2581</v>
      </c>
      <c r="B49">
        <v>38588</v>
      </c>
    </row>
    <row r="50" spans="1:2" x14ac:dyDescent="0.25">
      <c r="A50" s="1" t="s">
        <v>2582</v>
      </c>
      <c r="B50">
        <v>26505</v>
      </c>
    </row>
    <row r="51" spans="1:2" x14ac:dyDescent="0.25">
      <c r="A51" s="1" t="s">
        <v>2583</v>
      </c>
      <c r="B51">
        <v>39478</v>
      </c>
    </row>
    <row r="52" spans="1:2" x14ac:dyDescent="0.25">
      <c r="A52" s="1" t="s">
        <v>2585</v>
      </c>
      <c r="B52">
        <v>48329</v>
      </c>
    </row>
    <row r="53" spans="1:2" x14ac:dyDescent="0.25">
      <c r="A53" s="1" t="s">
        <v>2595</v>
      </c>
      <c r="B53">
        <v>42897</v>
      </c>
    </row>
    <row r="54" spans="1:2" x14ac:dyDescent="0.25">
      <c r="A54" s="1" t="s">
        <v>2596</v>
      </c>
      <c r="B54">
        <v>26698</v>
      </c>
    </row>
    <row r="55" spans="1:2" x14ac:dyDescent="0.25">
      <c r="A55" s="1" t="s">
        <v>2597</v>
      </c>
      <c r="B55">
        <v>40014</v>
      </c>
    </row>
    <row r="56" spans="1:2" x14ac:dyDescent="0.25">
      <c r="A56" s="1" t="s">
        <v>2599</v>
      </c>
      <c r="B56">
        <v>52058</v>
      </c>
    </row>
    <row r="57" spans="1:2" x14ac:dyDescent="0.25">
      <c r="A57" s="1" t="s">
        <v>2600</v>
      </c>
      <c r="B57">
        <v>27648</v>
      </c>
    </row>
    <row r="58" spans="1:2" x14ac:dyDescent="0.25">
      <c r="A58" s="1" t="s">
        <v>2601</v>
      </c>
      <c r="B58">
        <v>19055</v>
      </c>
    </row>
    <row r="59" spans="1:2" x14ac:dyDescent="0.25">
      <c r="A59" s="1" t="s">
        <v>2602</v>
      </c>
      <c r="B59">
        <v>28629</v>
      </c>
    </row>
    <row r="60" spans="1:2" x14ac:dyDescent="0.25">
      <c r="A60" s="1" t="s">
        <v>2603</v>
      </c>
      <c r="B60">
        <v>33730</v>
      </c>
    </row>
    <row r="61" spans="1:2" x14ac:dyDescent="0.25">
      <c r="A61" s="1" t="s">
        <v>2604</v>
      </c>
      <c r="B61">
        <v>39596</v>
      </c>
    </row>
    <row r="62" spans="1:2" x14ac:dyDescent="0.25">
      <c r="A62" s="1" t="s">
        <v>2605</v>
      </c>
      <c r="B62">
        <v>28923</v>
      </c>
    </row>
    <row r="63" spans="1:2" x14ac:dyDescent="0.25">
      <c r="A63" s="1" t="s">
        <v>2606</v>
      </c>
      <c r="B63">
        <v>48294</v>
      </c>
    </row>
    <row r="64" spans="1:2" x14ac:dyDescent="0.25">
      <c r="A64" s="1" t="s">
        <v>2607</v>
      </c>
      <c r="B64">
        <v>50478</v>
      </c>
    </row>
    <row r="65" spans="1:2" x14ac:dyDescent="0.25">
      <c r="A65" s="1" t="s">
        <v>2611</v>
      </c>
      <c r="B65">
        <v>50756</v>
      </c>
    </row>
    <row r="66" spans="1:2" x14ac:dyDescent="0.25">
      <c r="A66" s="1" t="s">
        <v>2612</v>
      </c>
      <c r="B66">
        <v>34949</v>
      </c>
    </row>
    <row r="67" spans="1:2" x14ac:dyDescent="0.25">
      <c r="A67" s="1" t="s">
        <v>2613</v>
      </c>
      <c r="B67">
        <v>48506</v>
      </c>
    </row>
    <row r="68" spans="1:2" x14ac:dyDescent="0.25">
      <c r="A68" s="1" t="s">
        <v>2614</v>
      </c>
      <c r="B68">
        <v>65275</v>
      </c>
    </row>
    <row r="70" spans="1:2" x14ac:dyDescent="0.25">
      <c r="A70" s="1" t="s">
        <v>2615</v>
      </c>
      <c r="B70">
        <v>21094</v>
      </c>
    </row>
    <row r="71" spans="1:2" x14ac:dyDescent="0.25">
      <c r="A71" s="1" t="s">
        <v>2616</v>
      </c>
      <c r="B71">
        <v>13871</v>
      </c>
    </row>
    <row r="72" spans="1:2" x14ac:dyDescent="0.25">
      <c r="A72" s="1" t="s">
        <v>2618</v>
      </c>
      <c r="B72">
        <v>20253</v>
      </c>
    </row>
    <row r="73" spans="1:2" x14ac:dyDescent="0.25">
      <c r="A73" s="1" t="s">
        <v>2617</v>
      </c>
      <c r="B73">
        <v>25403</v>
      </c>
    </row>
    <row r="74" spans="1:2" x14ac:dyDescent="0.25">
      <c r="A74" s="1" t="s">
        <v>2619</v>
      </c>
      <c r="B74">
        <v>14480</v>
      </c>
    </row>
    <row r="75" spans="1:2" x14ac:dyDescent="0.25">
      <c r="A75" s="1" t="s">
        <v>2620</v>
      </c>
      <c r="B75">
        <v>9984</v>
      </c>
    </row>
    <row r="76" spans="1:2" x14ac:dyDescent="0.25">
      <c r="A76" s="1" t="s">
        <v>2621</v>
      </c>
      <c r="B76">
        <v>14607</v>
      </c>
    </row>
    <row r="77" spans="1:2" x14ac:dyDescent="0.25">
      <c r="A77" s="1" t="s">
        <v>2622</v>
      </c>
      <c r="B77">
        <v>17107</v>
      </c>
    </row>
    <row r="78" spans="1:2" x14ac:dyDescent="0.25">
      <c r="A78" s="1" t="s">
        <v>2623</v>
      </c>
      <c r="B78">
        <v>20450</v>
      </c>
    </row>
    <row r="79" spans="1:2" x14ac:dyDescent="0.25">
      <c r="A79" s="1" t="s">
        <v>2624</v>
      </c>
      <c r="B79">
        <v>15685</v>
      </c>
    </row>
    <row r="80" spans="1:2" x14ac:dyDescent="0.25">
      <c r="A80" s="1" t="s">
        <v>2625</v>
      </c>
      <c r="B80">
        <v>25510</v>
      </c>
    </row>
    <row r="81" spans="1:2" x14ac:dyDescent="0.25">
      <c r="A81" s="1" t="s">
        <v>2626</v>
      </c>
      <c r="B81">
        <v>25830</v>
      </c>
    </row>
    <row r="82" spans="1:2" x14ac:dyDescent="0.25">
      <c r="A82" s="1" t="s">
        <v>2627</v>
      </c>
      <c r="B82">
        <v>24997</v>
      </c>
    </row>
    <row r="83" spans="1:2" x14ac:dyDescent="0.25">
      <c r="A83" s="1" t="s">
        <v>2628</v>
      </c>
      <c r="B83">
        <v>17664</v>
      </c>
    </row>
    <row r="84" spans="1:2" x14ac:dyDescent="0.25">
      <c r="A84" s="1" t="s">
        <v>2629</v>
      </c>
      <c r="B84">
        <v>23909</v>
      </c>
    </row>
    <row r="85" spans="1:2" x14ac:dyDescent="0.25">
      <c r="A85" s="1" t="s">
        <v>2630</v>
      </c>
      <c r="B85">
        <v>31087</v>
      </c>
    </row>
    <row r="86" spans="1:2" x14ac:dyDescent="0.25">
      <c r="A86" s="1" t="s">
        <v>2631</v>
      </c>
      <c r="B86">
        <v>14447</v>
      </c>
    </row>
    <row r="87" spans="1:2" x14ac:dyDescent="0.25">
      <c r="A87" s="1" t="s">
        <v>2632</v>
      </c>
      <c r="B87">
        <v>10226</v>
      </c>
    </row>
    <row r="88" spans="1:2" x14ac:dyDescent="0.25">
      <c r="A88" s="1" t="s">
        <v>2633</v>
      </c>
      <c r="B88">
        <v>14968</v>
      </c>
    </row>
    <row r="89" spans="1:2" x14ac:dyDescent="0.25">
      <c r="A89" s="1" t="s">
        <v>2634</v>
      </c>
      <c r="B89">
        <v>17465</v>
      </c>
    </row>
    <row r="90" spans="1:2" x14ac:dyDescent="0.25">
      <c r="A90" s="1" t="s">
        <v>2635</v>
      </c>
      <c r="B90">
        <v>10882</v>
      </c>
    </row>
    <row r="91" spans="1:2" x14ac:dyDescent="0.25">
      <c r="A91" s="1" t="s">
        <v>2636</v>
      </c>
      <c r="B91">
        <v>8219</v>
      </c>
    </row>
    <row r="92" spans="1:2" x14ac:dyDescent="0.25">
      <c r="A92" s="1" t="s">
        <v>2637</v>
      </c>
      <c r="B92">
        <v>11857</v>
      </c>
    </row>
    <row r="93" spans="1:2" x14ac:dyDescent="0.25">
      <c r="A93" s="1" t="s">
        <v>2638</v>
      </c>
      <c r="B93">
        <v>12615</v>
      </c>
    </row>
    <row r="94" spans="1:2" x14ac:dyDescent="0.25">
      <c r="A94" s="1" t="s">
        <v>2639</v>
      </c>
      <c r="B94">
        <v>15593</v>
      </c>
    </row>
    <row r="95" spans="1:2" x14ac:dyDescent="0.25">
      <c r="A95" s="1" t="s">
        <v>2640</v>
      </c>
      <c r="B95">
        <v>12839</v>
      </c>
    </row>
    <row r="96" spans="1:2" x14ac:dyDescent="0.25">
      <c r="A96" s="1" t="s">
        <v>2641</v>
      </c>
      <c r="B96">
        <v>20579</v>
      </c>
    </row>
    <row r="97" spans="1:2" x14ac:dyDescent="0.25">
      <c r="A97" s="1" t="s">
        <v>2642</v>
      </c>
      <c r="B97">
        <v>20466</v>
      </c>
    </row>
    <row r="98" spans="1:2" x14ac:dyDescent="0.25">
      <c r="A98" s="1" t="s">
        <v>2643</v>
      </c>
      <c r="B98">
        <v>17776</v>
      </c>
    </row>
    <row r="99" spans="1:2" x14ac:dyDescent="0.25">
      <c r="A99" s="1" t="s">
        <v>2644</v>
      </c>
      <c r="B99">
        <v>13423</v>
      </c>
    </row>
    <row r="100" spans="1:2" x14ac:dyDescent="0.25">
      <c r="A100" s="1" t="s">
        <v>2645</v>
      </c>
      <c r="B100">
        <v>18464</v>
      </c>
    </row>
    <row r="101" spans="1:2" x14ac:dyDescent="0.25">
      <c r="A101" s="1" t="s">
        <v>2646</v>
      </c>
      <c r="B101">
        <v>22800</v>
      </c>
    </row>
    <row r="102" spans="1:2" x14ac:dyDescent="0.25">
      <c r="A102" s="1" t="s">
        <v>2647</v>
      </c>
      <c r="B102">
        <v>23738</v>
      </c>
    </row>
    <row r="103" spans="1:2" x14ac:dyDescent="0.25">
      <c r="A103" s="1" t="s">
        <v>2648</v>
      </c>
      <c r="B103">
        <v>16764</v>
      </c>
    </row>
    <row r="104" spans="1:2" x14ac:dyDescent="0.25">
      <c r="A104" s="1" t="s">
        <v>2649</v>
      </c>
      <c r="B104">
        <v>25967</v>
      </c>
    </row>
    <row r="105" spans="1:2" x14ac:dyDescent="0.25">
      <c r="A105" s="1" t="s">
        <v>2650</v>
      </c>
      <c r="B105">
        <v>28310</v>
      </c>
    </row>
    <row r="106" spans="1:2" x14ac:dyDescent="0.25">
      <c r="A106" s="1" t="s">
        <v>2651</v>
      </c>
      <c r="B106">
        <v>17522</v>
      </c>
    </row>
    <row r="107" spans="1:2" x14ac:dyDescent="0.25">
      <c r="A107" s="1" t="s">
        <v>2652</v>
      </c>
      <c r="B107">
        <v>13061</v>
      </c>
    </row>
    <row r="108" spans="1:2" x14ac:dyDescent="0.25">
      <c r="A108" s="1" t="s">
        <v>2653</v>
      </c>
      <c r="B108">
        <v>19912</v>
      </c>
    </row>
    <row r="109" spans="1:2" x14ac:dyDescent="0.25">
      <c r="A109" s="1" t="s">
        <v>2654</v>
      </c>
      <c r="B109">
        <v>20340</v>
      </c>
    </row>
    <row r="110" spans="1:2" x14ac:dyDescent="0.25">
      <c r="A110" s="1" t="s">
        <v>2655</v>
      </c>
      <c r="B110">
        <v>25648</v>
      </c>
    </row>
    <row r="111" spans="1:2" x14ac:dyDescent="0.25">
      <c r="A111" s="1" t="s">
        <v>2656</v>
      </c>
      <c r="B111">
        <v>19811</v>
      </c>
    </row>
    <row r="112" spans="1:2" x14ac:dyDescent="0.25">
      <c r="A112" s="1" t="s">
        <v>2657</v>
      </c>
      <c r="B112">
        <v>35669</v>
      </c>
    </row>
    <row r="113" spans="1:2" x14ac:dyDescent="0.25">
      <c r="A113" s="1" t="s">
        <v>2658</v>
      </c>
      <c r="B113">
        <v>32670</v>
      </c>
    </row>
    <row r="114" spans="1:2" x14ac:dyDescent="0.25">
      <c r="A114" s="1" t="s">
        <v>2659</v>
      </c>
      <c r="B114">
        <v>28658</v>
      </c>
    </row>
    <row r="115" spans="1:2" x14ac:dyDescent="0.25">
      <c r="A115" s="1" t="s">
        <v>2660</v>
      </c>
      <c r="B115">
        <v>21211</v>
      </c>
    </row>
    <row r="116" spans="1:2" x14ac:dyDescent="0.25">
      <c r="A116" s="1" t="s">
        <v>2661</v>
      </c>
      <c r="B116">
        <v>30771</v>
      </c>
    </row>
    <row r="117" spans="1:2" x14ac:dyDescent="0.25">
      <c r="A117" s="1" t="s">
        <v>2662</v>
      </c>
      <c r="B117">
        <v>36175</v>
      </c>
    </row>
    <row r="118" spans="1:2" x14ac:dyDescent="0.25">
      <c r="A118" s="1" t="s">
        <v>2663</v>
      </c>
      <c r="B118">
        <v>26837</v>
      </c>
    </row>
    <row r="119" spans="1:2" x14ac:dyDescent="0.25">
      <c r="A119" s="1" t="s">
        <v>2664</v>
      </c>
      <c r="B119">
        <v>18093</v>
      </c>
    </row>
    <row r="120" spans="1:2" x14ac:dyDescent="0.25">
      <c r="A120" s="1" t="s">
        <v>2665</v>
      </c>
      <c r="B120">
        <v>27472</v>
      </c>
    </row>
    <row r="121" spans="1:2" x14ac:dyDescent="0.25">
      <c r="A121" s="1" t="s">
        <v>2666</v>
      </c>
      <c r="B121">
        <v>33015</v>
      </c>
    </row>
    <row r="122" spans="1:2" x14ac:dyDescent="0.25">
      <c r="A122" s="1" t="s">
        <v>2667</v>
      </c>
      <c r="B122">
        <v>18746</v>
      </c>
    </row>
    <row r="123" spans="1:2" x14ac:dyDescent="0.25">
      <c r="A123" s="1" t="s">
        <v>2668</v>
      </c>
      <c r="B123">
        <v>13312</v>
      </c>
    </row>
    <row r="124" spans="1:2" x14ac:dyDescent="0.25">
      <c r="A124" s="1" t="s">
        <v>2669</v>
      </c>
      <c r="B124">
        <v>20121</v>
      </c>
    </row>
    <row r="125" spans="1:2" x14ac:dyDescent="0.25">
      <c r="A125" s="1" t="s">
        <v>2670</v>
      </c>
      <c r="B125">
        <v>22791</v>
      </c>
    </row>
    <row r="126" spans="1:2" x14ac:dyDescent="0.25">
      <c r="A126" s="1" t="s">
        <v>2671</v>
      </c>
      <c r="B126">
        <v>27237</v>
      </c>
    </row>
    <row r="127" spans="1:2" x14ac:dyDescent="0.25">
      <c r="A127" s="1" t="s">
        <v>2672</v>
      </c>
      <c r="B127">
        <v>21632</v>
      </c>
    </row>
    <row r="128" spans="1:2" x14ac:dyDescent="0.25">
      <c r="A128" s="1" t="s">
        <v>2673</v>
      </c>
      <c r="B128">
        <v>36251</v>
      </c>
    </row>
    <row r="129" spans="1:2" x14ac:dyDescent="0.25">
      <c r="A129" s="1" t="s">
        <v>2674</v>
      </c>
      <c r="B129">
        <v>36148</v>
      </c>
    </row>
    <row r="130" spans="1:2" x14ac:dyDescent="0.25">
      <c r="A130" s="1" t="s">
        <v>2675</v>
      </c>
      <c r="B130">
        <v>33198</v>
      </c>
    </row>
    <row r="131" spans="1:2" x14ac:dyDescent="0.25">
      <c r="A131" s="1" t="s">
        <v>2676</v>
      </c>
      <c r="B131">
        <v>24053</v>
      </c>
    </row>
    <row r="132" spans="1:2" x14ac:dyDescent="0.25">
      <c r="A132" s="1" t="s">
        <v>2677</v>
      </c>
      <c r="B132">
        <v>33961</v>
      </c>
    </row>
    <row r="133" spans="1:2" x14ac:dyDescent="0.25">
      <c r="A133" s="1" t="s">
        <v>2678</v>
      </c>
      <c r="B133">
        <v>43421</v>
      </c>
    </row>
    <row r="135" spans="1:2" x14ac:dyDescent="0.25">
      <c r="A135" s="1" t="s">
        <v>353</v>
      </c>
      <c r="B135">
        <v>32578</v>
      </c>
    </row>
    <row r="136" spans="1:2" x14ac:dyDescent="0.25">
      <c r="A136" s="1" t="s">
        <v>354</v>
      </c>
      <c r="B136">
        <v>21519</v>
      </c>
    </row>
    <row r="137" spans="1:2" x14ac:dyDescent="0.25">
      <c r="A137" s="1" t="s">
        <v>355</v>
      </c>
      <c r="B137">
        <v>33615</v>
      </c>
    </row>
    <row r="138" spans="1:2" x14ac:dyDescent="0.25">
      <c r="A138" s="1" t="s">
        <v>357</v>
      </c>
      <c r="B138">
        <v>39347</v>
      </c>
    </row>
    <row r="139" spans="1:2" x14ac:dyDescent="0.25">
      <c r="A139" s="1" t="s">
        <v>358</v>
      </c>
      <c r="B139">
        <v>22174</v>
      </c>
    </row>
    <row r="140" spans="1:2" x14ac:dyDescent="0.25">
      <c r="A140" s="1" t="s">
        <v>359</v>
      </c>
      <c r="B140">
        <v>15486</v>
      </c>
    </row>
    <row r="141" spans="1:2" x14ac:dyDescent="0.25">
      <c r="A141" s="1" t="s">
        <v>360</v>
      </c>
      <c r="B141">
        <v>24049</v>
      </c>
    </row>
    <row r="142" spans="1:2" x14ac:dyDescent="0.25">
      <c r="A142" s="1" t="s">
        <v>362</v>
      </c>
      <c r="B142">
        <v>26353</v>
      </c>
    </row>
    <row r="143" spans="1:2" x14ac:dyDescent="0.25">
      <c r="A143" s="1" t="s">
        <v>363</v>
      </c>
      <c r="B143">
        <v>31505</v>
      </c>
    </row>
    <row r="144" spans="1:2" x14ac:dyDescent="0.25">
      <c r="A144" s="1" t="s">
        <v>364</v>
      </c>
      <c r="B144">
        <v>23020</v>
      </c>
    </row>
    <row r="145" spans="1:2" x14ac:dyDescent="0.25">
      <c r="A145" s="1" t="s">
        <v>365</v>
      </c>
      <c r="B145">
        <v>41065</v>
      </c>
    </row>
    <row r="146" spans="1:2" x14ac:dyDescent="0.25">
      <c r="A146" s="1" t="s">
        <v>367</v>
      </c>
      <c r="B146">
        <v>38789</v>
      </c>
    </row>
    <row r="147" spans="1:2" x14ac:dyDescent="0.25">
      <c r="A147" s="1" t="s">
        <v>372</v>
      </c>
      <c r="B147">
        <v>39913</v>
      </c>
    </row>
    <row r="148" spans="1:2" x14ac:dyDescent="0.25">
      <c r="A148" s="1" t="s">
        <v>373</v>
      </c>
      <c r="B148">
        <v>26639</v>
      </c>
    </row>
    <row r="149" spans="1:2" x14ac:dyDescent="0.25">
      <c r="A149" s="1" t="s">
        <v>374</v>
      </c>
      <c r="B149">
        <v>37587</v>
      </c>
    </row>
    <row r="150" spans="1:2" x14ac:dyDescent="0.25">
      <c r="A150" s="1" t="s">
        <v>376</v>
      </c>
      <c r="B150">
        <v>47962</v>
      </c>
    </row>
    <row r="151" spans="1:2" x14ac:dyDescent="0.25">
      <c r="A151" s="1" t="s">
        <v>377</v>
      </c>
      <c r="B151">
        <v>22351</v>
      </c>
    </row>
    <row r="152" spans="1:2" x14ac:dyDescent="0.25">
      <c r="A152" s="1" t="s">
        <v>378</v>
      </c>
      <c r="B152">
        <v>15642</v>
      </c>
    </row>
    <row r="153" spans="1:2" x14ac:dyDescent="0.25">
      <c r="A153" s="1" t="s">
        <v>379</v>
      </c>
      <c r="B153">
        <v>23468</v>
      </c>
    </row>
    <row r="154" spans="1:2" x14ac:dyDescent="0.25">
      <c r="A154" s="1" t="s">
        <v>381</v>
      </c>
      <c r="B154">
        <v>27350</v>
      </c>
    </row>
    <row r="155" spans="1:2" x14ac:dyDescent="0.25">
      <c r="A155" s="1" t="s">
        <v>382</v>
      </c>
      <c r="B155">
        <v>16458</v>
      </c>
    </row>
    <row r="156" spans="1:2" x14ac:dyDescent="0.25">
      <c r="A156" s="1" t="s">
        <v>383</v>
      </c>
      <c r="B156">
        <v>12298</v>
      </c>
    </row>
    <row r="157" spans="1:2" x14ac:dyDescent="0.25">
      <c r="A157" s="1" t="s">
        <v>384</v>
      </c>
      <c r="B157">
        <v>18314</v>
      </c>
    </row>
    <row r="158" spans="1:2" x14ac:dyDescent="0.25">
      <c r="A158" s="1" t="s">
        <v>386</v>
      </c>
      <c r="B158">
        <v>19022</v>
      </c>
    </row>
    <row r="159" spans="1:2" x14ac:dyDescent="0.25">
      <c r="A159" s="1" t="s">
        <v>387</v>
      </c>
      <c r="B159">
        <v>22286</v>
      </c>
    </row>
    <row r="160" spans="1:2" x14ac:dyDescent="0.25">
      <c r="A160" s="1" t="s">
        <v>388</v>
      </c>
      <c r="B160">
        <v>17905</v>
      </c>
    </row>
    <row r="161" spans="1:2" x14ac:dyDescent="0.25">
      <c r="A161" s="1" t="s">
        <v>389</v>
      </c>
      <c r="B161">
        <v>31057</v>
      </c>
    </row>
    <row r="162" spans="1:2" x14ac:dyDescent="0.25">
      <c r="A162" s="1" t="s">
        <v>391</v>
      </c>
      <c r="B162">
        <v>28143</v>
      </c>
    </row>
    <row r="163" spans="1:2" x14ac:dyDescent="0.25">
      <c r="A163" s="1" t="s">
        <v>395</v>
      </c>
      <c r="B163">
        <v>26412</v>
      </c>
    </row>
    <row r="164" spans="1:2" x14ac:dyDescent="0.25">
      <c r="A164" s="1" t="s">
        <v>396</v>
      </c>
      <c r="B164">
        <v>18813</v>
      </c>
    </row>
    <row r="165" spans="1:2" x14ac:dyDescent="0.25">
      <c r="A165" s="1" t="s">
        <v>397</v>
      </c>
      <c r="B165">
        <v>26776</v>
      </c>
    </row>
    <row r="166" spans="1:2" x14ac:dyDescent="0.25">
      <c r="A166" s="1" t="s">
        <v>399</v>
      </c>
      <c r="B166">
        <v>32863</v>
      </c>
    </row>
    <row r="167" spans="1:2" x14ac:dyDescent="0.25">
      <c r="A167" s="1" t="s">
        <v>400</v>
      </c>
      <c r="B167">
        <v>40675</v>
      </c>
    </row>
    <row r="168" spans="1:2" x14ac:dyDescent="0.25">
      <c r="A168" s="1" t="s">
        <v>401</v>
      </c>
      <c r="B168">
        <v>28077</v>
      </c>
    </row>
    <row r="169" spans="1:2" x14ac:dyDescent="0.25">
      <c r="A169" s="1" t="s">
        <v>402</v>
      </c>
      <c r="B169">
        <v>46591</v>
      </c>
    </row>
    <row r="170" spans="1:2" x14ac:dyDescent="0.25">
      <c r="A170" s="1" t="s">
        <v>404</v>
      </c>
      <c r="B170">
        <v>49869</v>
      </c>
    </row>
    <row r="171" spans="1:2" x14ac:dyDescent="0.25">
      <c r="A171" s="1" t="s">
        <v>405</v>
      </c>
      <c r="B171">
        <v>29195</v>
      </c>
    </row>
    <row r="172" spans="1:2" x14ac:dyDescent="0.25">
      <c r="A172" s="1" t="s">
        <v>406</v>
      </c>
      <c r="B172">
        <v>20818</v>
      </c>
    </row>
    <row r="173" spans="1:2" x14ac:dyDescent="0.25">
      <c r="A173" s="1" t="s">
        <v>407</v>
      </c>
      <c r="B173">
        <v>34449</v>
      </c>
    </row>
    <row r="174" spans="1:2" x14ac:dyDescent="0.25">
      <c r="A174" s="1" t="s">
        <v>409</v>
      </c>
      <c r="B174">
        <v>34357</v>
      </c>
    </row>
    <row r="175" spans="1:2" x14ac:dyDescent="0.25">
      <c r="A175" s="1" t="s">
        <v>410</v>
      </c>
      <c r="B175">
        <v>42883</v>
      </c>
    </row>
    <row r="176" spans="1:2" x14ac:dyDescent="0.25">
      <c r="A176" s="1" t="s">
        <v>411</v>
      </c>
      <c r="B176">
        <v>32017</v>
      </c>
    </row>
    <row r="177" spans="1:2" x14ac:dyDescent="0.25">
      <c r="A177" s="1" t="s">
        <v>412</v>
      </c>
      <c r="B177">
        <v>62063</v>
      </c>
    </row>
    <row r="178" spans="1:2" x14ac:dyDescent="0.25">
      <c r="A178" s="1" t="s">
        <v>414</v>
      </c>
      <c r="B178">
        <v>53850</v>
      </c>
    </row>
    <row r="179" spans="1:2" x14ac:dyDescent="0.25">
      <c r="A179" s="1" t="s">
        <v>420</v>
      </c>
      <c r="B179">
        <v>50436</v>
      </c>
    </row>
    <row r="180" spans="1:2" x14ac:dyDescent="0.25">
      <c r="A180" s="1" t="s">
        <v>421</v>
      </c>
      <c r="B180">
        <v>35461</v>
      </c>
    </row>
    <row r="181" spans="1:2" x14ac:dyDescent="0.25">
      <c r="A181" s="1" t="s">
        <v>422</v>
      </c>
      <c r="B181">
        <v>53390</v>
      </c>
    </row>
    <row r="182" spans="1:2" x14ac:dyDescent="0.25">
      <c r="A182" s="1" t="s">
        <v>424</v>
      </c>
      <c r="B182">
        <v>62330</v>
      </c>
    </row>
    <row r="183" spans="1:2" x14ac:dyDescent="0.25">
      <c r="A183" s="1" t="s">
        <v>429</v>
      </c>
      <c r="B183">
        <v>39451</v>
      </c>
    </row>
    <row r="184" spans="1:2" x14ac:dyDescent="0.25">
      <c r="A184" s="1" t="s">
        <v>430</v>
      </c>
      <c r="B184">
        <v>27132</v>
      </c>
    </row>
    <row r="185" spans="1:2" x14ac:dyDescent="0.25">
      <c r="A185" s="1" t="s">
        <v>431</v>
      </c>
      <c r="B185">
        <v>42185</v>
      </c>
    </row>
    <row r="186" spans="1:2" x14ac:dyDescent="0.25">
      <c r="A186" s="1" t="s">
        <v>433</v>
      </c>
      <c r="B186">
        <v>50006</v>
      </c>
    </row>
    <row r="187" spans="1:2" x14ac:dyDescent="0.25">
      <c r="A187" s="1" t="s">
        <v>434</v>
      </c>
      <c r="B187">
        <v>27512</v>
      </c>
    </row>
    <row r="188" spans="1:2" x14ac:dyDescent="0.25">
      <c r="A188" s="1" t="s">
        <v>435</v>
      </c>
      <c r="B188">
        <v>19700</v>
      </c>
    </row>
    <row r="189" spans="1:2" x14ac:dyDescent="0.25">
      <c r="A189" s="1" t="s">
        <v>436</v>
      </c>
      <c r="B189">
        <v>30914</v>
      </c>
    </row>
    <row r="190" spans="1:2" x14ac:dyDescent="0.25">
      <c r="A190" s="1" t="s">
        <v>438</v>
      </c>
      <c r="B190">
        <v>33407</v>
      </c>
    </row>
    <row r="191" spans="1:2" x14ac:dyDescent="0.25">
      <c r="A191" s="1" t="s">
        <v>439</v>
      </c>
      <c r="B191">
        <v>38829</v>
      </c>
    </row>
    <row r="192" spans="1:2" x14ac:dyDescent="0.25">
      <c r="A192" s="1" t="s">
        <v>440</v>
      </c>
      <c r="B192">
        <v>27535</v>
      </c>
    </row>
    <row r="193" spans="1:2" x14ac:dyDescent="0.25">
      <c r="A193" s="1" t="s">
        <v>441</v>
      </c>
      <c r="B193">
        <v>52894</v>
      </c>
    </row>
    <row r="194" spans="1:2" x14ac:dyDescent="0.25">
      <c r="A194" s="1" t="s">
        <v>443</v>
      </c>
      <c r="B194">
        <v>50158</v>
      </c>
    </row>
    <row r="195" spans="1:2" x14ac:dyDescent="0.25">
      <c r="A195" s="1" t="s">
        <v>449</v>
      </c>
      <c r="B195">
        <v>50834</v>
      </c>
    </row>
    <row r="196" spans="1:2" x14ac:dyDescent="0.25">
      <c r="A196" s="1" t="s">
        <v>450</v>
      </c>
      <c r="B196">
        <v>34728</v>
      </c>
    </row>
    <row r="197" spans="1:2" x14ac:dyDescent="0.25">
      <c r="A197" s="1" t="s">
        <v>451</v>
      </c>
      <c r="B197">
        <v>49985</v>
      </c>
    </row>
    <row r="198" spans="1:2" x14ac:dyDescent="0.25">
      <c r="A198" s="1" t="s">
        <v>453</v>
      </c>
      <c r="B198">
        <v>65152</v>
      </c>
    </row>
    <row r="200" spans="1:2" x14ac:dyDescent="0.25">
      <c r="A200" s="1" t="s">
        <v>473</v>
      </c>
      <c r="B200">
        <v>41994</v>
      </c>
    </row>
    <row r="201" spans="1:2" x14ac:dyDescent="0.25">
      <c r="A201" s="1" t="s">
        <v>474</v>
      </c>
      <c r="B201">
        <v>26479</v>
      </c>
    </row>
    <row r="202" spans="1:2" x14ac:dyDescent="0.25">
      <c r="A202" s="1" t="s">
        <v>475</v>
      </c>
      <c r="B202">
        <v>40415</v>
      </c>
    </row>
    <row r="203" spans="1:2" x14ac:dyDescent="0.25">
      <c r="A203" s="1" t="s">
        <v>477</v>
      </c>
      <c r="B203">
        <v>49970</v>
      </c>
    </row>
    <row r="204" spans="1:2" x14ac:dyDescent="0.25">
      <c r="A204" s="1" t="s">
        <v>478</v>
      </c>
      <c r="B204">
        <v>27601</v>
      </c>
    </row>
    <row r="205" spans="1:2" x14ac:dyDescent="0.25">
      <c r="A205" s="1" t="s">
        <v>479</v>
      </c>
      <c r="B205">
        <v>18160</v>
      </c>
    </row>
    <row r="206" spans="1:2" x14ac:dyDescent="0.25">
      <c r="A206" s="1" t="s">
        <v>480</v>
      </c>
      <c r="B206">
        <v>27855</v>
      </c>
    </row>
    <row r="207" spans="1:2" x14ac:dyDescent="0.25">
      <c r="A207" s="1" t="s">
        <v>482</v>
      </c>
      <c r="B207">
        <v>33174</v>
      </c>
    </row>
    <row r="208" spans="1:2" x14ac:dyDescent="0.25">
      <c r="A208" s="1" t="s">
        <v>483</v>
      </c>
      <c r="B208">
        <v>39223</v>
      </c>
    </row>
    <row r="209" spans="1:2" x14ac:dyDescent="0.25">
      <c r="A209" s="1" t="s">
        <v>484</v>
      </c>
      <c r="B209">
        <v>27684</v>
      </c>
    </row>
    <row r="210" spans="1:2" x14ac:dyDescent="0.25">
      <c r="A210" s="1" t="s">
        <v>485</v>
      </c>
      <c r="B210">
        <v>47364</v>
      </c>
    </row>
    <row r="211" spans="1:2" x14ac:dyDescent="0.25">
      <c r="A211" s="1" t="s">
        <v>487</v>
      </c>
      <c r="B211">
        <v>49504</v>
      </c>
    </row>
    <row r="212" spans="1:2" x14ac:dyDescent="0.25">
      <c r="A212" s="1" t="s">
        <v>490</v>
      </c>
      <c r="B212">
        <v>51729</v>
      </c>
    </row>
    <row r="213" spans="1:2" x14ac:dyDescent="0.25">
      <c r="A213" s="1" t="s">
        <v>491</v>
      </c>
      <c r="B213">
        <v>34203</v>
      </c>
    </row>
    <row r="214" spans="1:2" x14ac:dyDescent="0.25">
      <c r="A214" s="1" t="s">
        <v>492</v>
      </c>
      <c r="B214">
        <v>48429</v>
      </c>
    </row>
    <row r="215" spans="1:2" x14ac:dyDescent="0.25">
      <c r="A215" s="1" t="s">
        <v>494</v>
      </c>
      <c r="B215">
        <v>64745</v>
      </c>
    </row>
    <row r="216" spans="1:2" x14ac:dyDescent="0.25">
      <c r="A216" s="1" t="s">
        <v>495</v>
      </c>
      <c r="B216">
        <v>26705</v>
      </c>
    </row>
    <row r="217" spans="1:2" x14ac:dyDescent="0.25">
      <c r="A217" s="1" t="s">
        <v>496</v>
      </c>
      <c r="B217">
        <v>17939</v>
      </c>
    </row>
    <row r="218" spans="1:2" x14ac:dyDescent="0.25">
      <c r="A218" s="1" t="s">
        <v>497</v>
      </c>
      <c r="B218">
        <v>25985</v>
      </c>
    </row>
    <row r="219" spans="1:2" x14ac:dyDescent="0.25">
      <c r="A219" s="1" t="s">
        <v>499</v>
      </c>
      <c r="B219">
        <v>33196</v>
      </c>
    </row>
    <row r="220" spans="1:2" x14ac:dyDescent="0.25">
      <c r="A220" s="1" t="s">
        <v>500</v>
      </c>
      <c r="B220">
        <v>18715</v>
      </c>
    </row>
    <row r="221" spans="1:2" x14ac:dyDescent="0.25">
      <c r="A221" s="1" t="s">
        <v>501</v>
      </c>
      <c r="B221">
        <v>13565</v>
      </c>
    </row>
    <row r="222" spans="1:2" x14ac:dyDescent="0.25">
      <c r="A222" s="1" t="s">
        <v>502</v>
      </c>
      <c r="B222">
        <v>19610</v>
      </c>
    </row>
    <row r="223" spans="1:2" x14ac:dyDescent="0.25">
      <c r="A223" s="1" t="s">
        <v>504</v>
      </c>
      <c r="B223">
        <v>22374</v>
      </c>
    </row>
    <row r="224" spans="1:2" x14ac:dyDescent="0.25">
      <c r="A224" s="1" t="s">
        <v>505</v>
      </c>
      <c r="B224">
        <v>26601</v>
      </c>
    </row>
    <row r="225" spans="1:2" x14ac:dyDescent="0.25">
      <c r="A225" s="1" t="s">
        <v>506</v>
      </c>
      <c r="B225">
        <v>20053</v>
      </c>
    </row>
    <row r="226" spans="1:2" x14ac:dyDescent="0.25">
      <c r="A226" s="1" t="s">
        <v>507</v>
      </c>
      <c r="B226">
        <v>33549</v>
      </c>
    </row>
    <row r="227" spans="1:2" x14ac:dyDescent="0.25">
      <c r="A227" s="1" t="s">
        <v>508</v>
      </c>
      <c r="B227">
        <v>34393</v>
      </c>
    </row>
    <row r="228" spans="1:2" x14ac:dyDescent="0.25">
      <c r="A228" s="1" t="s">
        <v>514</v>
      </c>
      <c r="B228">
        <v>32646</v>
      </c>
    </row>
    <row r="229" spans="1:2" x14ac:dyDescent="0.25">
      <c r="A229" s="1" t="s">
        <v>515</v>
      </c>
      <c r="B229">
        <v>23514</v>
      </c>
    </row>
    <row r="230" spans="1:2" x14ac:dyDescent="0.25">
      <c r="A230" s="1" t="s">
        <v>516</v>
      </c>
      <c r="B230">
        <v>32806</v>
      </c>
    </row>
    <row r="231" spans="1:2" x14ac:dyDescent="0.25">
      <c r="A231" s="1" t="s">
        <v>518</v>
      </c>
      <c r="B231">
        <v>42572</v>
      </c>
    </row>
    <row r="232" spans="1:2" x14ac:dyDescent="0.25">
      <c r="A232" s="1" t="s">
        <v>519</v>
      </c>
      <c r="B232">
        <v>44485</v>
      </c>
    </row>
    <row r="233" spans="1:2" x14ac:dyDescent="0.25">
      <c r="A233" s="1" t="s">
        <v>520</v>
      </c>
      <c r="B233">
        <v>28490</v>
      </c>
    </row>
    <row r="234" spans="1:2" x14ac:dyDescent="0.25">
      <c r="A234" s="1" t="s">
        <v>521</v>
      </c>
      <c r="B234">
        <v>45858</v>
      </c>
    </row>
    <row r="235" spans="1:2" x14ac:dyDescent="0.25">
      <c r="A235" s="1" t="s">
        <v>523</v>
      </c>
      <c r="B235">
        <v>68364</v>
      </c>
    </row>
    <row r="236" spans="1:2" x14ac:dyDescent="0.25">
      <c r="A236" s="1" t="s">
        <v>524</v>
      </c>
      <c r="B236">
        <v>29342</v>
      </c>
    </row>
    <row r="237" spans="1:2" x14ac:dyDescent="0.25">
      <c r="A237" s="1" t="s">
        <v>525</v>
      </c>
      <c r="B237">
        <v>20239</v>
      </c>
    </row>
    <row r="238" spans="1:2" x14ac:dyDescent="0.25">
      <c r="A238" s="1" t="s">
        <v>526</v>
      </c>
      <c r="B238">
        <v>32561</v>
      </c>
    </row>
    <row r="239" spans="1:2" x14ac:dyDescent="0.25">
      <c r="A239" s="1" t="s">
        <v>528</v>
      </c>
      <c r="B239">
        <v>35227</v>
      </c>
    </row>
    <row r="240" spans="1:2" x14ac:dyDescent="0.25">
      <c r="A240" s="1" t="s">
        <v>529</v>
      </c>
      <c r="B240">
        <v>42639</v>
      </c>
    </row>
    <row r="241" spans="1:2" x14ac:dyDescent="0.25">
      <c r="A241" s="1" t="s">
        <v>530</v>
      </c>
      <c r="B241">
        <v>30490</v>
      </c>
    </row>
    <row r="242" spans="1:2" x14ac:dyDescent="0.25">
      <c r="A242" s="1" t="s">
        <v>531</v>
      </c>
      <c r="B242">
        <v>57376</v>
      </c>
    </row>
    <row r="243" spans="1:2" x14ac:dyDescent="0.25">
      <c r="A243" s="1" t="s">
        <v>533</v>
      </c>
      <c r="B243">
        <v>55321</v>
      </c>
    </row>
    <row r="244" spans="1:2" x14ac:dyDescent="0.25">
      <c r="A244" s="1" t="s">
        <v>539</v>
      </c>
      <c r="B244">
        <v>53209</v>
      </c>
    </row>
    <row r="245" spans="1:2" x14ac:dyDescent="0.25">
      <c r="A245" s="1" t="s">
        <v>540</v>
      </c>
      <c r="B245">
        <v>36833</v>
      </c>
    </row>
    <row r="246" spans="1:2" x14ac:dyDescent="0.25">
      <c r="A246" s="1" t="s">
        <v>541</v>
      </c>
      <c r="B246">
        <v>55678</v>
      </c>
    </row>
    <row r="247" spans="1:2" x14ac:dyDescent="0.25">
      <c r="A247" s="1" t="s">
        <v>543</v>
      </c>
      <c r="B247">
        <v>69619</v>
      </c>
    </row>
    <row r="248" spans="1:2" x14ac:dyDescent="0.25">
      <c r="A248" s="1" t="s">
        <v>554</v>
      </c>
      <c r="B248">
        <v>53508</v>
      </c>
    </row>
    <row r="249" spans="1:2" x14ac:dyDescent="0.25">
      <c r="A249" s="1" t="s">
        <v>555</v>
      </c>
      <c r="B249">
        <v>34942</v>
      </c>
    </row>
    <row r="250" spans="1:2" x14ac:dyDescent="0.25">
      <c r="A250" s="1" t="s">
        <v>556</v>
      </c>
      <c r="B250">
        <v>52047</v>
      </c>
    </row>
    <row r="251" spans="1:2" x14ac:dyDescent="0.25">
      <c r="A251" s="1" t="s">
        <v>558</v>
      </c>
      <c r="B251">
        <v>77898</v>
      </c>
    </row>
    <row r="252" spans="1:2" x14ac:dyDescent="0.25">
      <c r="A252" s="1" t="s">
        <v>559</v>
      </c>
      <c r="B252">
        <v>35258</v>
      </c>
    </row>
    <row r="253" spans="1:2" x14ac:dyDescent="0.25">
      <c r="A253" s="1" t="s">
        <v>560</v>
      </c>
      <c r="B253">
        <v>24072</v>
      </c>
    </row>
    <row r="254" spans="1:2" x14ac:dyDescent="0.25">
      <c r="A254" s="1" t="s">
        <v>561</v>
      </c>
      <c r="B254">
        <v>36378</v>
      </c>
    </row>
    <row r="255" spans="1:2" x14ac:dyDescent="0.25">
      <c r="A255" s="1" t="s">
        <v>563</v>
      </c>
      <c r="B255">
        <v>43634</v>
      </c>
    </row>
    <row r="256" spans="1:2" x14ac:dyDescent="0.25">
      <c r="A256" s="1" t="s">
        <v>564</v>
      </c>
      <c r="B256">
        <v>51239</v>
      </c>
    </row>
    <row r="257" spans="1:2" x14ac:dyDescent="0.25">
      <c r="A257" s="1" t="s">
        <v>565</v>
      </c>
      <c r="B257">
        <v>36783</v>
      </c>
    </row>
    <row r="258" spans="1:2" x14ac:dyDescent="0.25">
      <c r="A258" s="1" t="s">
        <v>566</v>
      </c>
      <c r="B258">
        <v>63799</v>
      </c>
    </row>
    <row r="259" spans="1:2" x14ac:dyDescent="0.25">
      <c r="A259" s="1" t="s">
        <v>568</v>
      </c>
      <c r="B259">
        <v>69498</v>
      </c>
    </row>
    <row r="260" spans="1:2" x14ac:dyDescent="0.25">
      <c r="A260" s="1" t="s">
        <v>574</v>
      </c>
      <c r="B260">
        <v>66449</v>
      </c>
    </row>
    <row r="261" spans="1:2" x14ac:dyDescent="0.25">
      <c r="A261" s="1" t="s">
        <v>575</v>
      </c>
      <c r="B261">
        <v>45788</v>
      </c>
    </row>
    <row r="262" spans="1:2" x14ac:dyDescent="0.25">
      <c r="A262" s="1" t="s">
        <v>576</v>
      </c>
      <c r="B262">
        <v>66526</v>
      </c>
    </row>
    <row r="263" spans="1:2" x14ac:dyDescent="0.25">
      <c r="A263" s="1" t="s">
        <v>578</v>
      </c>
      <c r="B263">
        <v>89668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28"/>
  <sheetViews>
    <sheetView topLeftCell="F111" zoomScaleNormal="100" workbookViewId="0">
      <selection activeCell="F122" sqref="F122:G228"/>
    </sheetView>
  </sheetViews>
  <sheetFormatPr defaultRowHeight="15" x14ac:dyDescent="0.25"/>
  <sheetData>
    <row r="1" spans="1:24" x14ac:dyDescent="0.25">
      <c r="B1" s="1" t="s">
        <v>1815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2" t="s">
        <v>2286</v>
      </c>
      <c r="J1" s="2" t="s">
        <v>2287</v>
      </c>
      <c r="K1" s="2" t="s">
        <v>2288</v>
      </c>
      <c r="L1" s="2" t="s">
        <v>2289</v>
      </c>
      <c r="M1" s="2" t="s">
        <v>2290</v>
      </c>
      <c r="P1" s="3" t="s">
        <v>2291</v>
      </c>
    </row>
    <row r="2" spans="1:24" x14ac:dyDescent="0.25">
      <c r="A2" s="1">
        <v>0</v>
      </c>
      <c r="B2">
        <v>3</v>
      </c>
      <c r="C2" s="7">
        <v>2049422</v>
      </c>
      <c r="D2">
        <v>1414078</v>
      </c>
      <c r="E2">
        <v>2212418</v>
      </c>
      <c r="F2">
        <v>135</v>
      </c>
      <c r="G2">
        <v>2513506</v>
      </c>
      <c r="I2">
        <f>C2+D2+E2+G2</f>
        <v>8189424</v>
      </c>
      <c r="J2">
        <f>C2/I2*100</f>
        <v>25.025227659478862</v>
      </c>
      <c r="K2">
        <f>D2/I2*100</f>
        <v>17.267124037050714</v>
      </c>
      <c r="L2">
        <f>E2/I2*100</f>
        <v>27.015550788431518</v>
      </c>
      <c r="M2">
        <f>G2/I2*100</f>
        <v>30.692097515038906</v>
      </c>
      <c r="N2">
        <f>SUM(J2:M2)</f>
        <v>100</v>
      </c>
    </row>
    <row r="3" spans="1:24" x14ac:dyDescent="0.25">
      <c r="A3" s="1">
        <v>1</v>
      </c>
      <c r="C3">
        <v>2020816</v>
      </c>
      <c r="D3">
        <v>1411990</v>
      </c>
      <c r="E3">
        <v>2207762</v>
      </c>
      <c r="F3">
        <v>264</v>
      </c>
      <c r="G3">
        <v>2548727</v>
      </c>
      <c r="I3">
        <f>C3+D3+E3+G3</f>
        <v>8189295</v>
      </c>
      <c r="J3">
        <f>C3/I3*100</f>
        <v>24.676312185603276</v>
      </c>
      <c r="K3">
        <f t="shared" ref="K3:K6" si="0">D3/I3*100</f>
        <v>17.241899333214885</v>
      </c>
      <c r="L3">
        <f t="shared" ref="L3:L6" si="1">E3/I3*100</f>
        <v>26.959121633791433</v>
      </c>
      <c r="M3">
        <f t="shared" ref="M3:M6" si="2">G3/I3*100</f>
        <v>31.122666847390406</v>
      </c>
      <c r="N3">
        <f>SUM(J3:M3)</f>
        <v>100</v>
      </c>
    </row>
    <row r="4" spans="1:24" x14ac:dyDescent="0.25">
      <c r="A4" s="1">
        <v>2</v>
      </c>
      <c r="B4">
        <v>3</v>
      </c>
      <c r="C4">
        <v>2042297</v>
      </c>
      <c r="D4">
        <v>1460811</v>
      </c>
      <c r="E4">
        <v>2184505</v>
      </c>
      <c r="F4">
        <v>358</v>
      </c>
      <c r="G4">
        <v>2501585</v>
      </c>
      <c r="I4">
        <f>C4+D4+E4+G4</f>
        <v>8189198</v>
      </c>
      <c r="J4">
        <f t="shared" ref="J4:J6" si="3">C4/I4*100</f>
        <v>24.938913432060136</v>
      </c>
      <c r="K4">
        <f t="shared" si="0"/>
        <v>17.83826694628705</v>
      </c>
      <c r="L4">
        <f t="shared" si="1"/>
        <v>26.675444897046084</v>
      </c>
      <c r="M4">
        <f t="shared" si="2"/>
        <v>30.54737472460673</v>
      </c>
      <c r="N4">
        <f>SUM(J4:M4)</f>
        <v>100</v>
      </c>
      <c r="Q4">
        <v>0</v>
      </c>
      <c r="R4">
        <v>5</v>
      </c>
      <c r="S4">
        <v>15</v>
      </c>
      <c r="T4">
        <v>30</v>
      </c>
      <c r="U4">
        <v>90</v>
      </c>
      <c r="V4">
        <v>270</v>
      </c>
      <c r="W4">
        <v>540</v>
      </c>
      <c r="X4">
        <v>720</v>
      </c>
    </row>
    <row r="5" spans="1:24" x14ac:dyDescent="0.25">
      <c r="A5" s="1">
        <v>3</v>
      </c>
      <c r="B5">
        <v>1</v>
      </c>
      <c r="C5">
        <v>1969941</v>
      </c>
      <c r="D5">
        <v>1452047</v>
      </c>
      <c r="E5">
        <v>2274288</v>
      </c>
      <c r="F5">
        <v>156</v>
      </c>
      <c r="G5">
        <v>2493123</v>
      </c>
      <c r="I5">
        <f>C5+D5+E5+G5</f>
        <v>8189399</v>
      </c>
      <c r="J5">
        <f t="shared" si="3"/>
        <v>24.054768854222392</v>
      </c>
      <c r="K5">
        <f t="shared" si="0"/>
        <v>17.730812725085197</v>
      </c>
      <c r="L5">
        <f t="shared" si="1"/>
        <v>27.771122154385196</v>
      </c>
      <c r="M5">
        <f t="shared" si="2"/>
        <v>30.443296266307211</v>
      </c>
      <c r="N5">
        <f>SUM(J5:M5)</f>
        <v>100</v>
      </c>
      <c r="Q5" t="s">
        <v>2287</v>
      </c>
      <c r="R5" t="s">
        <v>2287</v>
      </c>
      <c r="S5" t="s">
        <v>2287</v>
      </c>
      <c r="T5" t="s">
        <v>2287</v>
      </c>
      <c r="U5" t="s">
        <v>2287</v>
      </c>
      <c r="V5" t="s">
        <v>2287</v>
      </c>
      <c r="W5" t="s">
        <v>2287</v>
      </c>
      <c r="X5" t="s">
        <v>2287</v>
      </c>
    </row>
    <row r="6" spans="1:24" x14ac:dyDescent="0.25">
      <c r="A6" s="1">
        <v>4</v>
      </c>
      <c r="B6">
        <v>1</v>
      </c>
      <c r="C6">
        <v>1850707</v>
      </c>
      <c r="D6">
        <v>1430883</v>
      </c>
      <c r="E6">
        <v>2417830</v>
      </c>
      <c r="F6">
        <v>233</v>
      </c>
      <c r="G6">
        <v>2489901</v>
      </c>
      <c r="I6">
        <f>C6+D6+E6+G6</f>
        <v>8189321</v>
      </c>
      <c r="J6">
        <f t="shared" si="3"/>
        <v>22.599028661838997</v>
      </c>
      <c r="K6">
        <f t="shared" si="0"/>
        <v>17.472547479821586</v>
      </c>
      <c r="L6">
        <f t="shared" si="1"/>
        <v>29.52418155302497</v>
      </c>
      <c r="M6">
        <f t="shared" si="2"/>
        <v>30.404242305314444</v>
      </c>
      <c r="N6">
        <f>SUM(J6:M6)</f>
        <v>100</v>
      </c>
      <c r="P6">
        <v>4</v>
      </c>
      <c r="Q6">
        <v>25.025227659478862</v>
      </c>
      <c r="R6">
        <v>25.207526197272408</v>
      </c>
      <c r="S6">
        <v>24.898689247148145</v>
      </c>
      <c r="T6">
        <v>24.997417165830708</v>
      </c>
      <c r="U6">
        <v>24.993649050965416</v>
      </c>
      <c r="V6">
        <v>25.103387695888792</v>
      </c>
      <c r="W6">
        <v>25.004463166478097</v>
      </c>
      <c r="X6">
        <v>24.911734876071787</v>
      </c>
    </row>
    <row r="7" spans="1:24" x14ac:dyDescent="0.25">
      <c r="P7">
        <v>5</v>
      </c>
      <c r="Q7">
        <v>24.676312185603276</v>
      </c>
      <c r="R7">
        <v>24.738016856766791</v>
      </c>
      <c r="S7">
        <v>23.581286267314326</v>
      </c>
      <c r="T7">
        <v>23.662195763775898</v>
      </c>
      <c r="U7">
        <v>23.567167586372445</v>
      </c>
      <c r="V7">
        <v>23.741017380348854</v>
      </c>
      <c r="W7">
        <v>23.627316845127087</v>
      </c>
      <c r="X7">
        <v>23.634970149138525</v>
      </c>
    </row>
    <row r="8" spans="1:24" x14ac:dyDescent="0.25">
      <c r="P8">
        <v>6</v>
      </c>
      <c r="Q8">
        <v>24.938913432060136</v>
      </c>
      <c r="R8">
        <v>25.025100159754565</v>
      </c>
      <c r="S8">
        <v>24.052560550716766</v>
      </c>
      <c r="T8">
        <v>24.115257291956315</v>
      </c>
      <c r="U8">
        <v>24.047295222923886</v>
      </c>
      <c r="V8">
        <v>24.213685599095715</v>
      </c>
      <c r="W8">
        <v>24.09467403280442</v>
      </c>
      <c r="X8">
        <v>24.103325477053456</v>
      </c>
    </row>
    <row r="9" spans="1:24" x14ac:dyDescent="0.25">
      <c r="C9" s="5" t="s">
        <v>2522</v>
      </c>
      <c r="Q9">
        <v>24.054768854222392</v>
      </c>
      <c r="R9">
        <v>24.190077843958079</v>
      </c>
      <c r="S9">
        <v>23.316318397630599</v>
      </c>
      <c r="T9">
        <v>23.399069381663899</v>
      </c>
      <c r="U9">
        <v>23.302425842447164</v>
      </c>
      <c r="V9">
        <v>23.495577849359286</v>
      </c>
      <c r="W9">
        <v>23.366701738334346</v>
      </c>
      <c r="X9">
        <v>23.360685013135004</v>
      </c>
    </row>
    <row r="10" spans="1:24" x14ac:dyDescent="0.25">
      <c r="C10" s="5" t="s">
        <v>2521</v>
      </c>
      <c r="F10" t="s">
        <v>2280</v>
      </c>
      <c r="G10" t="s">
        <v>2390</v>
      </c>
      <c r="Q10">
        <v>22.599028661838997</v>
      </c>
      <c r="R10">
        <v>22.670436022219391</v>
      </c>
      <c r="S10">
        <v>21.951926829692034</v>
      </c>
      <c r="T10">
        <v>22.006262314090588</v>
      </c>
      <c r="U10">
        <v>21.931167114618997</v>
      </c>
      <c r="V10">
        <v>22.065253580625534</v>
      </c>
      <c r="W10">
        <v>21.985710558126868</v>
      </c>
      <c r="X10">
        <v>21.993764732955086</v>
      </c>
    </row>
    <row r="11" spans="1:24" x14ac:dyDescent="0.25">
      <c r="F11" t="s">
        <v>2821</v>
      </c>
      <c r="G11">
        <v>25.025227659478901</v>
      </c>
      <c r="I11">
        <f>G11/25.0252276594789/4*100</f>
        <v>25</v>
      </c>
    </row>
    <row r="12" spans="1:24" x14ac:dyDescent="0.25">
      <c r="F12" t="s">
        <v>2822</v>
      </c>
      <c r="G12">
        <v>25.207526197272408</v>
      </c>
      <c r="I12">
        <f t="shared" ref="I12:I18" si="4">G12/25.0252276594789/4*100</f>
        <v>25.182114764622789</v>
      </c>
      <c r="Q12" t="s">
        <v>2288</v>
      </c>
      <c r="R12" t="s">
        <v>2288</v>
      </c>
      <c r="S12" t="s">
        <v>2288</v>
      </c>
      <c r="T12" t="s">
        <v>2288</v>
      </c>
      <c r="U12" t="s">
        <v>2288</v>
      </c>
      <c r="V12" t="s">
        <v>2288</v>
      </c>
      <c r="W12" t="s">
        <v>2288</v>
      </c>
      <c r="X12" t="s">
        <v>2288</v>
      </c>
    </row>
    <row r="13" spans="1:24" x14ac:dyDescent="0.25">
      <c r="F13" t="s">
        <v>2823</v>
      </c>
      <c r="G13">
        <v>24.898689247148145</v>
      </c>
      <c r="I13">
        <f t="shared" si="4"/>
        <v>24.873589149664713</v>
      </c>
      <c r="Q13">
        <v>17.267124037050714</v>
      </c>
      <c r="R13">
        <v>17.295031483088476</v>
      </c>
      <c r="S13">
        <v>17.209260811549075</v>
      </c>
      <c r="T13">
        <v>17.175884680174473</v>
      </c>
      <c r="U13">
        <v>17.189127920283358</v>
      </c>
      <c r="V13">
        <v>17.123136386218349</v>
      </c>
      <c r="W13">
        <v>17.204830239206714</v>
      </c>
      <c r="X13">
        <v>17.220600517900081</v>
      </c>
    </row>
    <row r="14" spans="1:24" x14ac:dyDescent="0.25">
      <c r="F14" t="s">
        <v>2824</v>
      </c>
      <c r="G14">
        <v>24.997417165830708</v>
      </c>
      <c r="I14">
        <f t="shared" si="4"/>
        <v>24.972217541807598</v>
      </c>
      <c r="Q14">
        <v>17.241899333214885</v>
      </c>
      <c r="R14">
        <v>17.302633924363608</v>
      </c>
      <c r="S14">
        <v>17.564695504914589</v>
      </c>
      <c r="T14">
        <v>17.55136702891248</v>
      </c>
      <c r="U14">
        <v>17.572926680656469</v>
      </c>
      <c r="V14">
        <v>17.596373381575834</v>
      </c>
      <c r="W14">
        <v>17.603347931359785</v>
      </c>
      <c r="X14">
        <v>17.544238578152232</v>
      </c>
    </row>
    <row r="15" spans="1:24" x14ac:dyDescent="0.25">
      <c r="F15" t="s">
        <v>2825</v>
      </c>
      <c r="G15">
        <v>24.993649050965416</v>
      </c>
      <c r="I15">
        <f t="shared" si="4"/>
        <v>24.968453225537868</v>
      </c>
      <c r="Q15">
        <v>17.83826694628705</v>
      </c>
      <c r="R15">
        <v>17.939588900361915</v>
      </c>
      <c r="S15">
        <v>18.275860220453339</v>
      </c>
      <c r="T15">
        <v>18.258670048302665</v>
      </c>
      <c r="U15">
        <v>18.295409441035098</v>
      </c>
      <c r="V15">
        <v>18.312039687070339</v>
      </c>
      <c r="W15">
        <v>18.320856132701639</v>
      </c>
      <c r="X15">
        <v>18.256717982793067</v>
      </c>
    </row>
    <row r="16" spans="1:24" x14ac:dyDescent="0.25">
      <c r="F16" t="s">
        <v>2826</v>
      </c>
      <c r="G16">
        <v>25.103387695888792</v>
      </c>
      <c r="I16">
        <f t="shared" si="4"/>
        <v>25.078081244128349</v>
      </c>
      <c r="Q16">
        <v>17.730812725085197</v>
      </c>
      <c r="R16">
        <v>17.826718114891577</v>
      </c>
      <c r="S16">
        <v>18.19613858726937</v>
      </c>
      <c r="T16">
        <v>18.158204793207577</v>
      </c>
      <c r="U16">
        <v>18.225705767002708</v>
      </c>
      <c r="V16">
        <v>18.193649506098765</v>
      </c>
      <c r="W16">
        <v>18.225651963441226</v>
      </c>
      <c r="X16">
        <v>18.183863098039144</v>
      </c>
    </row>
    <row r="17" spans="6:24" x14ac:dyDescent="0.25">
      <c r="F17" t="s">
        <v>2827</v>
      </c>
      <c r="G17">
        <v>25.004463166478097</v>
      </c>
      <c r="I17">
        <f t="shared" si="4"/>
        <v>24.979256439458464</v>
      </c>
      <c r="Q17">
        <v>17.472547479821586</v>
      </c>
      <c r="R17">
        <v>17.646815110310271</v>
      </c>
      <c r="S17">
        <v>17.819043947536461</v>
      </c>
      <c r="T17">
        <v>17.808253235646372</v>
      </c>
      <c r="U17">
        <v>17.841363457638831</v>
      </c>
      <c r="V17">
        <v>17.844409689119928</v>
      </c>
      <c r="W17">
        <v>17.859312823423299</v>
      </c>
      <c r="X17">
        <v>17.811395481813687</v>
      </c>
    </row>
    <row r="18" spans="6:24" x14ac:dyDescent="0.25">
      <c r="F18" t="s">
        <v>2828</v>
      </c>
      <c r="G18">
        <v>24.911734876071787</v>
      </c>
      <c r="I18">
        <f t="shared" si="4"/>
        <v>24.8866216274319</v>
      </c>
    </row>
    <row r="19" spans="6:24" x14ac:dyDescent="0.25">
      <c r="Q19" t="s">
        <v>2289</v>
      </c>
      <c r="R19" t="s">
        <v>2289</v>
      </c>
      <c r="S19" t="s">
        <v>2289</v>
      </c>
      <c r="T19" t="s">
        <v>2289</v>
      </c>
      <c r="U19" t="s">
        <v>2289</v>
      </c>
      <c r="V19" t="s">
        <v>2289</v>
      </c>
      <c r="W19" t="s">
        <v>2289</v>
      </c>
      <c r="X19" t="s">
        <v>2289</v>
      </c>
    </row>
    <row r="20" spans="6:24" x14ac:dyDescent="0.25">
      <c r="F20" t="s">
        <v>2829</v>
      </c>
      <c r="G20">
        <v>17.267124037050699</v>
      </c>
      <c r="I20">
        <f>G20/17.2671240370507/4*100</f>
        <v>25</v>
      </c>
      <c r="Q20">
        <v>27.015550788431518</v>
      </c>
      <c r="R20">
        <v>27.574392919667439</v>
      </c>
      <c r="S20">
        <v>29.54895203645486</v>
      </c>
      <c r="T20">
        <v>29.798528811988401</v>
      </c>
      <c r="U20">
        <v>29.800379633817283</v>
      </c>
      <c r="V20">
        <v>29.635686866682239</v>
      </c>
      <c r="W20">
        <v>29.61541874314101</v>
      </c>
      <c r="X20">
        <v>29.460972996824154</v>
      </c>
    </row>
    <row r="21" spans="6:24" x14ac:dyDescent="0.25">
      <c r="F21" t="s">
        <v>2830</v>
      </c>
      <c r="G21">
        <v>17.295031483088476</v>
      </c>
      <c r="I21">
        <f t="shared" ref="I21:I27" si="5">G21/17.2671240370507/4*100</f>
        <v>25.040405463553011</v>
      </c>
      <c r="Q21">
        <v>26.959121633791433</v>
      </c>
      <c r="R21">
        <v>27.242137756830427</v>
      </c>
      <c r="S21">
        <v>28.31487541414775</v>
      </c>
      <c r="T21">
        <v>28.427277228339175</v>
      </c>
      <c r="U21">
        <v>28.413055848464957</v>
      </c>
      <c r="V21">
        <v>28.230945527436351</v>
      </c>
      <c r="W21">
        <v>28.291265175043872</v>
      </c>
      <c r="X21">
        <v>28.282238583694696</v>
      </c>
    </row>
    <row r="22" spans="6:24" x14ac:dyDescent="0.25">
      <c r="F22" t="s">
        <v>2831</v>
      </c>
      <c r="G22">
        <v>17.209260811549075</v>
      </c>
      <c r="I22">
        <f t="shared" si="5"/>
        <v>24.916223417725117</v>
      </c>
      <c r="Q22">
        <v>26.675444897046084</v>
      </c>
      <c r="R22">
        <v>26.818113649170446</v>
      </c>
      <c r="S22">
        <v>27.674371306253693</v>
      </c>
      <c r="T22">
        <v>27.783663408493265</v>
      </c>
      <c r="U22">
        <v>27.756056680180642</v>
      </c>
      <c r="V22">
        <v>27.610701431575755</v>
      </c>
      <c r="W22">
        <v>27.63932251218154</v>
      </c>
      <c r="X22">
        <v>27.649035989036154</v>
      </c>
    </row>
    <row r="23" spans="6:24" x14ac:dyDescent="0.25">
      <c r="F23" t="s">
        <v>2832</v>
      </c>
      <c r="G23">
        <v>17.175884680174473</v>
      </c>
      <c r="I23">
        <f t="shared" si="5"/>
        <v>24.867900183202991</v>
      </c>
      <c r="Q23">
        <v>27.771122154385196</v>
      </c>
      <c r="R23">
        <v>27.811575759921837</v>
      </c>
      <c r="S23">
        <v>28.552563560008103</v>
      </c>
      <c r="T23">
        <v>28.652036802652724</v>
      </c>
      <c r="U23">
        <v>28.653218285968862</v>
      </c>
      <c r="V23">
        <v>28.483388360221092</v>
      </c>
      <c r="W23">
        <v>28.498574973545288</v>
      </c>
      <c r="X23">
        <v>28.541158216803908</v>
      </c>
    </row>
    <row r="24" spans="6:24" x14ac:dyDescent="0.25">
      <c r="F24" t="s">
        <v>2833</v>
      </c>
      <c r="G24">
        <v>17.189127920283358</v>
      </c>
      <c r="I24">
        <f t="shared" si="5"/>
        <v>24.887074250755393</v>
      </c>
      <c r="Q24">
        <v>29.52418155302497</v>
      </c>
      <c r="R24">
        <v>29.418021901090068</v>
      </c>
      <c r="S24">
        <v>29.829993194664311</v>
      </c>
      <c r="T24">
        <v>29.867437238174364</v>
      </c>
      <c r="U24">
        <v>29.86040501378713</v>
      </c>
      <c r="V24">
        <v>29.75015048881513</v>
      </c>
      <c r="W24">
        <v>29.741695525016631</v>
      </c>
      <c r="X24">
        <v>29.835042521445075</v>
      </c>
    </row>
    <row r="25" spans="6:24" x14ac:dyDescent="0.25">
      <c r="F25" t="s">
        <v>2834</v>
      </c>
      <c r="G25">
        <v>17.123136386218349</v>
      </c>
      <c r="I25">
        <f t="shared" si="5"/>
        <v>24.79152919368131</v>
      </c>
    </row>
    <row r="26" spans="6:24" x14ac:dyDescent="0.25">
      <c r="F26" t="s">
        <v>2835</v>
      </c>
      <c r="G26">
        <v>17.204830239206714</v>
      </c>
      <c r="I26">
        <f t="shared" si="5"/>
        <v>24.909808666297991</v>
      </c>
      <c r="Q26" t="s">
        <v>2290</v>
      </c>
      <c r="R26" t="s">
        <v>2290</v>
      </c>
      <c r="S26" t="s">
        <v>2290</v>
      </c>
      <c r="T26" t="s">
        <v>2290</v>
      </c>
      <c r="U26" t="s">
        <v>2290</v>
      </c>
      <c r="V26" t="s">
        <v>2290</v>
      </c>
      <c r="W26" t="s">
        <v>2290</v>
      </c>
      <c r="X26" t="s">
        <v>2290</v>
      </c>
    </row>
    <row r="27" spans="6:24" x14ac:dyDescent="0.25">
      <c r="F27" t="s">
        <v>2836</v>
      </c>
      <c r="G27">
        <v>17.220600517900081</v>
      </c>
      <c r="I27">
        <f t="shared" si="5"/>
        <v>24.932641476584649</v>
      </c>
      <c r="Q27">
        <v>30.692097515038906</v>
      </c>
      <c r="R27">
        <v>29.923049399971674</v>
      </c>
      <c r="S27">
        <v>28.343097904847919</v>
      </c>
      <c r="T27">
        <v>28.028169342006422</v>
      </c>
      <c r="U27">
        <v>28.016843394933943</v>
      </c>
      <c r="V27">
        <v>28.137789051210625</v>
      </c>
      <c r="W27">
        <v>28.175287851174186</v>
      </c>
      <c r="X27">
        <v>28.406691609203982</v>
      </c>
    </row>
    <row r="28" spans="6:24" x14ac:dyDescent="0.25">
      <c r="Q28">
        <v>31.122666847390406</v>
      </c>
      <c r="R28">
        <v>30.717211462039174</v>
      </c>
      <c r="S28">
        <v>30.539142813623332</v>
      </c>
      <c r="T28">
        <v>30.359159978972443</v>
      </c>
      <c r="U28">
        <v>30.446849884506129</v>
      </c>
      <c r="V28">
        <v>30.431663710638958</v>
      </c>
      <c r="W28">
        <v>30.478070048469252</v>
      </c>
      <c r="X28">
        <v>30.538552689014551</v>
      </c>
    </row>
    <row r="29" spans="6:24" x14ac:dyDescent="0.25">
      <c r="F29" t="s">
        <v>2837</v>
      </c>
      <c r="G29">
        <v>27.015550788431501</v>
      </c>
      <c r="I29">
        <f>G29/27.0155507884315/4*100</f>
        <v>25</v>
      </c>
      <c r="Q29">
        <v>30.54737472460673</v>
      </c>
      <c r="R29">
        <v>30.21719729071307</v>
      </c>
      <c r="S29">
        <v>29.997207922576202</v>
      </c>
      <c r="T29">
        <v>29.842409251247755</v>
      </c>
      <c r="U29">
        <v>29.901238655860379</v>
      </c>
      <c r="V29">
        <v>29.863573282258187</v>
      </c>
      <c r="W29">
        <v>29.945147322312398</v>
      </c>
      <c r="X29">
        <v>29.990920551117327</v>
      </c>
    </row>
    <row r="30" spans="6:24" x14ac:dyDescent="0.25">
      <c r="F30" t="s">
        <v>2838</v>
      </c>
      <c r="G30">
        <v>27.574392919667439</v>
      </c>
      <c r="I30">
        <f t="shared" ref="I30:I36" si="6">G30/27.0155507884315/4*100</f>
        <v>25.517148563444469</v>
      </c>
      <c r="Q30">
        <v>30.443296266307211</v>
      </c>
      <c r="R30">
        <v>30.171628281228507</v>
      </c>
      <c r="S30">
        <v>29.934979455091927</v>
      </c>
      <c r="T30">
        <v>29.790689022475796</v>
      </c>
      <c r="U30">
        <v>29.818650104581266</v>
      </c>
      <c r="V30">
        <v>29.827384284320857</v>
      </c>
      <c r="W30">
        <v>29.909071324679143</v>
      </c>
      <c r="X30">
        <v>29.914293672021948</v>
      </c>
    </row>
    <row r="31" spans="6:24" x14ac:dyDescent="0.25">
      <c r="F31" t="s">
        <v>2839</v>
      </c>
      <c r="G31">
        <v>29.54895203645486</v>
      </c>
      <c r="I31">
        <f t="shared" si="6"/>
        <v>27.344391631937597</v>
      </c>
      <c r="Q31">
        <v>30.404242305314444</v>
      </c>
      <c r="R31">
        <v>30.264726966380273</v>
      </c>
      <c r="S31">
        <v>30.39903602810719</v>
      </c>
      <c r="T31">
        <v>30.318047212088679</v>
      </c>
      <c r="U31">
        <v>30.367064413955042</v>
      </c>
      <c r="V31">
        <v>30.340186241439405</v>
      </c>
      <c r="W31">
        <v>30.413281093433202</v>
      </c>
      <c r="X31">
        <v>30.359797263786149</v>
      </c>
    </row>
    <row r="32" spans="6:24" x14ac:dyDescent="0.25">
      <c r="F32" t="s">
        <v>2840</v>
      </c>
      <c r="G32">
        <v>29.798528811988401</v>
      </c>
      <c r="I32">
        <f t="shared" si="6"/>
        <v>27.575348218283057</v>
      </c>
    </row>
    <row r="33" spans="6:9" x14ac:dyDescent="0.25">
      <c r="F33" t="s">
        <v>2841</v>
      </c>
      <c r="G33">
        <v>29.800379633817283</v>
      </c>
      <c r="I33">
        <f t="shared" si="6"/>
        <v>27.577060955738769</v>
      </c>
    </row>
    <row r="34" spans="6:9" x14ac:dyDescent="0.25">
      <c r="F34" t="s">
        <v>2842</v>
      </c>
      <c r="G34">
        <v>29.635686866682239</v>
      </c>
      <c r="I34">
        <f t="shared" si="6"/>
        <v>27.424655431578987</v>
      </c>
    </row>
    <row r="35" spans="6:9" x14ac:dyDescent="0.25">
      <c r="F35" t="s">
        <v>2843</v>
      </c>
      <c r="G35">
        <v>29.61541874314101</v>
      </c>
      <c r="I35">
        <f t="shared" si="6"/>
        <v>27.405899453124249</v>
      </c>
    </row>
    <row r="36" spans="6:9" x14ac:dyDescent="0.25">
      <c r="F36" t="s">
        <v>2844</v>
      </c>
      <c r="G36">
        <v>29.460972996824154</v>
      </c>
      <c r="I36">
        <f t="shared" si="6"/>
        <v>27.262976449697096</v>
      </c>
    </row>
    <row r="38" spans="6:9" x14ac:dyDescent="0.25">
      <c r="F38" t="s">
        <v>2845</v>
      </c>
      <c r="G38">
        <v>30.692097515038899</v>
      </c>
      <c r="I38">
        <f>G38/30.6920975150389/4*100</f>
        <v>25</v>
      </c>
    </row>
    <row r="39" spans="6:9" x14ac:dyDescent="0.25">
      <c r="F39" t="s">
        <v>2846</v>
      </c>
      <c r="G39">
        <v>29.923049399971674</v>
      </c>
      <c r="I39">
        <f t="shared" ref="I39:I45" si="7">G39/30.6920975150389/4*100</f>
        <v>24.37357807275114</v>
      </c>
    </row>
    <row r="40" spans="6:9" x14ac:dyDescent="0.25">
      <c r="F40" t="s">
        <v>2847</v>
      </c>
      <c r="G40">
        <v>28.343097904847919</v>
      </c>
      <c r="I40">
        <f t="shared" si="7"/>
        <v>23.086641350399734</v>
      </c>
    </row>
    <row r="41" spans="6:9" x14ac:dyDescent="0.25">
      <c r="F41" t="s">
        <v>2848</v>
      </c>
      <c r="G41">
        <v>28.028169342006422</v>
      </c>
      <c r="I41">
        <f t="shared" si="7"/>
        <v>22.830118834557354</v>
      </c>
    </row>
    <row r="42" spans="6:9" x14ac:dyDescent="0.25">
      <c r="F42" t="s">
        <v>2849</v>
      </c>
      <c r="G42">
        <v>28.016843394933943</v>
      </c>
      <c r="I42">
        <f t="shared" si="7"/>
        <v>22.820893375897413</v>
      </c>
    </row>
    <row r="43" spans="6:9" x14ac:dyDescent="0.25">
      <c r="F43" t="s">
        <v>2850</v>
      </c>
      <c r="G43">
        <v>28.137789051210625</v>
      </c>
      <c r="I43">
        <f t="shared" si="7"/>
        <v>22.91940868282407</v>
      </c>
    </row>
    <row r="44" spans="6:9" x14ac:dyDescent="0.25">
      <c r="F44" t="s">
        <v>2851</v>
      </c>
      <c r="G44">
        <v>28.175287851174186</v>
      </c>
      <c r="I44">
        <f t="shared" si="7"/>
        <v>22.949953027296772</v>
      </c>
    </row>
    <row r="45" spans="6:9" x14ac:dyDescent="0.25">
      <c r="F45" t="s">
        <v>2852</v>
      </c>
      <c r="G45">
        <v>28.406691609203982</v>
      </c>
      <c r="I45">
        <f t="shared" si="7"/>
        <v>23.138441088365592</v>
      </c>
    </row>
    <row r="47" spans="6:9" x14ac:dyDescent="0.25">
      <c r="F47" t="s">
        <v>2853</v>
      </c>
      <c r="G47">
        <v>24.676312185603301</v>
      </c>
      <c r="I47">
        <f>G47/24.6763121856033/4*100</f>
        <v>25</v>
      </c>
    </row>
    <row r="48" spans="6:9" x14ac:dyDescent="0.25">
      <c r="F48" t="s">
        <v>2854</v>
      </c>
      <c r="G48">
        <v>24.738016856766791</v>
      </c>
      <c r="I48">
        <f t="shared" ref="I48:I54" si="8">G48/24.6763121856033/4*100</f>
        <v>25.062514072908641</v>
      </c>
    </row>
    <row r="49" spans="6:9" x14ac:dyDescent="0.25">
      <c r="F49" t="s">
        <v>2855</v>
      </c>
      <c r="G49">
        <v>23.581286267314326</v>
      </c>
      <c r="I49">
        <f t="shared" si="8"/>
        <v>23.890610243892283</v>
      </c>
    </row>
    <row r="50" spans="6:9" x14ac:dyDescent="0.25">
      <c r="F50" t="s">
        <v>2856</v>
      </c>
      <c r="G50">
        <v>23.662195763775898</v>
      </c>
      <c r="I50">
        <f t="shared" si="8"/>
        <v>23.972581058506933</v>
      </c>
    </row>
    <row r="51" spans="6:9" x14ac:dyDescent="0.25">
      <c r="F51" t="s">
        <v>2857</v>
      </c>
      <c r="G51">
        <v>23.567167586372445</v>
      </c>
      <c r="I51">
        <f t="shared" si="8"/>
        <v>23.876306363276239</v>
      </c>
    </row>
    <row r="52" spans="6:9" x14ac:dyDescent="0.25">
      <c r="F52" t="s">
        <v>2858</v>
      </c>
      <c r="G52">
        <v>23.741017380348854</v>
      </c>
      <c r="I52">
        <f t="shared" si="8"/>
        <v>24.052436605782489</v>
      </c>
    </row>
    <row r="53" spans="6:9" x14ac:dyDescent="0.25">
      <c r="F53" t="s">
        <v>2859</v>
      </c>
      <c r="G53">
        <v>23.627316845127087</v>
      </c>
      <c r="I53">
        <f t="shared" si="8"/>
        <v>23.937244620887657</v>
      </c>
    </row>
    <row r="54" spans="6:9" x14ac:dyDescent="0.25">
      <c r="F54" t="s">
        <v>2860</v>
      </c>
      <c r="G54">
        <v>23.634970149138525</v>
      </c>
      <c r="I54">
        <f t="shared" si="8"/>
        <v>23.944998315963602</v>
      </c>
    </row>
    <row r="56" spans="6:9" x14ac:dyDescent="0.25">
      <c r="F56" t="s">
        <v>2861</v>
      </c>
      <c r="G56">
        <v>17.241899333214899</v>
      </c>
      <c r="I56">
        <f>G56/17.2418993332149/4*100</f>
        <v>25</v>
      </c>
    </row>
    <row r="57" spans="6:9" x14ac:dyDescent="0.25">
      <c r="F57" t="s">
        <v>2862</v>
      </c>
      <c r="G57">
        <v>17.302633924363608</v>
      </c>
      <c r="I57">
        <f t="shared" ref="I57:I63" si="9">G57/17.2418993332149/4*100</f>
        <v>25.088062501083787</v>
      </c>
    </row>
    <row r="58" spans="6:9" x14ac:dyDescent="0.25">
      <c r="F58" t="s">
        <v>2863</v>
      </c>
      <c r="G58">
        <v>17.564695504914589</v>
      </c>
      <c r="I58">
        <f t="shared" si="9"/>
        <v>25.468040332247288</v>
      </c>
    </row>
    <row r="59" spans="6:9" x14ac:dyDescent="0.25">
      <c r="F59" t="s">
        <v>2864</v>
      </c>
      <c r="G59">
        <v>17.55136702891248</v>
      </c>
      <c r="I59">
        <f t="shared" si="9"/>
        <v>25.448714624933199</v>
      </c>
    </row>
    <row r="60" spans="6:9" x14ac:dyDescent="0.25">
      <c r="F60" t="s">
        <v>2865</v>
      </c>
      <c r="G60">
        <v>17.572926680656469</v>
      </c>
      <c r="I60">
        <f t="shared" si="9"/>
        <v>25.479975177102265</v>
      </c>
    </row>
    <row r="61" spans="6:9" x14ac:dyDescent="0.25">
      <c r="F61" t="s">
        <v>2866</v>
      </c>
      <c r="G61">
        <v>17.596373381575834</v>
      </c>
      <c r="I61">
        <f t="shared" si="9"/>
        <v>25.513971868050049</v>
      </c>
    </row>
    <row r="62" spans="6:9" x14ac:dyDescent="0.25">
      <c r="F62" t="s">
        <v>2867</v>
      </c>
      <c r="G62">
        <v>17.603347931359785</v>
      </c>
      <c r="I62">
        <f t="shared" si="9"/>
        <v>25.524084660221551</v>
      </c>
    </row>
    <row r="63" spans="6:9" x14ac:dyDescent="0.25">
      <c r="F63" t="s">
        <v>2868</v>
      </c>
      <c r="G63">
        <v>17.544238578152232</v>
      </c>
      <c r="I63">
        <f t="shared" si="9"/>
        <v>25.438378683076557</v>
      </c>
    </row>
    <row r="65" spans="6:9" x14ac:dyDescent="0.25">
      <c r="F65" t="s">
        <v>2869</v>
      </c>
      <c r="G65">
        <v>26.959121633791401</v>
      </c>
      <c r="I65">
        <f>G65/26.9591216337914/4*100</f>
        <v>25</v>
      </c>
    </row>
    <row r="66" spans="6:9" x14ac:dyDescent="0.25">
      <c r="F66" t="s">
        <v>2870</v>
      </c>
      <c r="G66">
        <v>27.242137756830427</v>
      </c>
      <c r="I66">
        <f t="shared" ref="I66:I72" si="10">G66/26.9591216337914/4*100</f>
        <v>25.262449317603402</v>
      </c>
    </row>
    <row r="67" spans="6:9" x14ac:dyDescent="0.25">
      <c r="F67" t="s">
        <v>2871</v>
      </c>
      <c r="G67">
        <v>28.31487541414775</v>
      </c>
      <c r="I67">
        <f t="shared" si="10"/>
        <v>26.257231039249628</v>
      </c>
    </row>
    <row r="68" spans="6:9" x14ac:dyDescent="0.25">
      <c r="F68" t="s">
        <v>2872</v>
      </c>
      <c r="G68">
        <v>28.427277228339175</v>
      </c>
      <c r="I68">
        <f t="shared" si="10"/>
        <v>26.361464604161604</v>
      </c>
    </row>
    <row r="69" spans="6:9" x14ac:dyDescent="0.25">
      <c r="F69" t="s">
        <v>2873</v>
      </c>
      <c r="G69">
        <v>28.413055848464957</v>
      </c>
      <c r="I69">
        <f t="shared" si="10"/>
        <v>26.348276693157491</v>
      </c>
    </row>
    <row r="70" spans="6:9" x14ac:dyDescent="0.25">
      <c r="F70" t="s">
        <v>2874</v>
      </c>
      <c r="G70">
        <v>28.230945527436351</v>
      </c>
      <c r="I70">
        <f t="shared" si="10"/>
        <v>26.17940034445596</v>
      </c>
    </row>
    <row r="71" spans="6:9" x14ac:dyDescent="0.25">
      <c r="F71" t="s">
        <v>2875</v>
      </c>
      <c r="G71">
        <v>28.291265175043872</v>
      </c>
      <c r="I71">
        <f t="shared" si="10"/>
        <v>26.235336558204775</v>
      </c>
    </row>
    <row r="72" spans="6:9" x14ac:dyDescent="0.25">
      <c r="F72" t="s">
        <v>2876</v>
      </c>
      <c r="G72">
        <v>28.282238583694696</v>
      </c>
      <c r="I72">
        <f t="shared" si="10"/>
        <v>26.226965930007211</v>
      </c>
    </row>
    <row r="74" spans="6:9" x14ac:dyDescent="0.25">
      <c r="F74" t="s">
        <v>2877</v>
      </c>
      <c r="G74">
        <v>31.122666847390398</v>
      </c>
      <c r="I74">
        <f>G74/31.1226668473904/4*100</f>
        <v>25</v>
      </c>
    </row>
    <row r="75" spans="6:9" x14ac:dyDescent="0.25">
      <c r="F75" t="s">
        <v>2878</v>
      </c>
      <c r="G75">
        <v>30.717211462039174</v>
      </c>
      <c r="I75">
        <f t="shared" ref="I75:I81" si="11">G75/31.1226668473904/4*100</f>
        <v>24.674308609751076</v>
      </c>
    </row>
    <row r="76" spans="6:9" x14ac:dyDescent="0.25">
      <c r="F76" t="s">
        <v>2879</v>
      </c>
      <c r="G76">
        <v>30.539142813623332</v>
      </c>
      <c r="I76">
        <f t="shared" si="11"/>
        <v>24.531270860697472</v>
      </c>
    </row>
    <row r="77" spans="6:9" x14ac:dyDescent="0.25">
      <c r="F77" t="s">
        <v>2880</v>
      </c>
      <c r="G77">
        <v>30.359159978972443</v>
      </c>
      <c r="I77">
        <f t="shared" si="11"/>
        <v>24.386695497399209</v>
      </c>
    </row>
    <row r="78" spans="6:9" x14ac:dyDescent="0.25">
      <c r="F78" t="s">
        <v>2881</v>
      </c>
      <c r="G78">
        <v>30.446849884506129</v>
      </c>
      <c r="I78">
        <f t="shared" si="11"/>
        <v>24.457134436616464</v>
      </c>
    </row>
    <row r="79" spans="6:9" x14ac:dyDescent="0.25">
      <c r="F79" t="s">
        <v>2882</v>
      </c>
      <c r="G79">
        <v>30.431663710638958</v>
      </c>
      <c r="I79">
        <f t="shared" si="11"/>
        <v>24.444935792183422</v>
      </c>
    </row>
    <row r="80" spans="6:9" x14ac:dyDescent="0.25">
      <c r="F80" t="s">
        <v>2883</v>
      </c>
      <c r="G80">
        <v>30.478070048469252</v>
      </c>
      <c r="I80">
        <f t="shared" si="11"/>
        <v>24.482212753423479</v>
      </c>
    </row>
    <row r="81" spans="6:9" x14ac:dyDescent="0.25">
      <c r="F81" t="s">
        <v>2884</v>
      </c>
      <c r="G81">
        <v>30.538552689014551</v>
      </c>
      <c r="I81">
        <f t="shared" si="11"/>
        <v>24.530796829494044</v>
      </c>
    </row>
    <row r="83" spans="6:9" x14ac:dyDescent="0.25">
      <c r="F83" t="s">
        <v>2885</v>
      </c>
      <c r="G83">
        <v>24.938913432060101</v>
      </c>
      <c r="I83">
        <f>G83/24.9389134320601/4*100</f>
        <v>25</v>
      </c>
    </row>
    <row r="84" spans="6:9" x14ac:dyDescent="0.25">
      <c r="F84" t="s">
        <v>2886</v>
      </c>
      <c r="G84">
        <v>25.025100159754565</v>
      </c>
      <c r="I84">
        <f t="shared" ref="I84:I90" si="12">G84/24.9389134320601/4*100</f>
        <v>25.086397837589498</v>
      </c>
    </row>
    <row r="85" spans="6:9" x14ac:dyDescent="0.25">
      <c r="F85" t="s">
        <v>2887</v>
      </c>
      <c r="G85">
        <v>24.052560550716766</v>
      </c>
      <c r="I85">
        <f t="shared" si="12"/>
        <v>24.111476043495255</v>
      </c>
    </row>
    <row r="86" spans="6:9" x14ac:dyDescent="0.25">
      <c r="F86" t="s">
        <v>2888</v>
      </c>
      <c r="G86">
        <v>24.115257291956315</v>
      </c>
      <c r="I86">
        <f t="shared" si="12"/>
        <v>24.174326357132966</v>
      </c>
    </row>
    <row r="87" spans="6:9" x14ac:dyDescent="0.25">
      <c r="F87" t="s">
        <v>2889</v>
      </c>
      <c r="G87">
        <v>24.047295222923886</v>
      </c>
      <c r="I87">
        <f t="shared" si="12"/>
        <v>24.10619781855652</v>
      </c>
    </row>
    <row r="88" spans="6:9" x14ac:dyDescent="0.25">
      <c r="F88" t="s">
        <v>2890</v>
      </c>
      <c r="G88">
        <v>24.213685599095715</v>
      </c>
      <c r="I88">
        <f t="shared" si="12"/>
        <v>24.272995759277876</v>
      </c>
    </row>
    <row r="89" spans="6:9" x14ac:dyDescent="0.25">
      <c r="F89" t="s">
        <v>2891</v>
      </c>
      <c r="G89">
        <v>24.09467403280442</v>
      </c>
      <c r="I89">
        <f t="shared" si="12"/>
        <v>24.153692680361154</v>
      </c>
    </row>
    <row r="90" spans="6:9" x14ac:dyDescent="0.25">
      <c r="F90" t="s">
        <v>2892</v>
      </c>
      <c r="G90">
        <v>24.103325477053456</v>
      </c>
      <c r="I90">
        <f t="shared" si="12"/>
        <v>24.162365315871721</v>
      </c>
    </row>
    <row r="92" spans="6:9" x14ac:dyDescent="0.25">
      <c r="F92" t="s">
        <v>2893</v>
      </c>
      <c r="G92">
        <v>17.838266946287</v>
      </c>
      <c r="I92">
        <f>G92/17.838266946287/4*100</f>
        <v>25</v>
      </c>
    </row>
    <row r="93" spans="6:9" x14ac:dyDescent="0.25">
      <c r="F93" t="s">
        <v>2894</v>
      </c>
      <c r="G93">
        <v>17.939588900361915</v>
      </c>
      <c r="I93">
        <f t="shared" ref="I93:I99" si="13">G93/17.838266946287/4*100</f>
        <v>25.142000837833638</v>
      </c>
    </row>
    <row r="94" spans="6:9" x14ac:dyDescent="0.25">
      <c r="F94" t="s">
        <v>2895</v>
      </c>
      <c r="G94">
        <v>18.275860220453339</v>
      </c>
      <c r="I94">
        <f t="shared" si="13"/>
        <v>25.613278850860315</v>
      </c>
    </row>
    <row r="95" spans="6:9" x14ac:dyDescent="0.25">
      <c r="F95" t="s">
        <v>2896</v>
      </c>
      <c r="G95">
        <v>18.258670048302665</v>
      </c>
      <c r="I95">
        <f t="shared" si="13"/>
        <v>25.589187143686022</v>
      </c>
    </row>
    <row r="96" spans="6:9" x14ac:dyDescent="0.25">
      <c r="F96" t="s">
        <v>2897</v>
      </c>
      <c r="G96">
        <v>18.295409441035098</v>
      </c>
      <c r="I96">
        <f t="shared" si="13"/>
        <v>25.640676720620625</v>
      </c>
    </row>
    <row r="97" spans="6:9" x14ac:dyDescent="0.25">
      <c r="F97" t="s">
        <v>2898</v>
      </c>
      <c r="G97">
        <v>18.312039687070339</v>
      </c>
      <c r="I97">
        <f t="shared" si="13"/>
        <v>25.663983701737848</v>
      </c>
    </row>
    <row r="98" spans="6:9" x14ac:dyDescent="0.25">
      <c r="F98" t="s">
        <v>2899</v>
      </c>
      <c r="G98">
        <v>18.320856132701639</v>
      </c>
      <c r="I98">
        <f t="shared" si="13"/>
        <v>25.676339786633655</v>
      </c>
    </row>
    <row r="99" spans="6:9" x14ac:dyDescent="0.25">
      <c r="F99" t="s">
        <v>2900</v>
      </c>
      <c r="G99">
        <v>18.256717982793067</v>
      </c>
      <c r="I99">
        <f t="shared" si="13"/>
        <v>25.586451360109798</v>
      </c>
    </row>
    <row r="101" spans="6:9" x14ac:dyDescent="0.25">
      <c r="F101" t="s">
        <v>2901</v>
      </c>
      <c r="G101">
        <v>26.675444897046098</v>
      </c>
      <c r="I101">
        <f>G101/26.6754448970461/4*100</f>
        <v>25</v>
      </c>
    </row>
    <row r="102" spans="6:9" x14ac:dyDescent="0.25">
      <c r="F102" t="s">
        <v>2902</v>
      </c>
      <c r="G102">
        <v>26.818113649170446</v>
      </c>
      <c r="I102">
        <f t="shared" ref="I102:I108" si="14">G102/26.6754448970461/4*100</f>
        <v>25.13370794065008</v>
      </c>
    </row>
    <row r="103" spans="6:9" x14ac:dyDescent="0.25">
      <c r="F103" t="s">
        <v>2903</v>
      </c>
      <c r="G103">
        <v>27.674371306253693</v>
      </c>
      <c r="I103">
        <f t="shared" si="14"/>
        <v>25.936185331737626</v>
      </c>
    </row>
    <row r="104" spans="6:9" x14ac:dyDescent="0.25">
      <c r="F104" t="s">
        <v>2904</v>
      </c>
      <c r="G104">
        <v>27.783663408493265</v>
      </c>
      <c r="I104">
        <f t="shared" si="14"/>
        <v>26.038612960087764</v>
      </c>
    </row>
    <row r="105" spans="6:9" x14ac:dyDescent="0.25">
      <c r="F105" t="s">
        <v>2905</v>
      </c>
      <c r="G105">
        <v>27.756056680180642</v>
      </c>
      <c r="I105">
        <f t="shared" si="14"/>
        <v>26.012740169194149</v>
      </c>
    </row>
    <row r="106" spans="6:9" x14ac:dyDescent="0.25">
      <c r="F106" t="s">
        <v>2906</v>
      </c>
      <c r="G106">
        <v>27.610701431575755</v>
      </c>
      <c r="I106">
        <f t="shared" si="14"/>
        <v>25.876514466899504</v>
      </c>
    </row>
    <row r="107" spans="6:9" x14ac:dyDescent="0.25">
      <c r="F107" t="s">
        <v>2907</v>
      </c>
      <c r="G107">
        <v>27.63932251218154</v>
      </c>
      <c r="I107">
        <f t="shared" si="14"/>
        <v>25.903337900132055</v>
      </c>
    </row>
    <row r="108" spans="6:9" x14ac:dyDescent="0.25">
      <c r="F108" t="s">
        <v>2908</v>
      </c>
      <c r="G108">
        <v>27.649035989036154</v>
      </c>
      <c r="I108">
        <f t="shared" si="14"/>
        <v>25.912441287996913</v>
      </c>
    </row>
    <row r="110" spans="6:9" x14ac:dyDescent="0.25">
      <c r="F110" t="s">
        <v>2909</v>
      </c>
      <c r="G110">
        <v>30.547374724606701</v>
      </c>
      <c r="I110">
        <f>G110/30.5473747246067/4*100</f>
        <v>25</v>
      </c>
    </row>
    <row r="111" spans="6:9" x14ac:dyDescent="0.25">
      <c r="F111" t="s">
        <v>2910</v>
      </c>
      <c r="G111">
        <v>30.21719729071307</v>
      </c>
      <c r="I111">
        <f t="shared" ref="I111:I117" si="15">G111/30.5473747246067/4*100</f>
        <v>24.729782479779132</v>
      </c>
    </row>
    <row r="112" spans="6:9" x14ac:dyDescent="0.25">
      <c r="F112" t="s">
        <v>2911</v>
      </c>
      <c r="G112">
        <v>29.997207922576202</v>
      </c>
      <c r="I112">
        <f t="shared" si="15"/>
        <v>24.549742975468096</v>
      </c>
    </row>
    <row r="113" spans="6:9" x14ac:dyDescent="0.25">
      <c r="F113" t="s">
        <v>2912</v>
      </c>
      <c r="G113">
        <v>29.842409251247755</v>
      </c>
      <c r="I113">
        <f t="shared" si="15"/>
        <v>24.423055598300664</v>
      </c>
    </row>
    <row r="114" spans="6:9" x14ac:dyDescent="0.25">
      <c r="F114" t="s">
        <v>2913</v>
      </c>
      <c r="G114">
        <v>29.901238655860379</v>
      </c>
      <c r="I114">
        <f t="shared" si="15"/>
        <v>24.471201637971003</v>
      </c>
    </row>
    <row r="115" spans="6:9" x14ac:dyDescent="0.25">
      <c r="F115" t="s">
        <v>2914</v>
      </c>
      <c r="G115">
        <v>29.863573282258187</v>
      </c>
      <c r="I115">
        <f t="shared" si="15"/>
        <v>24.440376261042744</v>
      </c>
    </row>
    <row r="116" spans="6:9" x14ac:dyDescent="0.25">
      <c r="F116" t="s">
        <v>2915</v>
      </c>
      <c r="G116">
        <v>29.945147322312398</v>
      </c>
      <c r="I116">
        <f t="shared" si="15"/>
        <v>24.507136531597595</v>
      </c>
    </row>
    <row r="117" spans="6:9" x14ac:dyDescent="0.25">
      <c r="F117" t="s">
        <v>2916</v>
      </c>
      <c r="G117">
        <v>29.990920551117327</v>
      </c>
      <c r="I117">
        <f t="shared" si="15"/>
        <v>24.544597384794955</v>
      </c>
    </row>
    <row r="121" spans="6:9" x14ac:dyDescent="0.25">
      <c r="F121" t="s">
        <v>2280</v>
      </c>
      <c r="G121" t="s">
        <v>2390</v>
      </c>
    </row>
    <row r="122" spans="6:9" x14ac:dyDescent="0.25">
      <c r="F122" t="s">
        <v>2821</v>
      </c>
      <c r="G122">
        <v>25</v>
      </c>
    </row>
    <row r="123" spans="6:9" x14ac:dyDescent="0.25">
      <c r="F123" t="s">
        <v>2822</v>
      </c>
      <c r="G123">
        <v>25.182114764622789</v>
      </c>
    </row>
    <row r="124" spans="6:9" x14ac:dyDescent="0.25">
      <c r="F124" t="s">
        <v>2823</v>
      </c>
      <c r="G124">
        <v>24.873589149664713</v>
      </c>
    </row>
    <row r="125" spans="6:9" x14ac:dyDescent="0.25">
      <c r="F125" t="s">
        <v>2824</v>
      </c>
      <c r="G125">
        <v>24.972217541807598</v>
      </c>
    </row>
    <row r="126" spans="6:9" x14ac:dyDescent="0.25">
      <c r="F126" t="s">
        <v>2825</v>
      </c>
      <c r="G126">
        <v>24.968453225537868</v>
      </c>
    </row>
    <row r="127" spans="6:9" x14ac:dyDescent="0.25">
      <c r="F127" t="s">
        <v>2826</v>
      </c>
      <c r="G127">
        <v>25.078081244128349</v>
      </c>
    </row>
    <row r="128" spans="6:9" x14ac:dyDescent="0.25">
      <c r="F128" t="s">
        <v>2827</v>
      </c>
      <c r="G128">
        <v>24.979256439458464</v>
      </c>
    </row>
    <row r="129" spans="6:7" x14ac:dyDescent="0.25">
      <c r="F129" t="s">
        <v>2828</v>
      </c>
      <c r="G129">
        <v>24.8866216274319</v>
      </c>
    </row>
    <row r="131" spans="6:7" x14ac:dyDescent="0.25">
      <c r="F131" t="s">
        <v>2829</v>
      </c>
      <c r="G131">
        <v>25</v>
      </c>
    </row>
    <row r="132" spans="6:7" x14ac:dyDescent="0.25">
      <c r="F132" t="s">
        <v>2830</v>
      </c>
      <c r="G132">
        <v>25.040405463553011</v>
      </c>
    </row>
    <row r="133" spans="6:7" x14ac:dyDescent="0.25">
      <c r="F133" t="s">
        <v>2831</v>
      </c>
      <c r="G133">
        <v>24.916223417725117</v>
      </c>
    </row>
    <row r="134" spans="6:7" x14ac:dyDescent="0.25">
      <c r="F134" t="s">
        <v>2832</v>
      </c>
      <c r="G134">
        <v>24.867900183202991</v>
      </c>
    </row>
    <row r="135" spans="6:7" x14ac:dyDescent="0.25">
      <c r="F135" t="s">
        <v>2833</v>
      </c>
      <c r="G135">
        <v>24.887074250755393</v>
      </c>
    </row>
    <row r="136" spans="6:7" x14ac:dyDescent="0.25">
      <c r="F136" t="s">
        <v>2834</v>
      </c>
      <c r="G136">
        <v>24.79152919368131</v>
      </c>
    </row>
    <row r="137" spans="6:7" x14ac:dyDescent="0.25">
      <c r="F137" t="s">
        <v>2835</v>
      </c>
      <c r="G137">
        <v>24.909808666297991</v>
      </c>
    </row>
    <row r="138" spans="6:7" x14ac:dyDescent="0.25">
      <c r="F138" t="s">
        <v>2836</v>
      </c>
      <c r="G138">
        <v>24.932641476584649</v>
      </c>
    </row>
    <row r="140" spans="6:7" x14ac:dyDescent="0.25">
      <c r="F140" t="s">
        <v>2837</v>
      </c>
      <c r="G140">
        <v>25</v>
      </c>
    </row>
    <row r="141" spans="6:7" x14ac:dyDescent="0.25">
      <c r="F141" t="s">
        <v>2838</v>
      </c>
      <c r="G141">
        <v>25.517148563444469</v>
      </c>
    </row>
    <row r="142" spans="6:7" x14ac:dyDescent="0.25">
      <c r="F142" t="s">
        <v>2839</v>
      </c>
      <c r="G142">
        <v>27.344391631937597</v>
      </c>
    </row>
    <row r="143" spans="6:7" x14ac:dyDescent="0.25">
      <c r="F143" t="s">
        <v>2840</v>
      </c>
      <c r="G143">
        <v>27.575348218283057</v>
      </c>
    </row>
    <row r="144" spans="6:7" x14ac:dyDescent="0.25">
      <c r="F144" t="s">
        <v>2841</v>
      </c>
      <c r="G144">
        <v>27.577060955738769</v>
      </c>
    </row>
    <row r="145" spans="6:7" x14ac:dyDescent="0.25">
      <c r="F145" t="s">
        <v>2842</v>
      </c>
      <c r="G145">
        <v>27.424655431578987</v>
      </c>
    </row>
    <row r="146" spans="6:7" x14ac:dyDescent="0.25">
      <c r="F146" t="s">
        <v>2843</v>
      </c>
      <c r="G146">
        <v>27.405899453124249</v>
      </c>
    </row>
    <row r="147" spans="6:7" x14ac:dyDescent="0.25">
      <c r="F147" t="s">
        <v>2844</v>
      </c>
      <c r="G147">
        <v>27.262976449697096</v>
      </c>
    </row>
    <row r="149" spans="6:7" x14ac:dyDescent="0.25">
      <c r="F149" t="s">
        <v>2845</v>
      </c>
      <c r="G149">
        <v>25</v>
      </c>
    </row>
    <row r="150" spans="6:7" x14ac:dyDescent="0.25">
      <c r="F150" t="s">
        <v>2846</v>
      </c>
      <c r="G150">
        <v>24.37357807275114</v>
      </c>
    </row>
    <row r="151" spans="6:7" x14ac:dyDescent="0.25">
      <c r="F151" t="s">
        <v>2847</v>
      </c>
      <c r="G151">
        <v>23.086641350399734</v>
      </c>
    </row>
    <row r="152" spans="6:7" x14ac:dyDescent="0.25">
      <c r="F152" t="s">
        <v>2848</v>
      </c>
      <c r="G152">
        <v>22.830118834557354</v>
      </c>
    </row>
    <row r="153" spans="6:7" x14ac:dyDescent="0.25">
      <c r="F153" t="s">
        <v>2849</v>
      </c>
      <c r="G153">
        <v>22.820893375897413</v>
      </c>
    </row>
    <row r="154" spans="6:7" x14ac:dyDescent="0.25">
      <c r="F154" t="s">
        <v>2850</v>
      </c>
      <c r="G154">
        <v>22.91940868282407</v>
      </c>
    </row>
    <row r="155" spans="6:7" x14ac:dyDescent="0.25">
      <c r="F155" t="s">
        <v>2851</v>
      </c>
      <c r="G155">
        <v>22.949953027296772</v>
      </c>
    </row>
    <row r="156" spans="6:7" x14ac:dyDescent="0.25">
      <c r="F156" t="s">
        <v>2852</v>
      </c>
      <c r="G156">
        <v>23.138441088365592</v>
      </c>
    </row>
    <row r="158" spans="6:7" x14ac:dyDescent="0.25">
      <c r="F158" t="s">
        <v>2853</v>
      </c>
      <c r="G158">
        <v>25</v>
      </c>
    </row>
    <row r="159" spans="6:7" x14ac:dyDescent="0.25">
      <c r="F159" t="s">
        <v>2854</v>
      </c>
      <c r="G159">
        <v>25.062514072908641</v>
      </c>
    </row>
    <row r="160" spans="6:7" x14ac:dyDescent="0.25">
      <c r="F160" t="s">
        <v>2855</v>
      </c>
      <c r="G160">
        <v>23.890610243892283</v>
      </c>
    </row>
    <row r="161" spans="6:7" x14ac:dyDescent="0.25">
      <c r="F161" t="s">
        <v>2856</v>
      </c>
      <c r="G161">
        <v>23.972581058506933</v>
      </c>
    </row>
    <row r="162" spans="6:7" x14ac:dyDescent="0.25">
      <c r="F162" t="s">
        <v>2857</v>
      </c>
      <c r="G162">
        <v>23.876306363276239</v>
      </c>
    </row>
    <row r="163" spans="6:7" x14ac:dyDescent="0.25">
      <c r="F163" t="s">
        <v>2858</v>
      </c>
      <c r="G163">
        <v>24.052436605782489</v>
      </c>
    </row>
    <row r="164" spans="6:7" x14ac:dyDescent="0.25">
      <c r="F164" t="s">
        <v>2859</v>
      </c>
      <c r="G164">
        <v>23.937244620887657</v>
      </c>
    </row>
    <row r="165" spans="6:7" x14ac:dyDescent="0.25">
      <c r="F165" t="s">
        <v>2860</v>
      </c>
      <c r="G165">
        <v>23.944998315963602</v>
      </c>
    </row>
    <row r="167" spans="6:7" x14ac:dyDescent="0.25">
      <c r="F167" t="s">
        <v>2861</v>
      </c>
      <c r="G167">
        <v>25</v>
      </c>
    </row>
    <row r="168" spans="6:7" x14ac:dyDescent="0.25">
      <c r="F168" t="s">
        <v>2862</v>
      </c>
      <c r="G168">
        <v>25.088062501083787</v>
      </c>
    </row>
    <row r="169" spans="6:7" x14ac:dyDescent="0.25">
      <c r="F169" t="s">
        <v>2863</v>
      </c>
      <c r="G169">
        <v>25.468040332247288</v>
      </c>
    </row>
    <row r="170" spans="6:7" x14ac:dyDescent="0.25">
      <c r="F170" t="s">
        <v>2864</v>
      </c>
      <c r="G170">
        <v>25.448714624933199</v>
      </c>
    </row>
    <row r="171" spans="6:7" x14ac:dyDescent="0.25">
      <c r="F171" t="s">
        <v>2865</v>
      </c>
      <c r="G171">
        <v>25.479975177102265</v>
      </c>
    </row>
    <row r="172" spans="6:7" x14ac:dyDescent="0.25">
      <c r="F172" t="s">
        <v>2866</v>
      </c>
      <c r="G172">
        <v>25.513971868050049</v>
      </c>
    </row>
    <row r="173" spans="6:7" x14ac:dyDescent="0.25">
      <c r="F173" t="s">
        <v>2867</v>
      </c>
      <c r="G173">
        <v>25.524084660221551</v>
      </c>
    </row>
    <row r="174" spans="6:7" x14ac:dyDescent="0.25">
      <c r="F174" t="s">
        <v>2868</v>
      </c>
      <c r="G174">
        <v>25.438378683076557</v>
      </c>
    </row>
    <row r="176" spans="6:7" x14ac:dyDescent="0.25">
      <c r="F176" t="s">
        <v>2869</v>
      </c>
      <c r="G176">
        <v>25</v>
      </c>
    </row>
    <row r="177" spans="6:7" x14ac:dyDescent="0.25">
      <c r="F177" t="s">
        <v>2870</v>
      </c>
      <c r="G177">
        <v>25.262449317603402</v>
      </c>
    </row>
    <row r="178" spans="6:7" x14ac:dyDescent="0.25">
      <c r="F178" t="s">
        <v>2871</v>
      </c>
      <c r="G178">
        <v>26.257231039249628</v>
      </c>
    </row>
    <row r="179" spans="6:7" x14ac:dyDescent="0.25">
      <c r="F179" t="s">
        <v>2872</v>
      </c>
      <c r="G179">
        <v>26.361464604161604</v>
      </c>
    </row>
    <row r="180" spans="6:7" x14ac:dyDescent="0.25">
      <c r="F180" t="s">
        <v>2873</v>
      </c>
      <c r="G180">
        <v>26.348276693157491</v>
      </c>
    </row>
    <row r="181" spans="6:7" x14ac:dyDescent="0.25">
      <c r="F181" t="s">
        <v>2874</v>
      </c>
      <c r="G181">
        <v>26.17940034445596</v>
      </c>
    </row>
    <row r="182" spans="6:7" x14ac:dyDescent="0.25">
      <c r="F182" t="s">
        <v>2875</v>
      </c>
      <c r="G182">
        <v>26.235336558204775</v>
      </c>
    </row>
    <row r="183" spans="6:7" x14ac:dyDescent="0.25">
      <c r="F183" t="s">
        <v>2876</v>
      </c>
      <c r="G183">
        <v>26.226965930007211</v>
      </c>
    </row>
    <row r="185" spans="6:7" x14ac:dyDescent="0.25">
      <c r="F185" t="s">
        <v>2877</v>
      </c>
      <c r="G185">
        <v>25</v>
      </c>
    </row>
    <row r="186" spans="6:7" x14ac:dyDescent="0.25">
      <c r="F186" t="s">
        <v>2878</v>
      </c>
      <c r="G186">
        <v>24.674308609751076</v>
      </c>
    </row>
    <row r="187" spans="6:7" x14ac:dyDescent="0.25">
      <c r="F187" t="s">
        <v>2879</v>
      </c>
      <c r="G187">
        <v>24.531270860697472</v>
      </c>
    </row>
    <row r="188" spans="6:7" x14ac:dyDescent="0.25">
      <c r="F188" t="s">
        <v>2880</v>
      </c>
      <c r="G188">
        <v>24.386695497399209</v>
      </c>
    </row>
    <row r="189" spans="6:7" x14ac:dyDescent="0.25">
      <c r="F189" t="s">
        <v>2881</v>
      </c>
      <c r="G189">
        <v>24.457134436616464</v>
      </c>
    </row>
    <row r="190" spans="6:7" x14ac:dyDescent="0.25">
      <c r="F190" t="s">
        <v>2882</v>
      </c>
      <c r="G190">
        <v>24.444935792183422</v>
      </c>
    </row>
    <row r="191" spans="6:7" x14ac:dyDescent="0.25">
      <c r="F191" t="s">
        <v>2883</v>
      </c>
      <c r="G191">
        <v>24.482212753423479</v>
      </c>
    </row>
    <row r="192" spans="6:7" x14ac:dyDescent="0.25">
      <c r="F192" t="s">
        <v>2884</v>
      </c>
      <c r="G192">
        <v>24.530796829494044</v>
      </c>
    </row>
    <row r="194" spans="6:7" x14ac:dyDescent="0.25">
      <c r="F194" t="s">
        <v>2885</v>
      </c>
      <c r="G194">
        <v>25</v>
      </c>
    </row>
    <row r="195" spans="6:7" x14ac:dyDescent="0.25">
      <c r="F195" t="s">
        <v>2886</v>
      </c>
      <c r="G195">
        <v>25.086397837589498</v>
      </c>
    </row>
    <row r="196" spans="6:7" x14ac:dyDescent="0.25">
      <c r="F196" t="s">
        <v>2887</v>
      </c>
      <c r="G196">
        <v>24.111476043495255</v>
      </c>
    </row>
    <row r="197" spans="6:7" x14ac:dyDescent="0.25">
      <c r="F197" t="s">
        <v>2888</v>
      </c>
      <c r="G197">
        <v>24.174326357132966</v>
      </c>
    </row>
    <row r="198" spans="6:7" x14ac:dyDescent="0.25">
      <c r="F198" t="s">
        <v>2889</v>
      </c>
      <c r="G198">
        <v>24.10619781855652</v>
      </c>
    </row>
    <row r="199" spans="6:7" x14ac:dyDescent="0.25">
      <c r="F199" t="s">
        <v>2890</v>
      </c>
      <c r="G199">
        <v>24.272995759277876</v>
      </c>
    </row>
    <row r="200" spans="6:7" x14ac:dyDescent="0.25">
      <c r="F200" t="s">
        <v>2891</v>
      </c>
      <c r="G200">
        <v>24.153692680361154</v>
      </c>
    </row>
    <row r="201" spans="6:7" x14ac:dyDescent="0.25">
      <c r="F201" t="s">
        <v>2892</v>
      </c>
      <c r="G201">
        <v>24.162365315871721</v>
      </c>
    </row>
    <row r="203" spans="6:7" x14ac:dyDescent="0.25">
      <c r="F203" t="s">
        <v>2893</v>
      </c>
      <c r="G203">
        <v>25</v>
      </c>
    </row>
    <row r="204" spans="6:7" x14ac:dyDescent="0.25">
      <c r="F204" t="s">
        <v>2894</v>
      </c>
      <c r="G204">
        <v>25.142000837833638</v>
      </c>
    </row>
    <row r="205" spans="6:7" x14ac:dyDescent="0.25">
      <c r="F205" t="s">
        <v>2895</v>
      </c>
      <c r="G205">
        <v>25.613278850860315</v>
      </c>
    </row>
    <row r="206" spans="6:7" x14ac:dyDescent="0.25">
      <c r="F206" t="s">
        <v>2896</v>
      </c>
      <c r="G206">
        <v>25.589187143686022</v>
      </c>
    </row>
    <row r="207" spans="6:7" x14ac:dyDescent="0.25">
      <c r="F207" t="s">
        <v>2897</v>
      </c>
      <c r="G207">
        <v>25.640676720620625</v>
      </c>
    </row>
    <row r="208" spans="6:7" x14ac:dyDescent="0.25">
      <c r="F208" t="s">
        <v>2898</v>
      </c>
      <c r="G208">
        <v>25.663983701737848</v>
      </c>
    </row>
    <row r="209" spans="6:7" x14ac:dyDescent="0.25">
      <c r="F209" t="s">
        <v>2899</v>
      </c>
      <c r="G209">
        <v>25.676339786633655</v>
      </c>
    </row>
    <row r="210" spans="6:7" x14ac:dyDescent="0.25">
      <c r="F210" t="s">
        <v>2900</v>
      </c>
      <c r="G210">
        <v>25.586451360109798</v>
      </c>
    </row>
    <row r="212" spans="6:7" x14ac:dyDescent="0.25">
      <c r="F212" t="s">
        <v>2901</v>
      </c>
      <c r="G212">
        <v>25</v>
      </c>
    </row>
    <row r="213" spans="6:7" x14ac:dyDescent="0.25">
      <c r="F213" t="s">
        <v>2902</v>
      </c>
      <c r="G213">
        <v>25.13370794065008</v>
      </c>
    </row>
    <row r="214" spans="6:7" x14ac:dyDescent="0.25">
      <c r="F214" t="s">
        <v>2903</v>
      </c>
      <c r="G214">
        <v>25.936185331737626</v>
      </c>
    </row>
    <row r="215" spans="6:7" x14ac:dyDescent="0.25">
      <c r="F215" t="s">
        <v>2904</v>
      </c>
      <c r="G215">
        <v>26.038612960087764</v>
      </c>
    </row>
    <row r="216" spans="6:7" x14ac:dyDescent="0.25">
      <c r="F216" t="s">
        <v>2905</v>
      </c>
      <c r="G216">
        <v>26.012740169194149</v>
      </c>
    </row>
    <row r="217" spans="6:7" x14ac:dyDescent="0.25">
      <c r="F217" t="s">
        <v>2906</v>
      </c>
      <c r="G217">
        <v>25.876514466899504</v>
      </c>
    </row>
    <row r="218" spans="6:7" x14ac:dyDescent="0.25">
      <c r="F218" t="s">
        <v>2907</v>
      </c>
      <c r="G218">
        <v>25.903337900132055</v>
      </c>
    </row>
    <row r="219" spans="6:7" x14ac:dyDescent="0.25">
      <c r="F219" t="s">
        <v>2908</v>
      </c>
      <c r="G219">
        <v>25.912441287996913</v>
      </c>
    </row>
    <row r="221" spans="6:7" x14ac:dyDescent="0.25">
      <c r="F221" t="s">
        <v>2909</v>
      </c>
      <c r="G221">
        <v>25</v>
      </c>
    </row>
    <row r="222" spans="6:7" x14ac:dyDescent="0.25">
      <c r="F222" t="s">
        <v>2910</v>
      </c>
      <c r="G222">
        <v>24.729782479779132</v>
      </c>
    </row>
    <row r="223" spans="6:7" x14ac:dyDescent="0.25">
      <c r="F223" t="s">
        <v>2911</v>
      </c>
      <c r="G223">
        <v>24.549742975468096</v>
      </c>
    </row>
    <row r="224" spans="6:7" x14ac:dyDescent="0.25">
      <c r="F224" t="s">
        <v>2912</v>
      </c>
      <c r="G224">
        <v>24.423055598300664</v>
      </c>
    </row>
    <row r="225" spans="6:7" x14ac:dyDescent="0.25">
      <c r="F225" t="s">
        <v>2913</v>
      </c>
      <c r="G225">
        <v>24.471201637971003</v>
      </c>
    </row>
    <row r="226" spans="6:7" x14ac:dyDescent="0.25">
      <c r="F226" t="s">
        <v>2914</v>
      </c>
      <c r="G226">
        <v>24.440376261042744</v>
      </c>
    </row>
    <row r="227" spans="6:7" x14ac:dyDescent="0.25">
      <c r="F227" t="s">
        <v>2915</v>
      </c>
      <c r="G227">
        <v>24.507136531597595</v>
      </c>
    </row>
    <row r="228" spans="6:7" x14ac:dyDescent="0.25">
      <c r="F228" t="s">
        <v>2916</v>
      </c>
      <c r="G228">
        <v>24.544597384794955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36"/>
  <sheetViews>
    <sheetView topLeftCell="A22" workbookViewId="0">
      <selection activeCell="G93" sqref="G93:H236"/>
    </sheetView>
  </sheetViews>
  <sheetFormatPr defaultRowHeight="15" x14ac:dyDescent="0.25"/>
  <sheetData>
    <row r="1" spans="1:28" x14ac:dyDescent="0.25">
      <c r="B1" s="1" t="s">
        <v>1816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1817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</row>
    <row r="2" spans="1:28" x14ac:dyDescent="0.25">
      <c r="A2" s="1">
        <v>0</v>
      </c>
      <c r="C2">
        <v>519610</v>
      </c>
      <c r="D2">
        <v>343449</v>
      </c>
      <c r="E2">
        <v>527013</v>
      </c>
      <c r="F2">
        <v>30</v>
      </c>
      <c r="G2">
        <v>659320</v>
      </c>
      <c r="H2">
        <v>356394</v>
      </c>
      <c r="I2">
        <v>249655</v>
      </c>
      <c r="J2">
        <v>382452</v>
      </c>
      <c r="K2">
        <v>25</v>
      </c>
      <c r="L2">
        <v>425552</v>
      </c>
      <c r="N2">
        <v>511400</v>
      </c>
      <c r="O2">
        <v>378236</v>
      </c>
      <c r="P2">
        <v>666651</v>
      </c>
      <c r="Q2">
        <v>56</v>
      </c>
      <c r="R2">
        <v>656075</v>
      </c>
      <c r="S2">
        <v>7</v>
      </c>
      <c r="T2">
        <v>1</v>
      </c>
      <c r="U2">
        <v>13</v>
      </c>
      <c r="V2">
        <v>101</v>
      </c>
      <c r="W2">
        <v>13</v>
      </c>
      <c r="X2">
        <v>633405</v>
      </c>
      <c r="Y2">
        <v>440649</v>
      </c>
      <c r="Z2">
        <v>631633</v>
      </c>
      <c r="AA2">
        <v>52</v>
      </c>
      <c r="AB2">
        <v>807767</v>
      </c>
    </row>
    <row r="3" spans="1:28" x14ac:dyDescent="0.25">
      <c r="A3" s="1">
        <v>1</v>
      </c>
      <c r="B3">
        <v>2</v>
      </c>
      <c r="C3">
        <v>523364</v>
      </c>
      <c r="D3">
        <v>351824</v>
      </c>
      <c r="E3">
        <v>522898</v>
      </c>
      <c r="F3">
        <v>30</v>
      </c>
      <c r="G3">
        <v>622698</v>
      </c>
      <c r="H3">
        <v>354193</v>
      </c>
      <c r="I3">
        <v>258121</v>
      </c>
      <c r="J3">
        <v>379330</v>
      </c>
      <c r="K3">
        <v>22</v>
      </c>
      <c r="L3">
        <v>420324</v>
      </c>
      <c r="M3">
        <v>1</v>
      </c>
      <c r="N3">
        <v>500670</v>
      </c>
      <c r="O3">
        <v>399450</v>
      </c>
      <c r="P3">
        <v>647326</v>
      </c>
      <c r="Q3">
        <v>46</v>
      </c>
      <c r="R3">
        <v>660269</v>
      </c>
      <c r="S3">
        <v>13</v>
      </c>
      <c r="T3">
        <v>8</v>
      </c>
      <c r="U3">
        <v>19</v>
      </c>
      <c r="V3">
        <v>210</v>
      </c>
      <c r="W3">
        <v>14</v>
      </c>
      <c r="X3">
        <v>664057</v>
      </c>
      <c r="Y3">
        <v>451408</v>
      </c>
      <c r="Z3">
        <v>634932</v>
      </c>
      <c r="AA3">
        <v>50</v>
      </c>
      <c r="AB3">
        <v>798280</v>
      </c>
    </row>
    <row r="4" spans="1:28" x14ac:dyDescent="0.25">
      <c r="A4" s="1">
        <v>2</v>
      </c>
      <c r="C4">
        <v>510601</v>
      </c>
      <c r="D4">
        <v>367064</v>
      </c>
      <c r="E4">
        <v>537515</v>
      </c>
      <c r="F4">
        <v>16</v>
      </c>
      <c r="G4">
        <v>627101</v>
      </c>
      <c r="H4">
        <v>360992</v>
      </c>
      <c r="I4">
        <v>258798</v>
      </c>
      <c r="J4">
        <v>408535</v>
      </c>
      <c r="K4">
        <v>16</v>
      </c>
      <c r="L4">
        <v>432470</v>
      </c>
      <c r="M4">
        <v>1</v>
      </c>
      <c r="N4">
        <v>484904</v>
      </c>
      <c r="O4">
        <v>390692</v>
      </c>
      <c r="P4">
        <v>667047</v>
      </c>
      <c r="Q4">
        <v>20</v>
      </c>
      <c r="R4">
        <v>641841</v>
      </c>
      <c r="S4">
        <v>65</v>
      </c>
      <c r="T4">
        <v>45</v>
      </c>
      <c r="U4">
        <v>77</v>
      </c>
      <c r="V4">
        <v>84</v>
      </c>
      <c r="W4">
        <v>87</v>
      </c>
      <c r="X4">
        <v>613379</v>
      </c>
      <c r="Y4">
        <v>435448</v>
      </c>
      <c r="Z4">
        <v>661114</v>
      </c>
      <c r="AA4">
        <v>20</v>
      </c>
      <c r="AB4">
        <v>791624</v>
      </c>
    </row>
    <row r="5" spans="1:28" x14ac:dyDescent="0.25">
      <c r="A5" s="1">
        <v>3</v>
      </c>
      <c r="C5">
        <v>464006</v>
      </c>
      <c r="D5">
        <v>336827</v>
      </c>
      <c r="E5">
        <v>562845</v>
      </c>
      <c r="F5">
        <v>33</v>
      </c>
      <c r="G5">
        <v>606230</v>
      </c>
      <c r="H5">
        <v>334128</v>
      </c>
      <c r="I5">
        <v>255549</v>
      </c>
      <c r="J5">
        <v>440973</v>
      </c>
      <c r="K5">
        <v>45</v>
      </c>
      <c r="L5">
        <v>421352</v>
      </c>
      <c r="M5">
        <v>1</v>
      </c>
      <c r="N5">
        <v>469808</v>
      </c>
      <c r="O5">
        <v>408523</v>
      </c>
      <c r="P5">
        <v>719519</v>
      </c>
      <c r="Q5">
        <v>40</v>
      </c>
      <c r="R5">
        <v>676397</v>
      </c>
      <c r="S5">
        <v>19</v>
      </c>
      <c r="T5">
        <v>18</v>
      </c>
      <c r="U5">
        <v>28</v>
      </c>
      <c r="V5">
        <v>58</v>
      </c>
      <c r="W5">
        <v>33</v>
      </c>
      <c r="X5">
        <v>582746</v>
      </c>
      <c r="Y5">
        <v>429966</v>
      </c>
      <c r="Z5">
        <v>694465</v>
      </c>
      <c r="AA5">
        <v>57</v>
      </c>
      <c r="AB5">
        <v>785889</v>
      </c>
    </row>
    <row r="7" spans="1:28" x14ac:dyDescent="0.25">
      <c r="A7" s="5" t="s">
        <v>2291</v>
      </c>
      <c r="B7" s="5">
        <v>0</v>
      </c>
      <c r="C7" t="s">
        <v>2292</v>
      </c>
      <c r="E7" s="6">
        <v>0</v>
      </c>
      <c r="F7" s="6">
        <v>0.05</v>
      </c>
      <c r="G7" s="6">
        <v>0.15</v>
      </c>
      <c r="H7" s="5">
        <v>30</v>
      </c>
      <c r="I7" s="5">
        <v>90</v>
      </c>
      <c r="J7" s="5">
        <v>270</v>
      </c>
      <c r="K7" s="5">
        <v>540</v>
      </c>
      <c r="L7" s="5">
        <v>720</v>
      </c>
    </row>
    <row r="8" spans="1:28" x14ac:dyDescent="0.25">
      <c r="A8" s="1" t="s">
        <v>5</v>
      </c>
      <c r="B8">
        <v>519610</v>
      </c>
      <c r="C8">
        <f>B8/8189261*100</f>
        <v>6.3450169679535193</v>
      </c>
      <c r="E8">
        <v>6.3450169679535193</v>
      </c>
      <c r="F8">
        <v>6.3887183982473337</v>
      </c>
      <c r="G8">
        <v>5.7747269694277525</v>
      </c>
      <c r="H8">
        <v>5.8263882774268456</v>
      </c>
      <c r="I8">
        <v>5.7928636793032569</v>
      </c>
      <c r="J8">
        <v>5.9106269068559332</v>
      </c>
      <c r="K8">
        <v>5.8076412243600766</v>
      </c>
      <c r="L8">
        <v>5.8050702333607855</v>
      </c>
    </row>
    <row r="9" spans="1:28" x14ac:dyDescent="0.25">
      <c r="A9" s="1" t="s">
        <v>6</v>
      </c>
      <c r="B9">
        <v>343449</v>
      </c>
      <c r="C9">
        <f>B9/8189261*100</f>
        <v>4.1938949070007663</v>
      </c>
      <c r="E9">
        <v>4.1938949070007663</v>
      </c>
      <c r="F9">
        <v>4.2409840710384197</v>
      </c>
      <c r="G9">
        <v>4.3373110165179165</v>
      </c>
      <c r="H9">
        <v>4.3506277148703827</v>
      </c>
      <c r="I9">
        <v>4.3558659596331442</v>
      </c>
      <c r="J9">
        <v>4.3591978584889155</v>
      </c>
      <c r="K9">
        <v>4.3640022557697584</v>
      </c>
      <c r="L9">
        <v>4.3277273923784882</v>
      </c>
    </row>
    <row r="10" spans="1:28" x14ac:dyDescent="0.25">
      <c r="A10" s="1" t="s">
        <v>7</v>
      </c>
      <c r="B10">
        <v>527013</v>
      </c>
      <c r="C10">
        <f>B10/8189261*100</f>
        <v>6.4354158452148491</v>
      </c>
      <c r="E10">
        <v>6.4354158452148491</v>
      </c>
      <c r="F10">
        <v>6.5150650468163303</v>
      </c>
      <c r="G10">
        <v>6.6816327419523462</v>
      </c>
      <c r="H10">
        <v>6.7362464974402485</v>
      </c>
      <c r="I10">
        <v>6.7314798514140346</v>
      </c>
      <c r="J10">
        <v>6.7345482238879315</v>
      </c>
      <c r="K10">
        <v>6.7056200336330214</v>
      </c>
      <c r="L10">
        <v>6.6736476688922117</v>
      </c>
    </row>
    <row r="11" spans="1:28" x14ac:dyDescent="0.25">
      <c r="A11" s="1" t="s">
        <v>9</v>
      </c>
      <c r="B11">
        <v>659320</v>
      </c>
      <c r="C11">
        <f>B11/8189261*100</f>
        <v>8.0510317109199487</v>
      </c>
      <c r="E11">
        <v>8.0510317109199487</v>
      </c>
      <c r="F11">
        <v>8.0627434781590956</v>
      </c>
      <c r="G11">
        <v>8.1050361640324837</v>
      </c>
      <c r="H11">
        <v>8.0841728283987813</v>
      </c>
      <c r="I11">
        <v>8.1134650988126626</v>
      </c>
      <c r="J11">
        <v>8.0990334909432935</v>
      </c>
      <c r="K11">
        <v>8.127216546516248</v>
      </c>
      <c r="L11">
        <v>8.1053125282625462</v>
      </c>
    </row>
    <row r="13" spans="1:28" x14ac:dyDescent="0.25">
      <c r="A13" s="1" t="s">
        <v>10</v>
      </c>
      <c r="B13">
        <v>356394</v>
      </c>
      <c r="C13">
        <f>B13/8189261*100</f>
        <v>4.3519677782891524</v>
      </c>
      <c r="E13">
        <v>4.3519677782891524</v>
      </c>
      <c r="F13">
        <v>4.3800889425541598</v>
      </c>
      <c r="G13">
        <v>4.281706535081149</v>
      </c>
      <c r="H13">
        <v>4.2866883282993626</v>
      </c>
      <c r="I13">
        <v>4.2778199795206184</v>
      </c>
      <c r="J13">
        <v>4.2754279301474805</v>
      </c>
      <c r="K13">
        <v>4.2891999263732492</v>
      </c>
      <c r="L13">
        <v>4.2885136688074326</v>
      </c>
    </row>
    <row r="14" spans="1:28" x14ac:dyDescent="0.25">
      <c r="A14" s="1" t="s">
        <v>11</v>
      </c>
      <c r="B14">
        <v>249655</v>
      </c>
      <c r="C14">
        <f>B14/8189261*100</f>
        <v>3.0485656764389364</v>
      </c>
      <c r="E14">
        <v>3.0485656764389364</v>
      </c>
      <c r="F14">
        <v>3.0576489740739419</v>
      </c>
      <c r="G14">
        <v>3.0304913859232605</v>
      </c>
      <c r="H14">
        <v>3.0226236018232147</v>
      </c>
      <c r="I14">
        <v>3.0302416483016086</v>
      </c>
      <c r="J14">
        <v>3.0347191076768989</v>
      </c>
      <c r="K14">
        <v>3.0338940253412896</v>
      </c>
      <c r="L14">
        <v>3.0353182320336325</v>
      </c>
    </row>
    <row r="15" spans="1:28" x14ac:dyDescent="0.25">
      <c r="A15" s="1" t="s">
        <v>12</v>
      </c>
      <c r="B15">
        <v>382452</v>
      </c>
      <c r="C15">
        <f>B15/8189261*100</f>
        <v>4.6701649880251708</v>
      </c>
      <c r="E15">
        <v>4.6701649880251708</v>
      </c>
      <c r="F15">
        <v>4.7317137286017088</v>
      </c>
      <c r="G15">
        <v>4.8625807067136222</v>
      </c>
      <c r="H15">
        <v>4.8692127652583084</v>
      </c>
      <c r="I15">
        <v>4.8687042032227685</v>
      </c>
      <c r="J15">
        <v>4.8102479323329694</v>
      </c>
      <c r="K15">
        <v>4.8553509448579923</v>
      </c>
      <c r="L15">
        <v>4.8626777504448624</v>
      </c>
    </row>
    <row r="16" spans="1:28" x14ac:dyDescent="0.25">
      <c r="A16" s="1" t="s">
        <v>14</v>
      </c>
      <c r="B16">
        <v>425552</v>
      </c>
      <c r="C16">
        <f>B16/8189261*100</f>
        <v>5.1964640032843015</v>
      </c>
      <c r="E16">
        <v>5.1964640032843015</v>
      </c>
      <c r="F16">
        <v>5.1255806450899861</v>
      </c>
      <c r="G16">
        <v>5.0344925524974533</v>
      </c>
      <c r="H16">
        <v>4.9973749845901443</v>
      </c>
      <c r="I16">
        <v>5.0123592527574212</v>
      </c>
      <c r="J16">
        <v>5.0027506323504669</v>
      </c>
      <c r="K16">
        <v>5.0264011839324603</v>
      </c>
      <c r="L16">
        <v>5.03410012080729</v>
      </c>
    </row>
    <row r="18" spans="1:12" x14ac:dyDescent="0.25">
      <c r="A18" s="1" t="s">
        <v>15</v>
      </c>
      <c r="B18">
        <v>511400</v>
      </c>
      <c r="C18">
        <f>B18/8189261*100</f>
        <v>6.2447637216593774</v>
      </c>
      <c r="E18">
        <v>6.2447637216593774</v>
      </c>
      <c r="F18">
        <v>6.3738120782340353</v>
      </c>
      <c r="G18">
        <v>6.526823210713613</v>
      </c>
      <c r="H18">
        <v>6.6006215448542154</v>
      </c>
      <c r="I18">
        <v>6.5753112518797368</v>
      </c>
      <c r="J18">
        <v>6.5468777339562649</v>
      </c>
      <c r="K18">
        <v>6.5429540072119323</v>
      </c>
      <c r="L18">
        <v>6.5234128408923802</v>
      </c>
    </row>
    <row r="19" spans="1:12" x14ac:dyDescent="0.25">
      <c r="A19" s="1" t="s">
        <v>16</v>
      </c>
      <c r="B19">
        <v>378236</v>
      </c>
      <c r="C19">
        <f>B19/8189261*100</f>
        <v>4.6186829312193121</v>
      </c>
      <c r="E19">
        <v>4.6186829312193121</v>
      </c>
      <c r="F19">
        <v>4.7639861948206148</v>
      </c>
      <c r="G19">
        <v>5.2146261680758119</v>
      </c>
      <c r="H19">
        <v>5.2611358365046748</v>
      </c>
      <c r="I19">
        <v>5.2677660565876918</v>
      </c>
      <c r="J19">
        <v>5.2527759397770399</v>
      </c>
      <c r="K19">
        <v>5.2488875472160617</v>
      </c>
      <c r="L19">
        <v>5.1905304078936121</v>
      </c>
    </row>
    <row r="20" spans="1:12" x14ac:dyDescent="0.25">
      <c r="A20" s="1" t="s">
        <v>17</v>
      </c>
      <c r="B20">
        <v>666651</v>
      </c>
      <c r="C20">
        <f>B20/8189261*100</f>
        <v>8.1405513879701719</v>
      </c>
      <c r="E20">
        <v>8.1405513879701719</v>
      </c>
      <c r="F20">
        <v>8.3631086603282121</v>
      </c>
      <c r="G20">
        <v>9.1491053409830805</v>
      </c>
      <c r="H20">
        <v>9.229981779876459</v>
      </c>
      <c r="I20">
        <v>9.2259622819542528</v>
      </c>
      <c r="J20">
        <v>9.1611114351355578</v>
      </c>
      <c r="K20">
        <v>9.1546572162602402</v>
      </c>
      <c r="L20">
        <v>9.117758062577062</v>
      </c>
    </row>
    <row r="21" spans="1:12" x14ac:dyDescent="0.25">
      <c r="A21" s="1" t="s">
        <v>19</v>
      </c>
      <c r="B21">
        <v>656075</v>
      </c>
      <c r="C21">
        <f>B21/8189261*100</f>
        <v>8.0114066458499735</v>
      </c>
      <c r="E21">
        <v>8.0114066458499735</v>
      </c>
      <c r="F21">
        <v>8.0734839634918725</v>
      </c>
      <c r="G21">
        <v>8.6583787093647899</v>
      </c>
      <c r="H21">
        <v>8.7067806058261432</v>
      </c>
      <c r="I21">
        <v>8.7313574031404517</v>
      </c>
      <c r="J21">
        <v>8.6749406867664618</v>
      </c>
      <c r="K21">
        <v>8.668902661723326</v>
      </c>
      <c r="L21">
        <v>8.6292552123328576</v>
      </c>
    </row>
    <row r="23" spans="1:12" x14ac:dyDescent="0.25">
      <c r="A23" s="1" t="s">
        <v>25</v>
      </c>
      <c r="B23">
        <v>633405</v>
      </c>
      <c r="C23">
        <f>B23/8189261*100</f>
        <v>7.7345806904920975</v>
      </c>
      <c r="E23">
        <v>7.7345806904920975</v>
      </c>
      <c r="F23">
        <v>7.5954048406318853</v>
      </c>
      <c r="G23">
        <v>6.9980216858898494</v>
      </c>
      <c r="H23">
        <v>6.9484829058968165</v>
      </c>
      <c r="I23">
        <v>6.9211669923885815</v>
      </c>
      <c r="J23">
        <v>7.0080695495009904</v>
      </c>
      <c r="K23">
        <v>6.9875171682060362</v>
      </c>
      <c r="L23">
        <v>7.0179636676109203</v>
      </c>
    </row>
    <row r="24" spans="1:12" x14ac:dyDescent="0.25">
      <c r="A24" s="1" t="s">
        <v>26</v>
      </c>
      <c r="B24">
        <v>440649</v>
      </c>
      <c r="C24">
        <f>B24/8189261*100</f>
        <v>5.3808151919935145</v>
      </c>
      <c r="E24">
        <v>5.3808151919935145</v>
      </c>
      <c r="F24">
        <v>5.2400419122643473</v>
      </c>
      <c r="G24">
        <v>4.982282699657703</v>
      </c>
      <c r="H24">
        <v>4.9170017928578886</v>
      </c>
      <c r="I24">
        <v>4.9190494385729195</v>
      </c>
      <c r="J24">
        <v>4.9497009030896519</v>
      </c>
      <c r="K24">
        <v>4.9565807374797064</v>
      </c>
      <c r="L24">
        <v>4.9906700596548133</v>
      </c>
    </row>
    <row r="25" spans="1:12" x14ac:dyDescent="0.25">
      <c r="A25" s="1" t="s">
        <v>27</v>
      </c>
      <c r="B25">
        <v>631633</v>
      </c>
      <c r="C25">
        <f>B25/8189261*100</f>
        <v>7.712942596407661</v>
      </c>
      <c r="E25">
        <v>7.712942596407661</v>
      </c>
      <c r="F25">
        <v>7.6322455554936512</v>
      </c>
      <c r="G25">
        <v>7.6215663906554614</v>
      </c>
      <c r="H25">
        <v>7.5918470428797997</v>
      </c>
      <c r="I25">
        <v>7.5869239407533122</v>
      </c>
      <c r="J25">
        <v>7.5250409443994162</v>
      </c>
      <c r="K25">
        <v>7.5756407506618464</v>
      </c>
      <c r="L25">
        <v>7.6281682179062251</v>
      </c>
    </row>
    <row r="26" spans="1:12" x14ac:dyDescent="0.25">
      <c r="A26" s="1" t="s">
        <v>29</v>
      </c>
      <c r="B26">
        <v>807767</v>
      </c>
      <c r="C26">
        <f>B26/8189261*100</f>
        <v>9.8637349572812489</v>
      </c>
      <c r="E26">
        <v>9.8637349572812489</v>
      </c>
      <c r="F26">
        <v>9.4553735101544056</v>
      </c>
      <c r="G26">
        <v>8.7412177225137064</v>
      </c>
      <c r="H26">
        <v>8.5708134931967148</v>
      </c>
      <c r="I26">
        <v>8.5896629617575382</v>
      </c>
      <c r="J26">
        <v>8.654930724690729</v>
      </c>
      <c r="K26">
        <v>8.6555337704567528</v>
      </c>
      <c r="L26">
        <v>8.7698739361448812</v>
      </c>
    </row>
    <row r="27" spans="1:12" x14ac:dyDescent="0.25">
      <c r="B27">
        <f>SUM(B8:B26)</f>
        <v>8189261</v>
      </c>
    </row>
    <row r="29" spans="1:12" x14ac:dyDescent="0.25">
      <c r="A29" t="s">
        <v>2519</v>
      </c>
      <c r="B29" t="s">
        <v>2520</v>
      </c>
    </row>
    <row r="30" spans="1:12" x14ac:dyDescent="0.25">
      <c r="A30" t="s">
        <v>2391</v>
      </c>
      <c r="B30">
        <v>6.3450169679535202</v>
      </c>
      <c r="D30">
        <f>B30/6.34501696795352/16*100</f>
        <v>6.25</v>
      </c>
    </row>
    <row r="31" spans="1:12" x14ac:dyDescent="0.25">
      <c r="A31" t="s">
        <v>2392</v>
      </c>
      <c r="B31">
        <v>6.3887183982473337</v>
      </c>
      <c r="D31">
        <f t="shared" ref="D31:D37" si="0">B31/6.34501696795352/16*100</f>
        <v>6.2930469990412696</v>
      </c>
    </row>
    <row r="32" spans="1:12" x14ac:dyDescent="0.25">
      <c r="A32" t="s">
        <v>2393</v>
      </c>
      <c r="B32">
        <v>5.7747269694277525</v>
      </c>
      <c r="D32">
        <f t="shared" si="0"/>
        <v>5.6882501246587429</v>
      </c>
    </row>
    <row r="33" spans="1:4" x14ac:dyDescent="0.25">
      <c r="A33" t="s">
        <v>2394</v>
      </c>
      <c r="B33">
        <v>5.8263882774268456</v>
      </c>
      <c r="D33">
        <f t="shared" si="0"/>
        <v>5.7391378018115553</v>
      </c>
    </row>
    <row r="34" spans="1:4" x14ac:dyDescent="0.25">
      <c r="A34" t="s">
        <v>2395</v>
      </c>
      <c r="B34">
        <v>5.7928636793032569</v>
      </c>
      <c r="D34">
        <f t="shared" si="0"/>
        <v>5.706115236335263</v>
      </c>
    </row>
    <row r="35" spans="1:4" x14ac:dyDescent="0.25">
      <c r="A35" t="s">
        <v>2396</v>
      </c>
      <c r="B35">
        <v>5.9106269068559332</v>
      </c>
      <c r="D35">
        <f t="shared" si="0"/>
        <v>5.8221149532661416</v>
      </c>
    </row>
    <row r="36" spans="1:4" x14ac:dyDescent="0.25">
      <c r="A36" t="s">
        <v>2397</v>
      </c>
      <c r="B36">
        <v>5.8076412243600766</v>
      </c>
      <c r="D36">
        <f t="shared" si="0"/>
        <v>5.7206714868656556</v>
      </c>
    </row>
    <row r="37" spans="1:4" x14ac:dyDescent="0.25">
      <c r="A37" t="s">
        <v>2398</v>
      </c>
      <c r="B37">
        <v>5.8050702333607855</v>
      </c>
      <c r="D37">
        <f t="shared" si="0"/>
        <v>5.7181389965938845</v>
      </c>
    </row>
    <row r="39" spans="1:4" x14ac:dyDescent="0.25">
      <c r="A39" t="s">
        <v>2402</v>
      </c>
      <c r="B39">
        <v>4.1938949070007698</v>
      </c>
      <c r="D39">
        <f>B39/4.19389490700077/16*100</f>
        <v>6.25</v>
      </c>
    </row>
    <row r="40" spans="1:4" x14ac:dyDescent="0.25">
      <c r="A40" t="s">
        <v>2403</v>
      </c>
      <c r="B40">
        <v>4.2409840710384197</v>
      </c>
      <c r="D40">
        <f t="shared" ref="D40:D46" si="1">B40/4.19389490700077/16*100</f>
        <v>6.3201751669418398</v>
      </c>
    </row>
    <row r="41" spans="1:4" x14ac:dyDescent="0.25">
      <c r="A41" t="s">
        <v>2404</v>
      </c>
      <c r="B41">
        <v>4.3373110165179165</v>
      </c>
      <c r="D41">
        <f t="shared" si="1"/>
        <v>6.4637275025623344</v>
      </c>
    </row>
    <row r="42" spans="1:4" x14ac:dyDescent="0.25">
      <c r="A42" t="s">
        <v>2405</v>
      </c>
      <c r="B42">
        <v>4.3506277148703827</v>
      </c>
      <c r="D42">
        <f t="shared" si="1"/>
        <v>6.4835728650591342</v>
      </c>
    </row>
    <row r="43" spans="1:4" x14ac:dyDescent="0.25">
      <c r="A43" t="s">
        <v>2406</v>
      </c>
      <c r="B43">
        <v>4.3558659596331442</v>
      </c>
      <c r="D43">
        <f t="shared" si="1"/>
        <v>6.4913792194130808</v>
      </c>
    </row>
    <row r="44" spans="1:4" x14ac:dyDescent="0.25">
      <c r="A44" t="s">
        <v>2407</v>
      </c>
      <c r="B44">
        <v>4.3591978584889155</v>
      </c>
      <c r="D44">
        <f t="shared" si="1"/>
        <v>6.4963446199084078</v>
      </c>
    </row>
    <row r="45" spans="1:4" x14ac:dyDescent="0.25">
      <c r="A45" t="s">
        <v>2408</v>
      </c>
      <c r="B45">
        <v>4.3640022557697584</v>
      </c>
      <c r="D45">
        <f t="shared" si="1"/>
        <v>6.50350442807507</v>
      </c>
    </row>
    <row r="46" spans="1:4" x14ac:dyDescent="0.25">
      <c r="A46" t="s">
        <v>2409</v>
      </c>
      <c r="B46">
        <v>4.3277273923784882</v>
      </c>
      <c r="D46">
        <f t="shared" si="1"/>
        <v>6.4494453967395486</v>
      </c>
    </row>
    <row r="48" spans="1:4" x14ac:dyDescent="0.25">
      <c r="A48" t="s">
        <v>2410</v>
      </c>
      <c r="B48">
        <v>6.43541584521485</v>
      </c>
      <c r="D48">
        <f>B48/6.43541584521485/16*100</f>
        <v>6.25</v>
      </c>
    </row>
    <row r="49" spans="1:4" x14ac:dyDescent="0.25">
      <c r="A49" t="s">
        <v>2411</v>
      </c>
      <c r="B49">
        <v>6.5150650468163303</v>
      </c>
      <c r="D49">
        <f t="shared" ref="D49:D55" si="2">B49/6.43541584521485/16*100</f>
        <v>6.3273543655891951</v>
      </c>
    </row>
    <row r="50" spans="1:4" x14ac:dyDescent="0.25">
      <c r="A50" t="s">
        <v>2412</v>
      </c>
      <c r="B50">
        <v>6.6816327419523462</v>
      </c>
      <c r="D50">
        <f t="shared" si="2"/>
        <v>6.4891229473933052</v>
      </c>
    </row>
    <row r="51" spans="1:4" x14ac:dyDescent="0.25">
      <c r="A51" t="s">
        <v>2413</v>
      </c>
      <c r="B51">
        <v>6.7362464974402485</v>
      </c>
      <c r="D51">
        <f t="shared" si="2"/>
        <v>6.5421631828666964</v>
      </c>
    </row>
    <row r="52" spans="1:4" x14ac:dyDescent="0.25">
      <c r="A52" t="s">
        <v>2414</v>
      </c>
      <c r="B52">
        <v>6.7314798514140346</v>
      </c>
      <c r="D52">
        <f t="shared" si="2"/>
        <v>6.537533872441327</v>
      </c>
    </row>
    <row r="53" spans="1:4" x14ac:dyDescent="0.25">
      <c r="A53" t="s">
        <v>2415</v>
      </c>
      <c r="B53">
        <v>6.7345482238879315</v>
      </c>
      <c r="D53">
        <f t="shared" si="2"/>
        <v>6.5405138396140954</v>
      </c>
    </row>
    <row r="54" spans="1:4" x14ac:dyDescent="0.25">
      <c r="A54" t="s">
        <v>2416</v>
      </c>
      <c r="B54">
        <v>6.7056200336330214</v>
      </c>
      <c r="D54">
        <f t="shared" si="2"/>
        <v>6.5124191222808516</v>
      </c>
    </row>
    <row r="55" spans="1:4" x14ac:dyDescent="0.25">
      <c r="A55" t="s">
        <v>2417</v>
      </c>
      <c r="B55">
        <v>6.6736476688922117</v>
      </c>
      <c r="D55">
        <f t="shared" si="2"/>
        <v>6.4813679385755067</v>
      </c>
    </row>
    <row r="57" spans="1:4" x14ac:dyDescent="0.25">
      <c r="A57" t="s">
        <v>2418</v>
      </c>
      <c r="B57">
        <v>8.0510317109199505</v>
      </c>
      <c r="D57">
        <f>B57/8.05103171091995/16*100</f>
        <v>6.25</v>
      </c>
    </row>
    <row r="58" spans="1:4" x14ac:dyDescent="0.25">
      <c r="A58" t="s">
        <v>2419</v>
      </c>
      <c r="B58">
        <v>8.0627434781590956</v>
      </c>
      <c r="D58">
        <f t="shared" ref="D58:D64" si="3">B58/8.05103171091995/16*100</f>
        <v>6.2590918217531515</v>
      </c>
    </row>
    <row r="59" spans="1:4" x14ac:dyDescent="0.25">
      <c r="A59" t="s">
        <v>2420</v>
      </c>
      <c r="B59">
        <v>8.1050361640324837</v>
      </c>
      <c r="D59">
        <f t="shared" si="3"/>
        <v>6.2919235501824602</v>
      </c>
    </row>
    <row r="60" spans="1:4" x14ac:dyDescent="0.25">
      <c r="A60" t="s">
        <v>2421</v>
      </c>
      <c r="B60">
        <v>8.0841728283987813</v>
      </c>
      <c r="D60">
        <f t="shared" si="3"/>
        <v>6.2757273839776033</v>
      </c>
    </row>
    <row r="61" spans="1:4" x14ac:dyDescent="0.25">
      <c r="A61" t="s">
        <v>2422</v>
      </c>
      <c r="B61">
        <v>8.1134650988126626</v>
      </c>
      <c r="D61">
        <f t="shared" si="3"/>
        <v>6.2984669155879986</v>
      </c>
    </row>
    <row r="62" spans="1:4" x14ac:dyDescent="0.25">
      <c r="A62" t="s">
        <v>2423</v>
      </c>
      <c r="B62">
        <v>8.0990334909432935</v>
      </c>
      <c r="D62">
        <f t="shared" si="3"/>
        <v>6.2872636869308289</v>
      </c>
    </row>
    <row r="63" spans="1:4" x14ac:dyDescent="0.25">
      <c r="A63" t="s">
        <v>2424</v>
      </c>
      <c r="B63">
        <v>8.127216546516248</v>
      </c>
      <c r="D63">
        <f t="shared" si="3"/>
        <v>6.3091421372531711</v>
      </c>
    </row>
    <row r="64" spans="1:4" x14ac:dyDescent="0.25">
      <c r="A64" t="s">
        <v>2425</v>
      </c>
      <c r="B64">
        <v>8.1053125282625462</v>
      </c>
      <c r="D64">
        <f t="shared" si="3"/>
        <v>6.2921380911878755</v>
      </c>
    </row>
    <row r="66" spans="1:4" x14ac:dyDescent="0.25">
      <c r="A66" t="s">
        <v>2401</v>
      </c>
      <c r="B66">
        <v>4.3519677782891497</v>
      </c>
      <c r="D66">
        <f>B66/4.35196777828915/16*100</f>
        <v>6.25</v>
      </c>
    </row>
    <row r="67" spans="1:4" x14ac:dyDescent="0.25">
      <c r="A67" t="s">
        <v>2426</v>
      </c>
      <c r="B67">
        <v>4.3800889425541598</v>
      </c>
      <c r="D67">
        <f t="shared" ref="D67:D73" si="4">B67/4.35196777828915/16*100</f>
        <v>6.2903857026545831</v>
      </c>
    </row>
    <row r="68" spans="1:4" x14ac:dyDescent="0.25">
      <c r="A68" t="s">
        <v>2427</v>
      </c>
      <c r="B68">
        <v>4.281706535081149</v>
      </c>
      <c r="D68">
        <f t="shared" si="4"/>
        <v>6.1490955833265293</v>
      </c>
    </row>
    <row r="69" spans="1:4" x14ac:dyDescent="0.25">
      <c r="A69" t="s">
        <v>2428</v>
      </c>
      <c r="B69">
        <v>4.2866883282993626</v>
      </c>
      <c r="D69">
        <f t="shared" si="4"/>
        <v>6.1562500957678141</v>
      </c>
    </row>
    <row r="70" spans="1:4" x14ac:dyDescent="0.25">
      <c r="A70" t="s">
        <v>2429</v>
      </c>
      <c r="B70">
        <v>4.2778199795206184</v>
      </c>
      <c r="D70">
        <f t="shared" si="4"/>
        <v>6.1435139766853917</v>
      </c>
    </row>
    <row r="71" spans="1:4" x14ac:dyDescent="0.25">
      <c r="A71" t="s">
        <v>2430</v>
      </c>
      <c r="B71">
        <v>4.2754279301474805</v>
      </c>
      <c r="D71">
        <f t="shared" si="4"/>
        <v>6.140078678139135</v>
      </c>
    </row>
    <row r="72" spans="1:4" x14ac:dyDescent="0.25">
      <c r="A72" t="s">
        <v>2431</v>
      </c>
      <c r="B72">
        <v>4.2891999263732492</v>
      </c>
      <c r="D72">
        <f t="shared" si="4"/>
        <v>6.1598570820235716</v>
      </c>
    </row>
    <row r="73" spans="1:4" x14ac:dyDescent="0.25">
      <c r="A73" t="s">
        <v>2432</v>
      </c>
      <c r="B73">
        <v>4.2885136688074326</v>
      </c>
      <c r="D73">
        <f t="shared" si="4"/>
        <v>6.1588715256029225</v>
      </c>
    </row>
    <row r="75" spans="1:4" x14ac:dyDescent="0.25">
      <c r="A75" t="s">
        <v>2399</v>
      </c>
      <c r="B75">
        <v>3.0485656764389399</v>
      </c>
      <c r="D75">
        <f>B75/3.04856567643894/16*100</f>
        <v>6.25</v>
      </c>
    </row>
    <row r="76" spans="1:4" x14ac:dyDescent="0.25">
      <c r="A76" t="s">
        <v>2400</v>
      </c>
      <c r="B76">
        <v>3.0576489740739419</v>
      </c>
      <c r="D76">
        <f t="shared" ref="D76:D82" si="5">B76/3.04856567643894/16*100</f>
        <v>6.2686220722281032</v>
      </c>
    </row>
    <row r="77" spans="1:4" x14ac:dyDescent="0.25">
      <c r="A77" t="s">
        <v>2433</v>
      </c>
      <c r="B77">
        <v>3.0304913859232605</v>
      </c>
      <c r="D77">
        <f t="shared" si="5"/>
        <v>6.21294509362352</v>
      </c>
    </row>
    <row r="78" spans="1:4" x14ac:dyDescent="0.25">
      <c r="A78" t="s">
        <v>2434</v>
      </c>
      <c r="B78">
        <v>3.0226236018232147</v>
      </c>
      <c r="D78">
        <f t="shared" si="5"/>
        <v>6.1968149997222044</v>
      </c>
    </row>
    <row r="79" spans="1:4" x14ac:dyDescent="0.25">
      <c r="A79" t="s">
        <v>2435</v>
      </c>
      <c r="B79">
        <v>3.0302416483016086</v>
      </c>
      <c r="D79">
        <f t="shared" si="5"/>
        <v>6.2124330954246982</v>
      </c>
    </row>
    <row r="80" spans="1:4" x14ac:dyDescent="0.25">
      <c r="A80" t="s">
        <v>2436</v>
      </c>
      <c r="B80">
        <v>3.0347191076768989</v>
      </c>
      <c r="D80">
        <f t="shared" si="5"/>
        <v>6.2216125339100961</v>
      </c>
    </row>
    <row r="81" spans="1:8" x14ac:dyDescent="0.25">
      <c r="A81" t="s">
        <v>2437</v>
      </c>
      <c r="B81">
        <v>3.0338940253412896</v>
      </c>
      <c r="D81">
        <f t="shared" si="5"/>
        <v>6.2199209959394981</v>
      </c>
    </row>
    <row r="82" spans="1:8" x14ac:dyDescent="0.25">
      <c r="A82" t="s">
        <v>2438</v>
      </c>
      <c r="B82">
        <v>3.0353182320336325</v>
      </c>
      <c r="D82">
        <f t="shared" si="5"/>
        <v>6.2228408253845169</v>
      </c>
    </row>
    <row r="84" spans="1:8" x14ac:dyDescent="0.25">
      <c r="A84" t="s">
        <v>2439</v>
      </c>
      <c r="B84">
        <v>4.6701649880251699</v>
      </c>
      <c r="D84">
        <f>B84/4.67016498802517/16*100</f>
        <v>6.25</v>
      </c>
    </row>
    <row r="85" spans="1:8" x14ac:dyDescent="0.25">
      <c r="A85" t="s">
        <v>2440</v>
      </c>
      <c r="B85">
        <v>4.7317137286017088</v>
      </c>
      <c r="D85">
        <f t="shared" ref="D85:D91" si="6">B85/4.67016498802517/16*100</f>
        <v>6.3323696014144533</v>
      </c>
    </row>
    <row r="86" spans="1:8" x14ac:dyDescent="0.25">
      <c r="A86" t="s">
        <v>2441</v>
      </c>
      <c r="B86">
        <v>4.8625807067136222</v>
      </c>
      <c r="D86">
        <f t="shared" si="6"/>
        <v>6.5075065859314236</v>
      </c>
    </row>
    <row r="87" spans="1:8" x14ac:dyDescent="0.25">
      <c r="A87" t="s">
        <v>2442</v>
      </c>
      <c r="B87">
        <v>4.8692127652583084</v>
      </c>
      <c r="D87">
        <f t="shared" si="6"/>
        <v>6.5163821537134128</v>
      </c>
    </row>
    <row r="88" spans="1:8" x14ac:dyDescent="0.25">
      <c r="A88" t="s">
        <v>2443</v>
      </c>
      <c r="B88">
        <v>4.8687042032227685</v>
      </c>
      <c r="D88">
        <f t="shared" si="6"/>
        <v>6.5157015540493166</v>
      </c>
    </row>
    <row r="89" spans="1:8" x14ac:dyDescent="0.25">
      <c r="A89" t="s">
        <v>2444</v>
      </c>
      <c r="B89">
        <v>4.8102479323329694</v>
      </c>
      <c r="D89">
        <f t="shared" si="6"/>
        <v>6.4374705506483556</v>
      </c>
    </row>
    <row r="90" spans="1:8" x14ac:dyDescent="0.25">
      <c r="A90" t="s">
        <v>2445</v>
      </c>
      <c r="B90">
        <v>4.8553509448579923</v>
      </c>
      <c r="D90">
        <f t="shared" si="6"/>
        <v>6.4978311222778808</v>
      </c>
    </row>
    <row r="91" spans="1:8" x14ac:dyDescent="0.25">
      <c r="A91" t="s">
        <v>2446</v>
      </c>
      <c r="B91">
        <v>4.8626777504448624</v>
      </c>
      <c r="D91">
        <f t="shared" si="6"/>
        <v>6.5076364578571066</v>
      </c>
    </row>
    <row r="93" spans="1:8" x14ac:dyDescent="0.25">
      <c r="A93" t="s">
        <v>2447</v>
      </c>
      <c r="B93">
        <v>5.1964640032842997</v>
      </c>
      <c r="D93">
        <f>B93/5.1964640032843/16*100</f>
        <v>6.25</v>
      </c>
      <c r="G93" t="s">
        <v>2519</v>
      </c>
      <c r="H93" t="s">
        <v>2520</v>
      </c>
    </row>
    <row r="94" spans="1:8" x14ac:dyDescent="0.25">
      <c r="A94" t="s">
        <v>2448</v>
      </c>
      <c r="B94">
        <v>5.1255806450899861</v>
      </c>
      <c r="D94">
        <f t="shared" ref="D94:D100" si="7">B94/5.1964640032843/16*100</f>
        <v>6.1647456831348277</v>
      </c>
      <c r="G94" t="s">
        <v>2391</v>
      </c>
      <c r="H94">
        <v>6.25</v>
      </c>
    </row>
    <row r="95" spans="1:8" x14ac:dyDescent="0.25">
      <c r="A95" t="s">
        <v>2449</v>
      </c>
      <c r="B95">
        <v>5.0344925524974533</v>
      </c>
      <c r="D95">
        <f t="shared" si="7"/>
        <v>6.0551903050270379</v>
      </c>
      <c r="G95" t="s">
        <v>2392</v>
      </c>
      <c r="H95">
        <v>6.2930469990412696</v>
      </c>
    </row>
    <row r="96" spans="1:8" x14ac:dyDescent="0.25">
      <c r="A96" t="s">
        <v>2450</v>
      </c>
      <c r="B96">
        <v>4.9973749845901443</v>
      </c>
      <c r="D96">
        <f t="shared" si="7"/>
        <v>6.01054748651159</v>
      </c>
      <c r="G96" t="s">
        <v>2393</v>
      </c>
      <c r="H96">
        <v>5.6882501246587429</v>
      </c>
    </row>
    <row r="97" spans="1:8" x14ac:dyDescent="0.25">
      <c r="A97" t="s">
        <v>2451</v>
      </c>
      <c r="B97">
        <v>5.0123592527574212</v>
      </c>
      <c r="D97">
        <f t="shared" si="7"/>
        <v>6.0285696792923522</v>
      </c>
      <c r="G97" t="s">
        <v>2394</v>
      </c>
      <c r="H97">
        <v>5.7391378018115553</v>
      </c>
    </row>
    <row r="98" spans="1:8" x14ac:dyDescent="0.25">
      <c r="A98" t="s">
        <v>2452</v>
      </c>
      <c r="B98">
        <v>5.0027506323504669</v>
      </c>
      <c r="D98">
        <f t="shared" si="7"/>
        <v>6.0170129981519631</v>
      </c>
      <c r="G98" t="s">
        <v>2395</v>
      </c>
      <c r="H98">
        <v>5.706115236335263</v>
      </c>
    </row>
    <row r="99" spans="1:8" x14ac:dyDescent="0.25">
      <c r="A99" t="s">
        <v>2453</v>
      </c>
      <c r="B99">
        <v>5.0264011839324603</v>
      </c>
      <c r="D99">
        <f t="shared" si="7"/>
        <v>6.0454584847932713</v>
      </c>
      <c r="G99" t="s">
        <v>2396</v>
      </c>
      <c r="H99">
        <v>5.8221149532661416</v>
      </c>
    </row>
    <row r="100" spans="1:8" x14ac:dyDescent="0.25">
      <c r="A100" t="s">
        <v>2462</v>
      </c>
      <c r="B100">
        <v>5.03410012080729</v>
      </c>
      <c r="D100">
        <f t="shared" si="7"/>
        <v>6.0547183113671244</v>
      </c>
      <c r="G100" t="s">
        <v>2397</v>
      </c>
      <c r="H100">
        <v>5.7206714868656556</v>
      </c>
    </row>
    <row r="101" spans="1:8" x14ac:dyDescent="0.25">
      <c r="G101" t="s">
        <v>2398</v>
      </c>
      <c r="H101">
        <v>5.7181389965938845</v>
      </c>
    </row>
    <row r="102" spans="1:8" x14ac:dyDescent="0.25">
      <c r="A102" t="s">
        <v>2454</v>
      </c>
      <c r="B102">
        <v>6.2447637216593801</v>
      </c>
      <c r="D102">
        <f>B102/6.24476372165938/16*100</f>
        <v>6.25</v>
      </c>
    </row>
    <row r="103" spans="1:8" x14ac:dyDescent="0.25">
      <c r="A103" t="s">
        <v>2455</v>
      </c>
      <c r="B103">
        <v>6.3738120782340353</v>
      </c>
      <c r="D103">
        <f t="shared" ref="D103:D109" si="8">B103/6.24476372165938/16*100</f>
        <v>6.3791565645300796</v>
      </c>
      <c r="G103" t="s">
        <v>2402</v>
      </c>
      <c r="H103">
        <v>6.25</v>
      </c>
    </row>
    <row r="104" spans="1:8" x14ac:dyDescent="0.25">
      <c r="A104" t="s">
        <v>2456</v>
      </c>
      <c r="B104">
        <v>6.526823210713613</v>
      </c>
      <c r="D104">
        <f t="shared" si="8"/>
        <v>6.5322959979213628</v>
      </c>
      <c r="G104" t="s">
        <v>2403</v>
      </c>
      <c r="H104">
        <v>6.3201751669418398</v>
      </c>
    </row>
    <row r="105" spans="1:8" x14ac:dyDescent="0.25">
      <c r="A105" t="s">
        <v>2457</v>
      </c>
      <c r="B105">
        <v>6.6006215448542154</v>
      </c>
      <c r="D105">
        <f t="shared" si="8"/>
        <v>6.6061562124846445</v>
      </c>
      <c r="G105" t="s">
        <v>2404</v>
      </c>
      <c r="H105">
        <v>6.4637275025623344</v>
      </c>
    </row>
    <row r="106" spans="1:8" x14ac:dyDescent="0.25">
      <c r="A106" t="s">
        <v>2458</v>
      </c>
      <c r="B106">
        <v>6.5753112518797368</v>
      </c>
      <c r="D106">
        <f t="shared" si="8"/>
        <v>6.5808246966513355</v>
      </c>
      <c r="G106" t="s">
        <v>2405</v>
      </c>
      <c r="H106">
        <v>6.4835728650591342</v>
      </c>
    </row>
    <row r="107" spans="1:8" x14ac:dyDescent="0.25">
      <c r="A107" t="s">
        <v>2459</v>
      </c>
      <c r="B107">
        <v>6.5468777339562649</v>
      </c>
      <c r="D107">
        <f t="shared" si="8"/>
        <v>6.5523673370229272</v>
      </c>
      <c r="G107" t="s">
        <v>2406</v>
      </c>
      <c r="H107">
        <v>6.4913792194130808</v>
      </c>
    </row>
    <row r="108" spans="1:8" x14ac:dyDescent="0.25">
      <c r="A108" t="s">
        <v>2460</v>
      </c>
      <c r="B108">
        <v>6.5429540072119323</v>
      </c>
      <c r="D108">
        <f t="shared" si="8"/>
        <v>6.5484403202060992</v>
      </c>
      <c r="G108" t="s">
        <v>2407</v>
      </c>
      <c r="H108">
        <v>6.4963446199084078</v>
      </c>
    </row>
    <row r="109" spans="1:8" x14ac:dyDescent="0.25">
      <c r="A109" t="s">
        <v>2461</v>
      </c>
      <c r="B109">
        <v>6.5234128408923802</v>
      </c>
      <c r="D109">
        <f t="shared" si="8"/>
        <v>6.5288827684810276</v>
      </c>
      <c r="G109" t="s">
        <v>2408</v>
      </c>
      <c r="H109">
        <v>6.50350442807507</v>
      </c>
    </row>
    <row r="110" spans="1:8" x14ac:dyDescent="0.25">
      <c r="G110" t="s">
        <v>2409</v>
      </c>
      <c r="H110">
        <v>6.4494453967395486</v>
      </c>
    </row>
    <row r="111" spans="1:8" x14ac:dyDescent="0.25">
      <c r="A111" t="s">
        <v>2463</v>
      </c>
      <c r="B111">
        <v>4.6186829312193103</v>
      </c>
      <c r="D111">
        <f>B111/4.61868293121931/16*100</f>
        <v>6.25</v>
      </c>
    </row>
    <row r="112" spans="1:8" x14ac:dyDescent="0.25">
      <c r="A112" t="s">
        <v>2464</v>
      </c>
      <c r="B112">
        <v>4.7639861948206148</v>
      </c>
      <c r="D112">
        <f t="shared" ref="D112:D118" si="9">B112/4.61868293121931/16*100</f>
        <v>6.4466243214856069</v>
      </c>
      <c r="G112" t="s">
        <v>2410</v>
      </c>
      <c r="H112">
        <v>6.25</v>
      </c>
    </row>
    <row r="113" spans="1:8" x14ac:dyDescent="0.25">
      <c r="A113" t="s">
        <v>2465</v>
      </c>
      <c r="B113">
        <v>5.2146261680758119</v>
      </c>
      <c r="D113">
        <f t="shared" si="9"/>
        <v>7.0564301632781383</v>
      </c>
      <c r="G113" t="s">
        <v>2411</v>
      </c>
      <c r="H113">
        <v>6.3273543655891951</v>
      </c>
    </row>
    <row r="114" spans="1:8" x14ac:dyDescent="0.25">
      <c r="A114" t="s">
        <v>2466</v>
      </c>
      <c r="B114">
        <v>5.2611358365046748</v>
      </c>
      <c r="D114">
        <f t="shared" si="9"/>
        <v>7.1193670290490143</v>
      </c>
      <c r="G114" t="s">
        <v>2412</v>
      </c>
      <c r="H114">
        <v>6.4891229473933052</v>
      </c>
    </row>
    <row r="115" spans="1:8" x14ac:dyDescent="0.25">
      <c r="A115" t="s">
        <v>2467</v>
      </c>
      <c r="B115">
        <v>5.2677660565876918</v>
      </c>
      <c r="D115">
        <f t="shared" si="9"/>
        <v>7.1283390403639197</v>
      </c>
      <c r="G115" t="s">
        <v>2413</v>
      </c>
      <c r="H115">
        <v>6.5421631828666964</v>
      </c>
    </row>
    <row r="116" spans="1:8" x14ac:dyDescent="0.25">
      <c r="A116" t="s">
        <v>2468</v>
      </c>
      <c r="B116">
        <v>5.2527759397770399</v>
      </c>
      <c r="D116">
        <f t="shared" si="9"/>
        <v>7.1080544199511824</v>
      </c>
      <c r="G116" t="s">
        <v>2414</v>
      </c>
      <c r="H116">
        <v>6.537533872441327</v>
      </c>
    </row>
    <row r="117" spans="1:8" x14ac:dyDescent="0.25">
      <c r="A117" t="s">
        <v>2469</v>
      </c>
      <c r="B117">
        <v>5.2488875472160617</v>
      </c>
      <c r="D117">
        <f t="shared" si="9"/>
        <v>7.1027926486046695</v>
      </c>
      <c r="G117" t="s">
        <v>2415</v>
      </c>
      <c r="H117">
        <v>6.5405138396140954</v>
      </c>
    </row>
    <row r="118" spans="1:8" x14ac:dyDescent="0.25">
      <c r="A118" t="s">
        <v>2470</v>
      </c>
      <c r="B118">
        <v>5.1905304078936121</v>
      </c>
      <c r="D118">
        <f t="shared" si="9"/>
        <v>7.0238237896903772</v>
      </c>
      <c r="G118" t="s">
        <v>2416</v>
      </c>
      <c r="H118">
        <v>6.5124191222808516</v>
      </c>
    </row>
    <row r="119" spans="1:8" x14ac:dyDescent="0.25">
      <c r="G119" t="s">
        <v>2417</v>
      </c>
      <c r="H119">
        <v>6.4813679385755067</v>
      </c>
    </row>
    <row r="120" spans="1:8" x14ac:dyDescent="0.25">
      <c r="A120" t="s">
        <v>2471</v>
      </c>
      <c r="B120">
        <v>8.1405513879701701</v>
      </c>
      <c r="D120">
        <f>B120/8.14055138797017/16*100</f>
        <v>6.25</v>
      </c>
    </row>
    <row r="121" spans="1:8" x14ac:dyDescent="0.25">
      <c r="A121" t="s">
        <v>2472</v>
      </c>
      <c r="B121">
        <v>8.3631086603282121</v>
      </c>
      <c r="D121">
        <f t="shared" ref="D121:D127" si="10">B121/8.14055138797017/16*100</f>
        <v>6.420870852101408</v>
      </c>
      <c r="G121" t="s">
        <v>2418</v>
      </c>
      <c r="H121">
        <v>6.25</v>
      </c>
    </row>
    <row r="122" spans="1:8" x14ac:dyDescent="0.25">
      <c r="A122" t="s">
        <v>2473</v>
      </c>
      <c r="B122">
        <v>9.1491053409830805</v>
      </c>
      <c r="D122">
        <f t="shared" si="10"/>
        <v>7.0243286548925585</v>
      </c>
      <c r="G122" t="s">
        <v>2419</v>
      </c>
      <c r="H122">
        <v>6.2590918217531515</v>
      </c>
    </row>
    <row r="123" spans="1:8" x14ac:dyDescent="0.25">
      <c r="A123" t="s">
        <v>2474</v>
      </c>
      <c r="B123">
        <v>9.229981779876459</v>
      </c>
      <c r="D123">
        <f t="shared" si="10"/>
        <v>7.0864224516138217</v>
      </c>
      <c r="G123" t="s">
        <v>2420</v>
      </c>
      <c r="H123">
        <v>6.2919235501824602</v>
      </c>
    </row>
    <row r="124" spans="1:8" x14ac:dyDescent="0.25">
      <c r="A124" t="s">
        <v>2475</v>
      </c>
      <c r="B124">
        <v>9.2259622819542528</v>
      </c>
      <c r="D124">
        <f t="shared" si="10"/>
        <v>7.0833364368199199</v>
      </c>
      <c r="G124" t="s">
        <v>2421</v>
      </c>
      <c r="H124">
        <v>6.2757273839776033</v>
      </c>
    </row>
    <row r="125" spans="1:8" x14ac:dyDescent="0.25">
      <c r="A125" t="s">
        <v>2476</v>
      </c>
      <c r="B125">
        <v>9.1611114351355578</v>
      </c>
      <c r="D125">
        <f t="shared" si="10"/>
        <v>7.0335464688804255</v>
      </c>
      <c r="G125" t="s">
        <v>2422</v>
      </c>
      <c r="H125">
        <v>6.2984669155879986</v>
      </c>
    </row>
    <row r="126" spans="1:8" x14ac:dyDescent="0.25">
      <c r="A126" t="s">
        <v>2477</v>
      </c>
      <c r="B126">
        <v>9.1546572162602402</v>
      </c>
      <c r="D126">
        <f t="shared" si="10"/>
        <v>7.0285911696570409</v>
      </c>
      <c r="G126" t="s">
        <v>2423</v>
      </c>
      <c r="H126">
        <v>6.2872636869308289</v>
      </c>
    </row>
    <row r="127" spans="1:8" x14ac:dyDescent="0.25">
      <c r="A127" t="s">
        <v>2478</v>
      </c>
      <c r="B127">
        <v>9.117758062577062</v>
      </c>
      <c r="D127">
        <f t="shared" si="10"/>
        <v>7.0002614288902585</v>
      </c>
      <c r="G127" t="s">
        <v>2424</v>
      </c>
      <c r="H127">
        <v>6.3091421372531711</v>
      </c>
    </row>
    <row r="128" spans="1:8" x14ac:dyDescent="0.25">
      <c r="G128" t="s">
        <v>2425</v>
      </c>
      <c r="H128">
        <v>6.2921380911878755</v>
      </c>
    </row>
    <row r="129" spans="1:8" x14ac:dyDescent="0.25">
      <c r="A129" t="s">
        <v>2479</v>
      </c>
      <c r="B129">
        <v>8.01140664584997</v>
      </c>
      <c r="D129">
        <f>B129/8.01140664584997/16*100</f>
        <v>6.25</v>
      </c>
    </row>
    <row r="130" spans="1:8" x14ac:dyDescent="0.25">
      <c r="A130" t="s">
        <v>2480</v>
      </c>
      <c r="B130">
        <v>8.0734839634918725</v>
      </c>
      <c r="D130">
        <f t="shared" ref="D130:D136" si="11">B130/8.01140664584997/16*100</f>
        <v>6.2984288530607628</v>
      </c>
      <c r="G130" t="s">
        <v>2401</v>
      </c>
      <c r="H130">
        <v>6.25</v>
      </c>
    </row>
    <row r="131" spans="1:8" x14ac:dyDescent="0.25">
      <c r="A131" t="s">
        <v>2481</v>
      </c>
      <c r="B131">
        <v>8.6583787093647899</v>
      </c>
      <c r="D131">
        <f t="shared" si="11"/>
        <v>6.7547272689699582</v>
      </c>
      <c r="G131" t="s">
        <v>2426</v>
      </c>
      <c r="H131">
        <v>6.2903857026545831</v>
      </c>
    </row>
    <row r="132" spans="1:8" x14ac:dyDescent="0.25">
      <c r="A132" t="s">
        <v>2482</v>
      </c>
      <c r="B132">
        <v>8.7067806058261432</v>
      </c>
      <c r="D132">
        <f t="shared" si="11"/>
        <v>6.7924874110094544</v>
      </c>
      <c r="G132" t="s">
        <v>2427</v>
      </c>
      <c r="H132">
        <v>6.1490955833265293</v>
      </c>
    </row>
    <row r="133" spans="1:8" x14ac:dyDescent="0.25">
      <c r="A133" t="s">
        <v>2483</v>
      </c>
      <c r="B133">
        <v>8.7313574031404517</v>
      </c>
      <c r="D133">
        <f t="shared" si="11"/>
        <v>6.8116606960522237</v>
      </c>
      <c r="G133" t="s">
        <v>2428</v>
      </c>
      <c r="H133">
        <v>6.1562500957678141</v>
      </c>
    </row>
    <row r="134" spans="1:8" x14ac:dyDescent="0.25">
      <c r="A134" t="s">
        <v>2484</v>
      </c>
      <c r="B134">
        <v>8.6749406867664618</v>
      </c>
      <c r="D134">
        <f t="shared" si="11"/>
        <v>6.7676478911947795</v>
      </c>
      <c r="G134" t="s">
        <v>2429</v>
      </c>
      <c r="H134">
        <v>6.1435139766853917</v>
      </c>
    </row>
    <row r="135" spans="1:8" x14ac:dyDescent="0.25">
      <c r="A135" t="s">
        <v>2485</v>
      </c>
      <c r="B135">
        <v>8.668902661723326</v>
      </c>
      <c r="D135">
        <f t="shared" si="11"/>
        <v>6.7629374004922322</v>
      </c>
      <c r="G135" t="s">
        <v>2430</v>
      </c>
      <c r="H135">
        <v>6.140078678139135</v>
      </c>
    </row>
    <row r="136" spans="1:8" x14ac:dyDescent="0.25">
      <c r="A136" t="s">
        <v>2486</v>
      </c>
      <c r="B136">
        <v>8.6292552123328576</v>
      </c>
      <c r="D136">
        <f t="shared" si="11"/>
        <v>6.7320069322680549</v>
      </c>
      <c r="G136" t="s">
        <v>2431</v>
      </c>
      <c r="H136">
        <v>6.1598570820235716</v>
      </c>
    </row>
    <row r="137" spans="1:8" x14ac:dyDescent="0.25">
      <c r="G137" t="s">
        <v>2432</v>
      </c>
      <c r="H137">
        <v>6.1588715256029225</v>
      </c>
    </row>
    <row r="138" spans="1:8" x14ac:dyDescent="0.25">
      <c r="A138" t="s">
        <v>2487</v>
      </c>
      <c r="B138">
        <v>7.7345806904921002</v>
      </c>
      <c r="D138">
        <f>B138/7.7345806904921/16*100</f>
        <v>6.25</v>
      </c>
    </row>
    <row r="139" spans="1:8" x14ac:dyDescent="0.25">
      <c r="A139" t="s">
        <v>2489</v>
      </c>
      <c r="B139">
        <v>7.5954048406318853</v>
      </c>
      <c r="D139">
        <f t="shared" ref="D139:D145" si="12">B139/7.7345806904921/16*100</f>
        <v>6.1375376576398484</v>
      </c>
      <c r="G139" t="s">
        <v>2399</v>
      </c>
      <c r="H139">
        <v>6.25</v>
      </c>
    </row>
    <row r="140" spans="1:8" x14ac:dyDescent="0.25">
      <c r="A140" t="s">
        <v>2490</v>
      </c>
      <c r="B140">
        <v>6.9980216858898494</v>
      </c>
      <c r="D140">
        <f t="shared" si="12"/>
        <v>5.6548166328624623</v>
      </c>
      <c r="G140" t="s">
        <v>2400</v>
      </c>
      <c r="H140">
        <v>6.2686220722281032</v>
      </c>
    </row>
    <row r="141" spans="1:8" x14ac:dyDescent="0.25">
      <c r="A141" t="s">
        <v>2491</v>
      </c>
      <c r="B141">
        <v>6.9484829058968165</v>
      </c>
      <c r="D141">
        <f t="shared" si="12"/>
        <v>5.6147863600724897</v>
      </c>
      <c r="G141" t="s">
        <v>2433</v>
      </c>
      <c r="H141">
        <v>6.21294509362352</v>
      </c>
    </row>
    <row r="142" spans="1:8" x14ac:dyDescent="0.25">
      <c r="A142" t="s">
        <v>2492</v>
      </c>
      <c r="B142">
        <v>6.9211669923885815</v>
      </c>
      <c r="D142">
        <f t="shared" si="12"/>
        <v>5.5927134816246209</v>
      </c>
      <c r="G142" t="s">
        <v>2434</v>
      </c>
      <c r="H142">
        <v>6.1968149997222044</v>
      </c>
    </row>
    <row r="143" spans="1:8" x14ac:dyDescent="0.25">
      <c r="A143" t="s">
        <v>2493</v>
      </c>
      <c r="B143">
        <v>7.0080695495009904</v>
      </c>
      <c r="D143">
        <f t="shared" si="12"/>
        <v>5.662935902682328</v>
      </c>
      <c r="G143" t="s">
        <v>2435</v>
      </c>
      <c r="H143">
        <v>6.2124330954246982</v>
      </c>
    </row>
    <row r="144" spans="1:8" x14ac:dyDescent="0.25">
      <c r="A144" t="s">
        <v>2494</v>
      </c>
      <c r="B144">
        <v>6.9875171682060362</v>
      </c>
      <c r="D144">
        <f t="shared" si="12"/>
        <v>5.64632835946394</v>
      </c>
      <c r="G144" t="s">
        <v>2436</v>
      </c>
      <c r="H144">
        <v>6.2216125339100961</v>
      </c>
    </row>
    <row r="145" spans="1:8" x14ac:dyDescent="0.25">
      <c r="A145" t="s">
        <v>2495</v>
      </c>
      <c r="B145">
        <v>7.0179636676109203</v>
      </c>
      <c r="D145">
        <f t="shared" si="12"/>
        <v>5.670930937017296</v>
      </c>
      <c r="G145" t="s">
        <v>2437</v>
      </c>
      <c r="H145">
        <v>6.2199209959394981</v>
      </c>
    </row>
    <row r="146" spans="1:8" x14ac:dyDescent="0.25">
      <c r="G146" t="s">
        <v>2438</v>
      </c>
      <c r="H146">
        <v>6.2228408253845169</v>
      </c>
    </row>
    <row r="147" spans="1:8" x14ac:dyDescent="0.25">
      <c r="A147" t="s">
        <v>2496</v>
      </c>
      <c r="B147">
        <v>5.3808151919935101</v>
      </c>
      <c r="D147">
        <f>B147/5.38081519199351/16*100</f>
        <v>6.25</v>
      </c>
    </row>
    <row r="148" spans="1:8" x14ac:dyDescent="0.25">
      <c r="A148" t="s">
        <v>2488</v>
      </c>
      <c r="B148">
        <v>5.2400419122643473</v>
      </c>
      <c r="D148">
        <f t="shared" ref="D148:D154" si="13">B148/5.38081519199351/16*100</f>
        <v>6.0864870438931948</v>
      </c>
      <c r="G148" t="s">
        <v>2439</v>
      </c>
      <c r="H148">
        <v>6.25</v>
      </c>
    </row>
    <row r="149" spans="1:8" x14ac:dyDescent="0.25">
      <c r="A149" t="s">
        <v>2497</v>
      </c>
      <c r="B149">
        <v>4.982282699657703</v>
      </c>
      <c r="D149">
        <f t="shared" si="13"/>
        <v>5.7870909447317436</v>
      </c>
      <c r="G149" t="s">
        <v>2440</v>
      </c>
      <c r="H149">
        <v>6.3323696014144533</v>
      </c>
    </row>
    <row r="150" spans="1:8" x14ac:dyDescent="0.25">
      <c r="A150" t="s">
        <v>2498</v>
      </c>
      <c r="B150">
        <v>4.9170017928578886</v>
      </c>
      <c r="D150">
        <f t="shared" si="13"/>
        <v>5.711264949424204</v>
      </c>
      <c r="G150" t="s">
        <v>2441</v>
      </c>
      <c r="H150">
        <v>6.5075065859314236</v>
      </c>
    </row>
    <row r="151" spans="1:8" x14ac:dyDescent="0.25">
      <c r="A151" t="s">
        <v>2499</v>
      </c>
      <c r="B151">
        <v>4.9190494385729195</v>
      </c>
      <c r="D151">
        <f t="shared" si="13"/>
        <v>5.7136433596208578</v>
      </c>
      <c r="G151" t="s">
        <v>2442</v>
      </c>
      <c r="H151">
        <v>6.5163821537134128</v>
      </c>
    </row>
    <row r="152" spans="1:8" x14ac:dyDescent="0.25">
      <c r="A152" t="s">
        <v>2500</v>
      </c>
      <c r="B152">
        <v>4.9497009030896519</v>
      </c>
      <c r="D152">
        <f t="shared" si="13"/>
        <v>5.7492460789847613</v>
      </c>
      <c r="G152" t="s">
        <v>2443</v>
      </c>
      <c r="H152">
        <v>6.5157015540493166</v>
      </c>
    </row>
    <row r="153" spans="1:8" x14ac:dyDescent="0.25">
      <c r="A153" t="s">
        <v>2501</v>
      </c>
      <c r="B153">
        <v>4.9565807374797064</v>
      </c>
      <c r="D153">
        <f t="shared" si="13"/>
        <v>5.7572372408075685</v>
      </c>
      <c r="G153" t="s">
        <v>2444</v>
      </c>
      <c r="H153">
        <v>6.4374705506483556</v>
      </c>
    </row>
    <row r="154" spans="1:8" x14ac:dyDescent="0.25">
      <c r="A154" t="s">
        <v>2502</v>
      </c>
      <c r="B154">
        <v>4.9906700596548133</v>
      </c>
      <c r="D154">
        <f t="shared" si="13"/>
        <v>5.7968331488609515</v>
      </c>
      <c r="G154" t="s">
        <v>2445</v>
      </c>
      <c r="H154">
        <v>6.4978311222778808</v>
      </c>
    </row>
    <row r="155" spans="1:8" x14ac:dyDescent="0.25">
      <c r="G155" t="s">
        <v>2446</v>
      </c>
      <c r="H155">
        <v>6.5076364578571066</v>
      </c>
    </row>
    <row r="156" spans="1:8" x14ac:dyDescent="0.25">
      <c r="A156" t="s">
        <v>2503</v>
      </c>
      <c r="B156">
        <v>7.7129425964076601</v>
      </c>
      <c r="D156">
        <f>B156/7.71294259640766/16*100</f>
        <v>6.25</v>
      </c>
    </row>
    <row r="157" spans="1:8" x14ac:dyDescent="0.25">
      <c r="A157" t="s">
        <v>2504</v>
      </c>
      <c r="B157">
        <v>7.6322455554936512</v>
      </c>
      <c r="D157">
        <f t="shared" ref="D157:D163" si="14">B157/7.71294259640766/16*100</f>
        <v>6.1846090678870782</v>
      </c>
      <c r="G157" t="s">
        <v>2447</v>
      </c>
      <c r="H157">
        <v>6.25</v>
      </c>
    </row>
    <row r="158" spans="1:8" x14ac:dyDescent="0.25">
      <c r="A158" t="s">
        <v>2505</v>
      </c>
      <c r="B158">
        <v>7.6215663906554614</v>
      </c>
      <c r="D158">
        <f t="shared" si="14"/>
        <v>6.1759554600837774</v>
      </c>
      <c r="G158" t="s">
        <v>2448</v>
      </c>
      <c r="H158">
        <v>6.1647456831348277</v>
      </c>
    </row>
    <row r="159" spans="1:8" x14ac:dyDescent="0.25">
      <c r="A159" t="s">
        <v>2506</v>
      </c>
      <c r="B159">
        <v>7.5918470428797997</v>
      </c>
      <c r="D159">
        <f t="shared" si="14"/>
        <v>6.1518730918726616</v>
      </c>
      <c r="G159" t="s">
        <v>2449</v>
      </c>
      <c r="H159">
        <v>6.0551903050270379</v>
      </c>
    </row>
    <row r="160" spans="1:8" x14ac:dyDescent="0.25">
      <c r="A160" t="s">
        <v>2507</v>
      </c>
      <c r="B160">
        <v>7.5869239407533122</v>
      </c>
      <c r="D160">
        <f t="shared" si="14"/>
        <v>6.1478837728927855</v>
      </c>
      <c r="G160" t="s">
        <v>2450</v>
      </c>
      <c r="H160">
        <v>6.01054748651159</v>
      </c>
    </row>
    <row r="161" spans="1:8" x14ac:dyDescent="0.25">
      <c r="A161" t="s">
        <v>2508</v>
      </c>
      <c r="B161">
        <v>7.5250409443994162</v>
      </c>
      <c r="D161">
        <f t="shared" si="14"/>
        <v>6.0977383553199909</v>
      </c>
      <c r="G161" t="s">
        <v>2451</v>
      </c>
      <c r="H161">
        <v>6.0285696792923522</v>
      </c>
    </row>
    <row r="162" spans="1:8" x14ac:dyDescent="0.25">
      <c r="A162" t="s">
        <v>2509</v>
      </c>
      <c r="B162">
        <v>7.5756407506618464</v>
      </c>
      <c r="D162">
        <f t="shared" si="14"/>
        <v>6.1387407075593927</v>
      </c>
      <c r="G162" t="s">
        <v>2452</v>
      </c>
      <c r="H162">
        <v>6.0170129981519631</v>
      </c>
    </row>
    <row r="163" spans="1:8" x14ac:dyDescent="0.25">
      <c r="A163" t="s">
        <v>2510</v>
      </c>
      <c r="B163">
        <v>7.6281682179062251</v>
      </c>
      <c r="D163">
        <f t="shared" si="14"/>
        <v>6.1813050941309031</v>
      </c>
      <c r="G163" t="s">
        <v>2453</v>
      </c>
      <c r="H163">
        <v>6.0454584847932713</v>
      </c>
    </row>
    <row r="164" spans="1:8" x14ac:dyDescent="0.25">
      <c r="G164" t="s">
        <v>2462</v>
      </c>
      <c r="H164">
        <v>6.0547183113671244</v>
      </c>
    </row>
    <row r="165" spans="1:8" x14ac:dyDescent="0.25">
      <c r="A165" t="s">
        <v>2511</v>
      </c>
      <c r="B165">
        <v>9.8637349572812507</v>
      </c>
      <c r="D165">
        <f>B165/9.86373495728125/16*100</f>
        <v>6.25</v>
      </c>
    </row>
    <row r="166" spans="1:8" x14ac:dyDescent="0.25">
      <c r="A166" t="s">
        <v>2512</v>
      </c>
      <c r="B166">
        <v>9.4553735101544056</v>
      </c>
      <c r="D166">
        <f t="shared" ref="D166:D172" si="15">B166/9.86373495728125/16*100</f>
        <v>5.9912482132177782</v>
      </c>
      <c r="G166" t="s">
        <v>2454</v>
      </c>
      <c r="H166">
        <v>6.25</v>
      </c>
    </row>
    <row r="167" spans="1:8" x14ac:dyDescent="0.25">
      <c r="A167" t="s">
        <v>2513</v>
      </c>
      <c r="B167">
        <v>8.7412177225137064</v>
      </c>
      <c r="D167">
        <f t="shared" si="15"/>
        <v>5.5387346681879102</v>
      </c>
      <c r="G167" t="s">
        <v>2455</v>
      </c>
      <c r="H167">
        <v>6.3791565645300796</v>
      </c>
    </row>
    <row r="168" spans="1:8" x14ac:dyDescent="0.25">
      <c r="A168" t="s">
        <v>2514</v>
      </c>
      <c r="B168">
        <v>8.5708134931967148</v>
      </c>
      <c r="D168">
        <f t="shared" si="15"/>
        <v>5.4307607173626193</v>
      </c>
      <c r="G168" t="s">
        <v>2456</v>
      </c>
      <c r="H168">
        <v>6.5322959979213628</v>
      </c>
    </row>
    <row r="169" spans="1:8" x14ac:dyDescent="0.25">
      <c r="A169" t="s">
        <v>2515</v>
      </c>
      <c r="B169">
        <v>8.5896629617575382</v>
      </c>
      <c r="D169">
        <f t="shared" si="15"/>
        <v>5.4427043856602122</v>
      </c>
      <c r="G169" t="s">
        <v>2457</v>
      </c>
      <c r="H169">
        <v>6.6061562124846445</v>
      </c>
    </row>
    <row r="170" spans="1:8" x14ac:dyDescent="0.25">
      <c r="A170" t="s">
        <v>2516</v>
      </c>
      <c r="B170">
        <v>8.654930724690729</v>
      </c>
      <c r="D170">
        <f t="shared" si="15"/>
        <v>5.4840602736782014</v>
      </c>
      <c r="G170" t="s">
        <v>2458</v>
      </c>
      <c r="H170">
        <v>6.5808246966513355</v>
      </c>
    </row>
    <row r="171" spans="1:8" x14ac:dyDescent="0.25">
      <c r="A171" t="s">
        <v>2517</v>
      </c>
      <c r="B171">
        <v>8.6555337704567528</v>
      </c>
      <c r="D171">
        <f t="shared" si="15"/>
        <v>5.4844423841114169</v>
      </c>
      <c r="G171" t="s">
        <v>2459</v>
      </c>
      <c r="H171">
        <v>6.5523673370229272</v>
      </c>
    </row>
    <row r="172" spans="1:8" x14ac:dyDescent="0.25">
      <c r="A172" t="s">
        <v>2518</v>
      </c>
      <c r="B172">
        <v>8.7698739361448812</v>
      </c>
      <c r="D172">
        <f t="shared" si="15"/>
        <v>5.5568922257429865</v>
      </c>
      <c r="G172" t="s">
        <v>2460</v>
      </c>
      <c r="H172">
        <v>6.5484403202060992</v>
      </c>
    </row>
    <row r="173" spans="1:8" x14ac:dyDescent="0.25">
      <c r="B173">
        <f>SUM(B30:B172)</f>
        <v>800.00000000000045</v>
      </c>
      <c r="D173">
        <f>SUM(D30:D172)</f>
        <v>802.68384662852566</v>
      </c>
      <c r="G173" t="s">
        <v>2461</v>
      </c>
      <c r="H173">
        <v>6.5288827684810276</v>
      </c>
    </row>
    <row r="175" spans="1:8" x14ac:dyDescent="0.25">
      <c r="G175" t="s">
        <v>2463</v>
      </c>
      <c r="H175">
        <v>6.25</v>
      </c>
    </row>
    <row r="176" spans="1:8" x14ac:dyDescent="0.25">
      <c r="G176" t="s">
        <v>2464</v>
      </c>
      <c r="H176">
        <v>6.4466243214856069</v>
      </c>
    </row>
    <row r="177" spans="7:8" x14ac:dyDescent="0.25">
      <c r="G177" t="s">
        <v>2465</v>
      </c>
      <c r="H177">
        <v>7.0564301632781383</v>
      </c>
    </row>
    <row r="178" spans="7:8" x14ac:dyDescent="0.25">
      <c r="G178" t="s">
        <v>2466</v>
      </c>
      <c r="H178">
        <v>7.1193670290490143</v>
      </c>
    </row>
    <row r="179" spans="7:8" x14ac:dyDescent="0.25">
      <c r="G179" t="s">
        <v>2467</v>
      </c>
      <c r="H179">
        <v>7.1283390403639197</v>
      </c>
    </row>
    <row r="180" spans="7:8" x14ac:dyDescent="0.25">
      <c r="G180" t="s">
        <v>2468</v>
      </c>
      <c r="H180">
        <v>7.1080544199511824</v>
      </c>
    </row>
    <row r="181" spans="7:8" x14ac:dyDescent="0.25">
      <c r="G181" t="s">
        <v>2469</v>
      </c>
      <c r="H181">
        <v>7.1027926486046695</v>
      </c>
    </row>
    <row r="182" spans="7:8" x14ac:dyDescent="0.25">
      <c r="G182" t="s">
        <v>2470</v>
      </c>
      <c r="H182">
        <v>7.0238237896903772</v>
      </c>
    </row>
    <row r="184" spans="7:8" x14ac:dyDescent="0.25">
      <c r="G184" t="s">
        <v>2471</v>
      </c>
      <c r="H184">
        <v>6.25</v>
      </c>
    </row>
    <row r="185" spans="7:8" x14ac:dyDescent="0.25">
      <c r="G185" t="s">
        <v>2472</v>
      </c>
      <c r="H185">
        <v>6.420870852101408</v>
      </c>
    </row>
    <row r="186" spans="7:8" x14ac:dyDescent="0.25">
      <c r="G186" t="s">
        <v>2473</v>
      </c>
      <c r="H186">
        <v>7.0243286548925585</v>
      </c>
    </row>
    <row r="187" spans="7:8" x14ac:dyDescent="0.25">
      <c r="G187" t="s">
        <v>2474</v>
      </c>
      <c r="H187">
        <v>7.0864224516138217</v>
      </c>
    </row>
    <row r="188" spans="7:8" x14ac:dyDescent="0.25">
      <c r="G188" t="s">
        <v>2475</v>
      </c>
      <c r="H188">
        <v>7.0833364368199199</v>
      </c>
    </row>
    <row r="189" spans="7:8" x14ac:dyDescent="0.25">
      <c r="G189" t="s">
        <v>2476</v>
      </c>
      <c r="H189">
        <v>7.0335464688804255</v>
      </c>
    </row>
    <row r="190" spans="7:8" x14ac:dyDescent="0.25">
      <c r="G190" t="s">
        <v>2477</v>
      </c>
      <c r="H190">
        <v>7.0285911696570409</v>
      </c>
    </row>
    <row r="191" spans="7:8" x14ac:dyDescent="0.25">
      <c r="G191" t="s">
        <v>2478</v>
      </c>
      <c r="H191">
        <v>7.0002614288902585</v>
      </c>
    </row>
    <row r="193" spans="7:8" x14ac:dyDescent="0.25">
      <c r="G193" t="s">
        <v>2479</v>
      </c>
      <c r="H193">
        <v>6.25</v>
      </c>
    </row>
    <row r="194" spans="7:8" x14ac:dyDescent="0.25">
      <c r="G194" t="s">
        <v>2480</v>
      </c>
      <c r="H194">
        <v>6.2984288530607628</v>
      </c>
    </row>
    <row r="195" spans="7:8" x14ac:dyDescent="0.25">
      <c r="G195" t="s">
        <v>2481</v>
      </c>
      <c r="H195">
        <v>6.7547272689699582</v>
      </c>
    </row>
    <row r="196" spans="7:8" x14ac:dyDescent="0.25">
      <c r="G196" t="s">
        <v>2482</v>
      </c>
      <c r="H196">
        <v>6.7924874110094544</v>
      </c>
    </row>
    <row r="197" spans="7:8" x14ac:dyDescent="0.25">
      <c r="G197" t="s">
        <v>2483</v>
      </c>
      <c r="H197">
        <v>6.8116606960522237</v>
      </c>
    </row>
    <row r="198" spans="7:8" x14ac:dyDescent="0.25">
      <c r="G198" t="s">
        <v>2484</v>
      </c>
      <c r="H198">
        <v>6.7676478911947795</v>
      </c>
    </row>
    <row r="199" spans="7:8" x14ac:dyDescent="0.25">
      <c r="G199" t="s">
        <v>2485</v>
      </c>
      <c r="H199">
        <v>6.7629374004922322</v>
      </c>
    </row>
    <row r="200" spans="7:8" x14ac:dyDescent="0.25">
      <c r="G200" t="s">
        <v>2486</v>
      </c>
      <c r="H200">
        <v>6.7320069322680549</v>
      </c>
    </row>
    <row r="202" spans="7:8" x14ac:dyDescent="0.25">
      <c r="G202" t="s">
        <v>2487</v>
      </c>
      <c r="H202">
        <v>6.25</v>
      </c>
    </row>
    <row r="203" spans="7:8" x14ac:dyDescent="0.25">
      <c r="G203" t="s">
        <v>2489</v>
      </c>
      <c r="H203">
        <v>6.1375376576398484</v>
      </c>
    </row>
    <row r="204" spans="7:8" x14ac:dyDescent="0.25">
      <c r="G204" t="s">
        <v>2490</v>
      </c>
      <c r="H204">
        <v>5.6548166328624623</v>
      </c>
    </row>
    <row r="205" spans="7:8" x14ac:dyDescent="0.25">
      <c r="G205" t="s">
        <v>2491</v>
      </c>
      <c r="H205">
        <v>5.6147863600724897</v>
      </c>
    </row>
    <row r="206" spans="7:8" x14ac:dyDescent="0.25">
      <c r="G206" t="s">
        <v>2492</v>
      </c>
      <c r="H206">
        <v>5.5927134816246209</v>
      </c>
    </row>
    <row r="207" spans="7:8" x14ac:dyDescent="0.25">
      <c r="G207" t="s">
        <v>2493</v>
      </c>
      <c r="H207">
        <v>5.662935902682328</v>
      </c>
    </row>
    <row r="208" spans="7:8" x14ac:dyDescent="0.25">
      <c r="G208" t="s">
        <v>2494</v>
      </c>
      <c r="H208">
        <v>5.64632835946394</v>
      </c>
    </row>
    <row r="209" spans="7:8" x14ac:dyDescent="0.25">
      <c r="G209" t="s">
        <v>2495</v>
      </c>
      <c r="H209">
        <v>5.670930937017296</v>
      </c>
    </row>
    <row r="211" spans="7:8" x14ac:dyDescent="0.25">
      <c r="G211" t="s">
        <v>2496</v>
      </c>
      <c r="H211">
        <v>6.25</v>
      </c>
    </row>
    <row r="212" spans="7:8" x14ac:dyDescent="0.25">
      <c r="G212" t="s">
        <v>2488</v>
      </c>
      <c r="H212">
        <v>6.0864870438931948</v>
      </c>
    </row>
    <row r="213" spans="7:8" x14ac:dyDescent="0.25">
      <c r="G213" t="s">
        <v>2497</v>
      </c>
      <c r="H213">
        <v>5.7870909447317436</v>
      </c>
    </row>
    <row r="214" spans="7:8" x14ac:dyDescent="0.25">
      <c r="G214" t="s">
        <v>2498</v>
      </c>
      <c r="H214">
        <v>5.711264949424204</v>
      </c>
    </row>
    <row r="215" spans="7:8" x14ac:dyDescent="0.25">
      <c r="G215" t="s">
        <v>2499</v>
      </c>
      <c r="H215">
        <v>5.7136433596208578</v>
      </c>
    </row>
    <row r="216" spans="7:8" x14ac:dyDescent="0.25">
      <c r="G216" t="s">
        <v>2500</v>
      </c>
      <c r="H216">
        <v>5.7492460789847613</v>
      </c>
    </row>
    <row r="217" spans="7:8" x14ac:dyDescent="0.25">
      <c r="G217" t="s">
        <v>2501</v>
      </c>
      <c r="H217">
        <v>5.7572372408075685</v>
      </c>
    </row>
    <row r="218" spans="7:8" x14ac:dyDescent="0.25">
      <c r="G218" t="s">
        <v>2502</v>
      </c>
      <c r="H218">
        <v>5.7968331488609515</v>
      </c>
    </row>
    <row r="220" spans="7:8" x14ac:dyDescent="0.25">
      <c r="G220" t="s">
        <v>2503</v>
      </c>
      <c r="H220">
        <v>6.25</v>
      </c>
    </row>
    <row r="221" spans="7:8" x14ac:dyDescent="0.25">
      <c r="G221" t="s">
        <v>2504</v>
      </c>
      <c r="H221">
        <v>6.1846090678870782</v>
      </c>
    </row>
    <row r="222" spans="7:8" x14ac:dyDescent="0.25">
      <c r="G222" t="s">
        <v>2505</v>
      </c>
      <c r="H222">
        <v>6.1759554600837774</v>
      </c>
    </row>
    <row r="223" spans="7:8" x14ac:dyDescent="0.25">
      <c r="G223" t="s">
        <v>2506</v>
      </c>
      <c r="H223">
        <v>6.1518730918726616</v>
      </c>
    </row>
    <row r="224" spans="7:8" x14ac:dyDescent="0.25">
      <c r="G224" t="s">
        <v>2507</v>
      </c>
      <c r="H224">
        <v>6.1478837728927855</v>
      </c>
    </row>
    <row r="225" spans="7:8" x14ac:dyDescent="0.25">
      <c r="G225" t="s">
        <v>2508</v>
      </c>
      <c r="H225">
        <v>6.0977383553199909</v>
      </c>
    </row>
    <row r="226" spans="7:8" x14ac:dyDescent="0.25">
      <c r="G226" t="s">
        <v>2509</v>
      </c>
      <c r="H226">
        <v>6.1387407075593927</v>
      </c>
    </row>
    <row r="227" spans="7:8" x14ac:dyDescent="0.25">
      <c r="G227" t="s">
        <v>2510</v>
      </c>
      <c r="H227">
        <v>6.1813050941309031</v>
      </c>
    </row>
    <row r="229" spans="7:8" x14ac:dyDescent="0.25">
      <c r="G229" t="s">
        <v>2511</v>
      </c>
      <c r="H229">
        <v>6.25</v>
      </c>
    </row>
    <row r="230" spans="7:8" x14ac:dyDescent="0.25">
      <c r="G230" t="s">
        <v>2512</v>
      </c>
      <c r="H230">
        <v>5.9912482132177782</v>
      </c>
    </row>
    <row r="231" spans="7:8" x14ac:dyDescent="0.25">
      <c r="G231" t="s">
        <v>2513</v>
      </c>
      <c r="H231">
        <v>5.5387346681879102</v>
      </c>
    </row>
    <row r="232" spans="7:8" x14ac:dyDescent="0.25">
      <c r="G232" t="s">
        <v>2514</v>
      </c>
      <c r="H232">
        <v>5.4307607173626193</v>
      </c>
    </row>
    <row r="233" spans="7:8" x14ac:dyDescent="0.25">
      <c r="G233" t="s">
        <v>2515</v>
      </c>
      <c r="H233">
        <v>5.4427043856602122</v>
      </c>
    </row>
    <row r="234" spans="7:8" x14ac:dyDescent="0.25">
      <c r="G234" t="s">
        <v>2516</v>
      </c>
      <c r="H234">
        <v>5.4840602736782014</v>
      </c>
    </row>
    <row r="235" spans="7:8" x14ac:dyDescent="0.25">
      <c r="G235" t="s">
        <v>2517</v>
      </c>
      <c r="H235">
        <v>5.4844423841114169</v>
      </c>
    </row>
    <row r="236" spans="7:8" x14ac:dyDescent="0.25">
      <c r="G236" t="s">
        <v>2518</v>
      </c>
      <c r="H236">
        <v>5.5568922257429865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n_1_left</vt:lpstr>
      <vt:lpstr>n_2_left</vt:lpstr>
      <vt:lpstr>n_3_left</vt:lpstr>
      <vt:lpstr>n_4_left</vt:lpstr>
      <vt:lpstr>n_5_left</vt:lpstr>
      <vt:lpstr>n_1_middle</vt:lpstr>
      <vt:lpstr>n_2_middle</vt:lpstr>
      <vt:lpstr>n_1_right</vt:lpstr>
      <vt:lpstr>n_2_right</vt:lpstr>
      <vt:lpstr>n_3_right</vt:lpstr>
      <vt:lpstr>n_4_right</vt:lpstr>
      <vt:lpstr>n_5_right</vt:lpstr>
      <vt:lpstr>SD_n1_middle</vt:lpstr>
      <vt:lpstr>SD_1n-left</vt:lpstr>
      <vt:lpstr>SD_1n_right</vt:lpstr>
      <vt:lpstr>SD_2n_left</vt:lpstr>
      <vt:lpstr>SD_2n_right</vt:lpstr>
      <vt:lpstr>SD_3n_left</vt:lpstr>
      <vt:lpstr>SD_3n_right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HAOE</cp:lastModifiedBy>
  <dcterms:created xsi:type="dcterms:W3CDTF">2021-04-22T06:00:47Z</dcterms:created>
  <dcterms:modified xsi:type="dcterms:W3CDTF">2021-07-18T02:17:34Z</dcterms:modified>
</cp:coreProperties>
</file>