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usa-my.sharepoint.com/personal/kdahl_ucsusa_org/Documents/GIS_data/coronavirus/evacuation project/"/>
    </mc:Choice>
  </mc:AlternateContent>
  <xr:revisionPtr revIDLastSave="0" documentId="8_{6D8DC6CF-9AF2-544A-A434-9BE4D661B0AD}" xr6:coauthVersionLast="45" xr6:coauthVersionMax="45" xr10:uidLastSave="{00000000-0000-0000-0000-000000000000}"/>
  <bookViews>
    <workbookView xWindow="3840" yWindow="4860" windowWidth="29420" windowHeight="17460" xr2:uid="{4E56D10D-480E-4810-99C6-D467A8A60149}"/>
  </bookViews>
  <sheets>
    <sheet name="Number of evacuees" sheetId="1" r:id="rId1"/>
    <sheet name="In-county evacuees" sheetId="2" r:id="rId2"/>
    <sheet name="Out-of-county evacu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F18" i="1"/>
  <c r="G18" i="1"/>
  <c r="H18" i="1"/>
  <c r="I18" i="1"/>
  <c r="F19" i="1"/>
  <c r="G19" i="1"/>
  <c r="H19" i="1"/>
  <c r="I19" i="1"/>
  <c r="I16" i="1"/>
  <c r="H16" i="1"/>
  <c r="G16" i="1"/>
  <c r="F16" i="1"/>
  <c r="D19" i="1"/>
  <c r="D18" i="1"/>
  <c r="D17" i="1"/>
  <c r="D16" i="1"/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K17" i="1"/>
  <c r="K3" i="2" s="1"/>
  <c r="K18" i="1"/>
  <c r="K4" i="2" s="1"/>
  <c r="K19" i="1"/>
  <c r="K16" i="1"/>
  <c r="K2" i="2" s="1"/>
  <c r="J17" i="1"/>
  <c r="J3" i="2" s="1"/>
  <c r="J18" i="1"/>
  <c r="J4" i="2" s="1"/>
  <c r="J19" i="1"/>
  <c r="J5" i="2" s="1"/>
  <c r="J16" i="1"/>
  <c r="L19" i="1" l="1"/>
  <c r="L5" i="2" s="1"/>
  <c r="L16" i="1"/>
  <c r="M16" i="1" s="1"/>
  <c r="M2" i="2" s="1"/>
  <c r="M19" i="1"/>
  <c r="M5" i="2" s="1"/>
  <c r="N19" i="1"/>
  <c r="K5" i="2"/>
  <c r="L18" i="1"/>
  <c r="L17" i="1"/>
  <c r="L2" i="2"/>
  <c r="J2" i="2"/>
  <c r="G3" i="3" l="1"/>
  <c r="G11" i="3"/>
  <c r="G19" i="3"/>
  <c r="G27" i="3"/>
  <c r="G35" i="3"/>
  <c r="G51" i="3"/>
  <c r="G59" i="3"/>
  <c r="G67" i="3"/>
  <c r="G83" i="3"/>
  <c r="G99" i="3"/>
  <c r="G115" i="3"/>
  <c r="G131" i="3"/>
  <c r="G147" i="3"/>
  <c r="G163" i="3"/>
  <c r="G20" i="3"/>
  <c r="G84" i="3"/>
  <c r="G132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64" i="3"/>
  <c r="G80" i="3"/>
  <c r="G120" i="3"/>
  <c r="G152" i="3"/>
  <c r="G168" i="3"/>
  <c r="G17" i="3"/>
  <c r="G41" i="3"/>
  <c r="G73" i="3"/>
  <c r="G105" i="3"/>
  <c r="G129" i="3"/>
  <c r="G161" i="3"/>
  <c r="G52" i="3"/>
  <c r="G108" i="3"/>
  <c r="G156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48" i="3"/>
  <c r="G88" i="3"/>
  <c r="G112" i="3"/>
  <c r="G136" i="3"/>
  <c r="G160" i="3"/>
  <c r="G9" i="3"/>
  <c r="G49" i="3"/>
  <c r="G65" i="3"/>
  <c r="G89" i="3"/>
  <c r="G113" i="3"/>
  <c r="G145" i="3"/>
  <c r="G169" i="3"/>
  <c r="G60" i="3"/>
  <c r="G100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04" i="3"/>
  <c r="G144" i="3"/>
  <c r="G97" i="3"/>
  <c r="G137" i="3"/>
  <c r="G68" i="3"/>
  <c r="G124" i="3"/>
  <c r="G164" i="3"/>
  <c r="G8" i="3"/>
  <c r="G16" i="3"/>
  <c r="G24" i="3"/>
  <c r="G32" i="3"/>
  <c r="G40" i="3"/>
  <c r="G56" i="3"/>
  <c r="G72" i="3"/>
  <c r="G96" i="3"/>
  <c r="G128" i="3"/>
  <c r="G25" i="3"/>
  <c r="G33" i="3"/>
  <c r="G57" i="3"/>
  <c r="G81" i="3"/>
  <c r="G121" i="3"/>
  <c r="G153" i="3"/>
  <c r="G36" i="3"/>
  <c r="G92" i="3"/>
  <c r="G140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54" i="3"/>
  <c r="G162" i="3"/>
  <c r="G2" i="3"/>
  <c r="G43" i="3"/>
  <c r="G75" i="3"/>
  <c r="G91" i="3"/>
  <c r="G107" i="3"/>
  <c r="G123" i="3"/>
  <c r="G139" i="3"/>
  <c r="G155" i="3"/>
  <c r="G4" i="3"/>
  <c r="G12" i="3"/>
  <c r="G28" i="3"/>
  <c r="G44" i="3"/>
  <c r="G76" i="3"/>
  <c r="G116" i="3"/>
  <c r="G148" i="3"/>
  <c r="N5" i="2"/>
  <c r="O5" i="2"/>
  <c r="P5" i="2"/>
  <c r="M18" i="1"/>
  <c r="L4" i="2"/>
  <c r="M17" i="1"/>
  <c r="M3" i="2" s="1"/>
  <c r="L3" i="2"/>
  <c r="P2" i="2"/>
  <c r="N2" i="2"/>
  <c r="O2" i="2"/>
  <c r="N16" i="1"/>
  <c r="N18" i="1" l="1"/>
  <c r="M4" i="2"/>
  <c r="N17" i="1"/>
  <c r="P3" i="2"/>
  <c r="O3" i="2"/>
  <c r="N3" i="2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7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5" i="3"/>
  <c r="D117" i="3"/>
  <c r="D119" i="3"/>
  <c r="D121" i="3"/>
  <c r="D123" i="3"/>
  <c r="D127" i="3"/>
  <c r="D131" i="3"/>
  <c r="D135" i="3"/>
  <c r="D139" i="3"/>
  <c r="D143" i="3"/>
  <c r="D147" i="3"/>
  <c r="D155" i="3"/>
  <c r="D161" i="3"/>
  <c r="D36" i="3"/>
  <c r="D58" i="3"/>
  <c r="D66" i="3"/>
  <c r="D72" i="3"/>
  <c r="D76" i="3"/>
  <c r="D82" i="3"/>
  <c r="D88" i="3"/>
  <c r="D96" i="3"/>
  <c r="D98" i="3"/>
  <c r="D104" i="3"/>
  <c r="D110" i="3"/>
  <c r="D116" i="3"/>
  <c r="D120" i="3"/>
  <c r="D126" i="3"/>
  <c r="D132" i="3"/>
  <c r="D136" i="3"/>
  <c r="D140" i="3"/>
  <c r="D148" i="3"/>
  <c r="D154" i="3"/>
  <c r="D160" i="3"/>
  <c r="D166" i="3"/>
  <c r="D151" i="3"/>
  <c r="D163" i="3"/>
  <c r="D26" i="3"/>
  <c r="D48" i="3"/>
  <c r="D54" i="3"/>
  <c r="D60" i="3"/>
  <c r="D64" i="3"/>
  <c r="D68" i="3"/>
  <c r="D74" i="3"/>
  <c r="D78" i="3"/>
  <c r="D84" i="3"/>
  <c r="D90" i="3"/>
  <c r="D94" i="3"/>
  <c r="D100" i="3"/>
  <c r="D106" i="3"/>
  <c r="D108" i="3"/>
  <c r="D114" i="3"/>
  <c r="D118" i="3"/>
  <c r="D124" i="3"/>
  <c r="D128" i="3"/>
  <c r="D134" i="3"/>
  <c r="D138" i="3"/>
  <c r="D142" i="3"/>
  <c r="D146" i="3"/>
  <c r="D152" i="3"/>
  <c r="D158" i="3"/>
  <c r="D164" i="3"/>
  <c r="D168" i="3"/>
  <c r="D149" i="3"/>
  <c r="D165" i="3"/>
  <c r="D4" i="3"/>
  <c r="D6" i="3"/>
  <c r="D8" i="3"/>
  <c r="D10" i="3"/>
  <c r="D12" i="3"/>
  <c r="D14" i="3"/>
  <c r="D16" i="3"/>
  <c r="D18" i="3"/>
  <c r="D20" i="3"/>
  <c r="D22" i="3"/>
  <c r="D24" i="3"/>
  <c r="D28" i="3"/>
  <c r="D30" i="3"/>
  <c r="D32" i="3"/>
  <c r="D34" i="3"/>
  <c r="D38" i="3"/>
  <c r="D40" i="3"/>
  <c r="D42" i="3"/>
  <c r="D44" i="3"/>
  <c r="D46" i="3"/>
  <c r="D50" i="3"/>
  <c r="D52" i="3"/>
  <c r="D56" i="3"/>
  <c r="D62" i="3"/>
  <c r="D70" i="3"/>
  <c r="D80" i="3"/>
  <c r="D86" i="3"/>
  <c r="D92" i="3"/>
  <c r="D102" i="3"/>
  <c r="D112" i="3"/>
  <c r="D122" i="3"/>
  <c r="D130" i="3"/>
  <c r="D144" i="3"/>
  <c r="D150" i="3"/>
  <c r="D156" i="3"/>
  <c r="D162" i="3"/>
  <c r="D157" i="3"/>
  <c r="D169" i="3"/>
  <c r="D113" i="3"/>
  <c r="D125" i="3"/>
  <c r="D129" i="3"/>
  <c r="D133" i="3"/>
  <c r="D137" i="3"/>
  <c r="D141" i="3"/>
  <c r="D145" i="3"/>
  <c r="D153" i="3"/>
  <c r="D159" i="3"/>
  <c r="D167" i="3"/>
  <c r="D2" i="3"/>
  <c r="P4" i="2" l="1"/>
  <c r="O4" i="2"/>
  <c r="N4" i="2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16" i="3"/>
  <c r="F132" i="3"/>
  <c r="F140" i="3"/>
  <c r="F148" i="3"/>
  <c r="F156" i="3"/>
  <c r="F164" i="3"/>
  <c r="F169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20" i="3"/>
  <c r="F124" i="3"/>
  <c r="F128" i="3"/>
  <c r="F136" i="3"/>
  <c r="F144" i="3"/>
  <c r="F152" i="3"/>
  <c r="F160" i="3"/>
  <c r="F168" i="3"/>
  <c r="F157" i="3"/>
  <c r="F85" i="3"/>
  <c r="F101" i="3"/>
  <c r="F109" i="3"/>
  <c r="F117" i="3"/>
  <c r="F125" i="3"/>
  <c r="F133" i="3"/>
  <c r="F141" i="3"/>
  <c r="F145" i="3"/>
  <c r="F153" i="3"/>
  <c r="F165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9" i="3"/>
  <c r="F93" i="3"/>
  <c r="F97" i="3"/>
  <c r="F105" i="3"/>
  <c r="F113" i="3"/>
  <c r="F121" i="3"/>
  <c r="F129" i="3"/>
  <c r="F137" i="3"/>
  <c r="F149" i="3"/>
  <c r="F161" i="3"/>
  <c r="F66" i="3"/>
  <c r="F94" i="3"/>
  <c r="F102" i="3"/>
  <c r="F110" i="3"/>
  <c r="F118" i="3"/>
  <c r="F126" i="3"/>
  <c r="F134" i="3"/>
  <c r="F142" i="3"/>
  <c r="F150" i="3"/>
  <c r="F154" i="3"/>
  <c r="F16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70" i="3"/>
  <c r="F74" i="3"/>
  <c r="F78" i="3"/>
  <c r="F82" i="3"/>
  <c r="F86" i="3"/>
  <c r="F90" i="3"/>
  <c r="F98" i="3"/>
  <c r="F106" i="3"/>
  <c r="F114" i="3"/>
  <c r="F122" i="3"/>
  <c r="F130" i="3"/>
  <c r="F138" i="3"/>
  <c r="F146" i="3"/>
  <c r="F158" i="3"/>
  <c r="F166" i="3"/>
  <c r="F2" i="3"/>
  <c r="E3" i="3"/>
  <c r="E11" i="3"/>
  <c r="H11" i="3" s="1"/>
  <c r="I11" i="3" s="1"/>
  <c r="E19" i="3"/>
  <c r="E27" i="3"/>
  <c r="E35" i="3"/>
  <c r="E43" i="3"/>
  <c r="H43" i="3" s="1"/>
  <c r="J43" i="3" s="1"/>
  <c r="E51" i="3"/>
  <c r="E59" i="3"/>
  <c r="E67" i="3"/>
  <c r="E75" i="3"/>
  <c r="H75" i="3" s="1"/>
  <c r="K75" i="3" s="1"/>
  <c r="E83" i="3"/>
  <c r="E91" i="3"/>
  <c r="E99" i="3"/>
  <c r="E107" i="3"/>
  <c r="E115" i="3"/>
  <c r="E123" i="3"/>
  <c r="E131" i="3"/>
  <c r="E139" i="3"/>
  <c r="E147" i="3"/>
  <c r="E155" i="3"/>
  <c r="E163" i="3"/>
  <c r="E56" i="3"/>
  <c r="H56" i="3" s="1"/>
  <c r="K56" i="3" s="1"/>
  <c r="E112" i="3"/>
  <c r="E160" i="3"/>
  <c r="E6" i="3"/>
  <c r="E14" i="3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8" i="3"/>
  <c r="E136" i="3"/>
  <c r="H136" i="3" s="1"/>
  <c r="K136" i="3" s="1"/>
  <c r="E9" i="3"/>
  <c r="H9" i="3" s="1"/>
  <c r="J9" i="3" s="1"/>
  <c r="E17" i="3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H121" i="3" s="1"/>
  <c r="J121" i="3" s="1"/>
  <c r="E129" i="3"/>
  <c r="E137" i="3"/>
  <c r="E145" i="3"/>
  <c r="E153" i="3"/>
  <c r="E161" i="3"/>
  <c r="E169" i="3"/>
  <c r="E64" i="3"/>
  <c r="E88" i="3"/>
  <c r="E128" i="3"/>
  <c r="E2" i="3"/>
  <c r="E4" i="3"/>
  <c r="E12" i="3"/>
  <c r="E20" i="3"/>
  <c r="E28" i="3"/>
  <c r="E36" i="3"/>
  <c r="H36" i="3" s="1"/>
  <c r="I36" i="3" s="1"/>
  <c r="E44" i="3"/>
  <c r="E52" i="3"/>
  <c r="H52" i="3" s="1"/>
  <c r="J52" i="3" s="1"/>
  <c r="E60" i="3"/>
  <c r="H60" i="3" s="1"/>
  <c r="J60" i="3" s="1"/>
  <c r="E68" i="3"/>
  <c r="E76" i="3"/>
  <c r="E84" i="3"/>
  <c r="E92" i="3"/>
  <c r="E100" i="3"/>
  <c r="E108" i="3"/>
  <c r="E116" i="3"/>
  <c r="H116" i="3" s="1"/>
  <c r="I116" i="3" s="1"/>
  <c r="E124" i="3"/>
  <c r="E132" i="3"/>
  <c r="E140" i="3"/>
  <c r="E148" i="3"/>
  <c r="E156" i="3"/>
  <c r="E164" i="3"/>
  <c r="E16" i="3"/>
  <c r="E80" i="3"/>
  <c r="E152" i="3"/>
  <c r="H152" i="3" s="1"/>
  <c r="K152" i="3" s="1"/>
  <c r="E7" i="3"/>
  <c r="H7" i="3" s="1"/>
  <c r="E15" i="3"/>
  <c r="E23" i="3"/>
  <c r="E31" i="3"/>
  <c r="E39" i="3"/>
  <c r="H39" i="3" s="1"/>
  <c r="K39" i="3" s="1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1" i="3"/>
  <c r="E159" i="3"/>
  <c r="E167" i="3"/>
  <c r="E32" i="3"/>
  <c r="E72" i="3"/>
  <c r="H72" i="3" s="1"/>
  <c r="J72" i="3" s="1"/>
  <c r="E104" i="3"/>
  <c r="E10" i="3"/>
  <c r="E18" i="3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H130" i="3" s="1"/>
  <c r="E138" i="3"/>
  <c r="E146" i="3"/>
  <c r="E154" i="3"/>
  <c r="E162" i="3"/>
  <c r="E48" i="3"/>
  <c r="E120" i="3"/>
  <c r="H120" i="3" s="1"/>
  <c r="E5" i="3"/>
  <c r="E13" i="3"/>
  <c r="H13" i="3" s="1"/>
  <c r="E21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165" i="3"/>
  <c r="E24" i="3"/>
  <c r="E40" i="3"/>
  <c r="H40" i="3" s="1"/>
  <c r="J40" i="3" s="1"/>
  <c r="E96" i="3"/>
  <c r="E144" i="3"/>
  <c r="H144" i="3" s="1"/>
  <c r="K144" i="3" s="1"/>
  <c r="E168" i="3"/>
  <c r="H47" i="3" l="1"/>
  <c r="K47" i="3" s="1"/>
  <c r="H108" i="3"/>
  <c r="J108" i="3" s="1"/>
  <c r="H5" i="3"/>
  <c r="I5" i="3" s="1"/>
  <c r="H63" i="3"/>
  <c r="J63" i="3" s="1"/>
  <c r="H57" i="3"/>
  <c r="I57" i="3" s="1"/>
  <c r="H78" i="3"/>
  <c r="J78" i="3" s="1"/>
  <c r="H99" i="3"/>
  <c r="I99" i="3" s="1"/>
  <c r="H77" i="3"/>
  <c r="K77" i="3" s="1"/>
  <c r="H127" i="3"/>
  <c r="I127" i="3" s="1"/>
  <c r="H2" i="3"/>
  <c r="J2" i="3" s="1"/>
  <c r="H62" i="3"/>
  <c r="K62" i="3" s="1"/>
  <c r="H55" i="3"/>
  <c r="J55" i="3" s="1"/>
  <c r="H104" i="3"/>
  <c r="K104" i="3" s="1"/>
  <c r="H119" i="3"/>
  <c r="J119" i="3" s="1"/>
  <c r="H54" i="3"/>
  <c r="J54" i="3" s="1"/>
  <c r="H139" i="3"/>
  <c r="I139" i="3" s="1"/>
  <c r="H69" i="3"/>
  <c r="K69" i="3" s="1"/>
  <c r="H61" i="3"/>
  <c r="K61" i="3" s="1"/>
  <c r="H111" i="3"/>
  <c r="I111" i="3" s="1"/>
  <c r="H88" i="3"/>
  <c r="K88" i="3" s="1"/>
  <c r="H143" i="3"/>
  <c r="I143" i="3" s="1"/>
  <c r="H79" i="3"/>
  <c r="H15" i="3"/>
  <c r="H76" i="3"/>
  <c r="I76" i="3" s="1"/>
  <c r="H12" i="3"/>
  <c r="J12" i="3" s="1"/>
  <c r="H138" i="3"/>
  <c r="J138" i="3" s="1"/>
  <c r="H132" i="3"/>
  <c r="H66" i="3"/>
  <c r="I66" i="3" s="1"/>
  <c r="H124" i="3"/>
  <c r="J124" i="3" s="1"/>
  <c r="H123" i="3"/>
  <c r="J123" i="3" s="1"/>
  <c r="H59" i="3"/>
  <c r="K59" i="3" s="1"/>
  <c r="H133" i="3"/>
  <c r="J133" i="3" s="1"/>
  <c r="H58" i="3"/>
  <c r="J58" i="3" s="1"/>
  <c r="H81" i="3"/>
  <c r="K81" i="3" s="1"/>
  <c r="H17" i="3"/>
  <c r="J17" i="3" s="1"/>
  <c r="H137" i="3"/>
  <c r="K137" i="3" s="1"/>
  <c r="H126" i="3"/>
  <c r="K126" i="3" s="1"/>
  <c r="H160" i="3"/>
  <c r="J160" i="3" s="1"/>
  <c r="H96" i="3"/>
  <c r="I96" i="3" s="1"/>
  <c r="H114" i="3"/>
  <c r="K114" i="3" s="1"/>
  <c r="H32" i="3"/>
  <c r="K32" i="3" s="1"/>
  <c r="H164" i="3"/>
  <c r="K164" i="3" s="1"/>
  <c r="H64" i="3"/>
  <c r="I64" i="3" s="1"/>
  <c r="H166" i="3"/>
  <c r="I166" i="3" s="1"/>
  <c r="H163" i="3"/>
  <c r="K163" i="3" s="1"/>
  <c r="H109" i="3"/>
  <c r="J109" i="3" s="1"/>
  <c r="H98" i="3"/>
  <c r="I98" i="3" s="1"/>
  <c r="H95" i="3"/>
  <c r="I95" i="3" s="1"/>
  <c r="H156" i="3"/>
  <c r="H91" i="3"/>
  <c r="K91" i="3" s="1"/>
  <c r="H165" i="3"/>
  <c r="J165" i="3" s="1"/>
  <c r="H101" i="3"/>
  <c r="K101" i="3" s="1"/>
  <c r="H37" i="3"/>
  <c r="I37" i="3" s="1"/>
  <c r="H154" i="3"/>
  <c r="J154" i="3" s="1"/>
  <c r="H90" i="3"/>
  <c r="I90" i="3" s="1"/>
  <c r="H26" i="3"/>
  <c r="K26" i="3" s="1"/>
  <c r="H151" i="3"/>
  <c r="I151" i="3" s="1"/>
  <c r="H87" i="3"/>
  <c r="J87" i="3" s="1"/>
  <c r="H23" i="3"/>
  <c r="K23" i="3" s="1"/>
  <c r="H148" i="3"/>
  <c r="J148" i="3" s="1"/>
  <c r="H84" i="3"/>
  <c r="K84" i="3" s="1"/>
  <c r="H20" i="3"/>
  <c r="I20" i="3" s="1"/>
  <c r="H161" i="3"/>
  <c r="K161" i="3" s="1"/>
  <c r="H97" i="3"/>
  <c r="J97" i="3" s="1"/>
  <c r="H33" i="3"/>
  <c r="I33" i="3" s="1"/>
  <c r="H150" i="3"/>
  <c r="I150" i="3" s="1"/>
  <c r="H22" i="3"/>
  <c r="J22" i="3" s="1"/>
  <c r="H113" i="3"/>
  <c r="K113" i="3" s="1"/>
  <c r="H35" i="3"/>
  <c r="I35" i="3" s="1"/>
  <c r="H24" i="3"/>
  <c r="K24" i="3" s="1"/>
  <c r="H162" i="3"/>
  <c r="K162" i="3" s="1"/>
  <c r="H34" i="3"/>
  <c r="J34" i="3" s="1"/>
  <c r="H31" i="3"/>
  <c r="J31" i="3" s="1"/>
  <c r="H169" i="3"/>
  <c r="H158" i="3"/>
  <c r="I158" i="3" s="1"/>
  <c r="H27" i="3"/>
  <c r="I27" i="3" s="1"/>
  <c r="H157" i="3"/>
  <c r="I157" i="3" s="1"/>
  <c r="H93" i="3"/>
  <c r="I93" i="3" s="1"/>
  <c r="H29" i="3"/>
  <c r="J29" i="3" s="1"/>
  <c r="H18" i="3"/>
  <c r="J18" i="3" s="1"/>
  <c r="H140" i="3"/>
  <c r="I140" i="3" s="1"/>
  <c r="H153" i="3"/>
  <c r="I153" i="3" s="1"/>
  <c r="H25" i="3"/>
  <c r="J25" i="3" s="1"/>
  <c r="H142" i="3"/>
  <c r="I142" i="3" s="1"/>
  <c r="H102" i="3"/>
  <c r="J102" i="3" s="1"/>
  <c r="H159" i="3"/>
  <c r="J159" i="3" s="1"/>
  <c r="H155" i="3"/>
  <c r="J155" i="3" s="1"/>
  <c r="H85" i="3"/>
  <c r="K85" i="3" s="1"/>
  <c r="H145" i="3"/>
  <c r="K145" i="3" s="1"/>
  <c r="H70" i="3"/>
  <c r="J70" i="3" s="1"/>
  <c r="H131" i="3"/>
  <c r="J131" i="3" s="1"/>
  <c r="H67" i="3"/>
  <c r="J67" i="3" s="1"/>
  <c r="H3" i="3"/>
  <c r="I3" i="3" s="1"/>
  <c r="K120" i="3"/>
  <c r="I120" i="3"/>
  <c r="I165" i="3"/>
  <c r="H86" i="3"/>
  <c r="J86" i="3" s="1"/>
  <c r="H83" i="3"/>
  <c r="I83" i="3" s="1"/>
  <c r="H122" i="3"/>
  <c r="I122" i="3" s="1"/>
  <c r="H128" i="3"/>
  <c r="J128" i="3" s="1"/>
  <c r="H65" i="3"/>
  <c r="I65" i="3" s="1"/>
  <c r="H118" i="3"/>
  <c r="I118" i="3" s="1"/>
  <c r="H73" i="3"/>
  <c r="J73" i="3" s="1"/>
  <c r="H106" i="3"/>
  <c r="K106" i="3" s="1"/>
  <c r="H92" i="3"/>
  <c r="K92" i="3" s="1"/>
  <c r="H28" i="3"/>
  <c r="I28" i="3" s="1"/>
  <c r="H105" i="3"/>
  <c r="I105" i="3" s="1"/>
  <c r="H94" i="3"/>
  <c r="H30" i="3"/>
  <c r="K30" i="3" s="1"/>
  <c r="J35" i="3"/>
  <c r="K35" i="3"/>
  <c r="H146" i="3"/>
  <c r="K146" i="3" s="1"/>
  <c r="H89" i="3"/>
  <c r="K89" i="3" s="1"/>
  <c r="J120" i="3"/>
  <c r="H74" i="3"/>
  <c r="I74" i="3" s="1"/>
  <c r="H10" i="3"/>
  <c r="K10" i="3" s="1"/>
  <c r="H135" i="3"/>
  <c r="I135" i="3" s="1"/>
  <c r="H71" i="3"/>
  <c r="I71" i="3" s="1"/>
  <c r="H68" i="3"/>
  <c r="I68" i="3" s="1"/>
  <c r="H4" i="3"/>
  <c r="J4" i="3" s="1"/>
  <c r="H6" i="3"/>
  <c r="I6" i="3" s="1"/>
  <c r="H82" i="3"/>
  <c r="K82" i="3" s="1"/>
  <c r="H14" i="3"/>
  <c r="K14" i="3" s="1"/>
  <c r="H44" i="3"/>
  <c r="J44" i="3" s="1"/>
  <c r="H129" i="3"/>
  <c r="I129" i="3" s="1"/>
  <c r="H125" i="3"/>
  <c r="H8" i="3"/>
  <c r="I8" i="3" s="1"/>
  <c r="H110" i="3"/>
  <c r="H107" i="3"/>
  <c r="H167" i="3"/>
  <c r="K167" i="3" s="1"/>
  <c r="H103" i="3"/>
  <c r="K103" i="3" s="1"/>
  <c r="H100" i="3"/>
  <c r="K100" i="3" s="1"/>
  <c r="H42" i="3"/>
  <c r="K42" i="3" s="1"/>
  <c r="H45" i="3"/>
  <c r="I45" i="3" s="1"/>
  <c r="H41" i="3"/>
  <c r="K41" i="3" s="1"/>
  <c r="H117" i="3"/>
  <c r="K117" i="3" s="1"/>
  <c r="I121" i="3"/>
  <c r="I136" i="3"/>
  <c r="H134" i="3"/>
  <c r="J134" i="3" s="1"/>
  <c r="H168" i="3"/>
  <c r="K168" i="3" s="1"/>
  <c r="H141" i="3"/>
  <c r="J141" i="3" s="1"/>
  <c r="H149" i="3"/>
  <c r="I149" i="3" s="1"/>
  <c r="H80" i="3"/>
  <c r="H112" i="3"/>
  <c r="K112" i="3" s="1"/>
  <c r="H115" i="3"/>
  <c r="K115" i="3" s="1"/>
  <c r="H51" i="3"/>
  <c r="I51" i="3" s="1"/>
  <c r="I102" i="3"/>
  <c r="J136" i="3"/>
  <c r="I56" i="3"/>
  <c r="H50" i="3"/>
  <c r="J50" i="3" s="1"/>
  <c r="H16" i="3"/>
  <c r="J16" i="3" s="1"/>
  <c r="H46" i="3"/>
  <c r="I77" i="3"/>
  <c r="J5" i="3"/>
  <c r="K5" i="3"/>
  <c r="J56" i="3"/>
  <c r="H53" i="3"/>
  <c r="K53" i="3" s="1"/>
  <c r="H48" i="3"/>
  <c r="I48" i="3" s="1"/>
  <c r="H49" i="3"/>
  <c r="K49" i="3" s="1"/>
  <c r="H38" i="3"/>
  <c r="J38" i="3" s="1"/>
  <c r="K108" i="3"/>
  <c r="H21" i="3"/>
  <c r="K21" i="3" s="1"/>
  <c r="K102" i="3"/>
  <c r="I108" i="3"/>
  <c r="K78" i="3"/>
  <c r="I47" i="3"/>
  <c r="H147" i="3"/>
  <c r="H19" i="3"/>
  <c r="J19" i="3" s="1"/>
  <c r="K130" i="3"/>
  <c r="J130" i="3"/>
  <c r="I130" i="3"/>
  <c r="I79" i="3"/>
  <c r="J79" i="3"/>
  <c r="I141" i="3"/>
  <c r="J13" i="3"/>
  <c r="I13" i="3"/>
  <c r="J127" i="3"/>
  <c r="K63" i="3"/>
  <c r="I63" i="3"/>
  <c r="J152" i="3"/>
  <c r="I152" i="3"/>
  <c r="I60" i="3"/>
  <c r="K60" i="3"/>
  <c r="K2" i="3"/>
  <c r="I2" i="3"/>
  <c r="K9" i="3"/>
  <c r="I9" i="3"/>
  <c r="J11" i="3"/>
  <c r="K11" i="3"/>
  <c r="J99" i="3"/>
  <c r="K99" i="3"/>
  <c r="I15" i="3"/>
  <c r="J15" i="3"/>
  <c r="K15" i="3"/>
  <c r="K135" i="3"/>
  <c r="I132" i="3"/>
  <c r="J132" i="3"/>
  <c r="K132" i="3"/>
  <c r="K6" i="3"/>
  <c r="J6" i="3"/>
  <c r="I78" i="3"/>
  <c r="J106" i="3"/>
  <c r="I144" i="3"/>
  <c r="J144" i="3"/>
  <c r="I72" i="3"/>
  <c r="K72" i="3"/>
  <c r="I52" i="3"/>
  <c r="K52" i="3"/>
  <c r="I7" i="3"/>
  <c r="K7" i="3"/>
  <c r="J116" i="3"/>
  <c r="K116" i="3"/>
  <c r="J7" i="3"/>
  <c r="K13" i="3"/>
  <c r="I43" i="3"/>
  <c r="K43" i="3"/>
  <c r="J36" i="3"/>
  <c r="K36" i="3"/>
  <c r="J164" i="3"/>
  <c r="K64" i="3"/>
  <c r="J64" i="3"/>
  <c r="K143" i="3"/>
  <c r="I40" i="3"/>
  <c r="K40" i="3"/>
  <c r="K79" i="3"/>
  <c r="K98" i="3"/>
  <c r="I84" i="3"/>
  <c r="J84" i="3"/>
  <c r="K22" i="3"/>
  <c r="K19" i="3"/>
  <c r="J76" i="3"/>
  <c r="K76" i="3"/>
  <c r="I12" i="3"/>
  <c r="K12" i="3"/>
  <c r="J150" i="3"/>
  <c r="J39" i="3"/>
  <c r="K121" i="3"/>
  <c r="K57" i="3"/>
  <c r="J75" i="3"/>
  <c r="K150" i="3"/>
  <c r="I39" i="3"/>
  <c r="J57" i="3"/>
  <c r="I75" i="3"/>
  <c r="J47" i="3"/>
  <c r="K25" i="3"/>
  <c r="I163" i="3"/>
  <c r="J153" i="3"/>
  <c r="I41" i="3" l="1"/>
  <c r="I91" i="3"/>
  <c r="I55" i="3"/>
  <c r="J77" i="3"/>
  <c r="J117" i="3"/>
  <c r="I10" i="3"/>
  <c r="K55" i="3"/>
  <c r="K127" i="3"/>
  <c r="J111" i="3"/>
  <c r="K54" i="3"/>
  <c r="K139" i="3"/>
  <c r="I162" i="3"/>
  <c r="J81" i="3"/>
  <c r="K124" i="3"/>
  <c r="J162" i="3"/>
  <c r="I160" i="3"/>
  <c r="K3" i="3"/>
  <c r="K160" i="3"/>
  <c r="J3" i="3"/>
  <c r="I133" i="3"/>
  <c r="J62" i="3"/>
  <c r="I70" i="3"/>
  <c r="I62" i="3"/>
  <c r="I81" i="3"/>
  <c r="K111" i="3"/>
  <c r="J139" i="3"/>
  <c r="I104" i="3"/>
  <c r="I30" i="3"/>
  <c r="K37" i="3"/>
  <c r="J88" i="3"/>
  <c r="J157" i="3"/>
  <c r="K17" i="3"/>
  <c r="I126" i="3"/>
  <c r="K158" i="3"/>
  <c r="I54" i="3"/>
  <c r="K119" i="3"/>
  <c r="I59" i="3"/>
  <c r="I88" i="3"/>
  <c r="J126" i="3"/>
  <c r="K129" i="3"/>
  <c r="K123" i="3"/>
  <c r="J59" i="3"/>
  <c r="K157" i="3"/>
  <c r="I123" i="3"/>
  <c r="I137" i="3"/>
  <c r="I87" i="3"/>
  <c r="J104" i="3"/>
  <c r="I17" i="3"/>
  <c r="J61" i="3"/>
  <c r="J37" i="3"/>
  <c r="I61" i="3"/>
  <c r="I106" i="3"/>
  <c r="J69" i="3"/>
  <c r="K154" i="3"/>
  <c r="I119" i="3"/>
  <c r="K58" i="3"/>
  <c r="I58" i="3"/>
  <c r="I69" i="3"/>
  <c r="I124" i="3"/>
  <c r="K153" i="3"/>
  <c r="K165" i="3"/>
  <c r="K142" i="3"/>
  <c r="J143" i="3"/>
  <c r="K118" i="3"/>
  <c r="I113" i="3"/>
  <c r="J142" i="3"/>
  <c r="I22" i="3"/>
  <c r="J158" i="3"/>
  <c r="K33" i="3"/>
  <c r="K148" i="3"/>
  <c r="K27" i="3"/>
  <c r="J166" i="3"/>
  <c r="I97" i="3"/>
  <c r="I131" i="3"/>
  <c r="K133" i="3"/>
  <c r="K67" i="3"/>
  <c r="I138" i="3"/>
  <c r="I25" i="3"/>
  <c r="I101" i="3"/>
  <c r="I148" i="3"/>
  <c r="J27" i="3"/>
  <c r="K166" i="3"/>
  <c r="J66" i="3"/>
  <c r="K131" i="3"/>
  <c r="I23" i="3"/>
  <c r="J140" i="3"/>
  <c r="I117" i="3"/>
  <c r="K138" i="3"/>
  <c r="J137" i="3"/>
  <c r="I32" i="3"/>
  <c r="K66" i="3"/>
  <c r="J23" i="3"/>
  <c r="J151" i="3"/>
  <c r="K140" i="3"/>
  <c r="J145" i="3"/>
  <c r="K151" i="3"/>
  <c r="I145" i="3"/>
  <c r="I42" i="3"/>
  <c r="J65" i="3"/>
  <c r="J33" i="3"/>
  <c r="I128" i="3"/>
  <c r="K134" i="3"/>
  <c r="J32" i="3"/>
  <c r="I167" i="3"/>
  <c r="K128" i="3"/>
  <c r="K70" i="3"/>
  <c r="I109" i="3"/>
  <c r="I154" i="3"/>
  <c r="I92" i="3"/>
  <c r="J93" i="3"/>
  <c r="J92" i="3"/>
  <c r="I86" i="3"/>
  <c r="K159" i="3"/>
  <c r="J163" i="3"/>
  <c r="I73" i="3"/>
  <c r="J24" i="3"/>
  <c r="J71" i="3"/>
  <c r="K4" i="3"/>
  <c r="J122" i="3"/>
  <c r="K122" i="3"/>
  <c r="K90" i="3"/>
  <c r="J96" i="3"/>
  <c r="J26" i="3"/>
  <c r="K95" i="3"/>
  <c r="K45" i="3"/>
  <c r="K68" i="3"/>
  <c r="K73" i="3"/>
  <c r="J20" i="3"/>
  <c r="K20" i="3"/>
  <c r="J90" i="3"/>
  <c r="K96" i="3"/>
  <c r="I26" i="3"/>
  <c r="I164" i="3"/>
  <c r="J91" i="3"/>
  <c r="K105" i="3"/>
  <c r="J95" i="3"/>
  <c r="J45" i="3"/>
  <c r="I18" i="3"/>
  <c r="K65" i="3"/>
  <c r="I67" i="3"/>
  <c r="I161" i="3"/>
  <c r="J85" i="3"/>
  <c r="K71" i="3"/>
  <c r="K29" i="3"/>
  <c r="K38" i="3"/>
  <c r="K155" i="3"/>
  <c r="K28" i="3"/>
  <c r="I159" i="3"/>
  <c r="K109" i="3"/>
  <c r="K18" i="3"/>
  <c r="I114" i="3"/>
  <c r="I24" i="3"/>
  <c r="K86" i="3"/>
  <c r="J113" i="3"/>
  <c r="J83" i="3"/>
  <c r="J101" i="3"/>
  <c r="J105" i="3"/>
  <c r="J161" i="3"/>
  <c r="I85" i="3"/>
  <c r="I38" i="3"/>
  <c r="I155" i="3"/>
  <c r="J28" i="3"/>
  <c r="I34" i="3"/>
  <c r="I146" i="3"/>
  <c r="K97" i="3"/>
  <c r="J114" i="3"/>
  <c r="J68" i="3"/>
  <c r="K83" i="3"/>
  <c r="I29" i="3"/>
  <c r="I169" i="3"/>
  <c r="K169" i="3"/>
  <c r="J169" i="3"/>
  <c r="J82" i="3"/>
  <c r="I82" i="3"/>
  <c r="I19" i="3"/>
  <c r="K87" i="3"/>
  <c r="J98" i="3"/>
  <c r="K93" i="3"/>
  <c r="J30" i="3"/>
  <c r="K34" i="3"/>
  <c r="J146" i="3"/>
  <c r="J42" i="3"/>
  <c r="I134" i="3"/>
  <c r="I31" i="3"/>
  <c r="K31" i="3"/>
  <c r="J156" i="3"/>
  <c r="K156" i="3"/>
  <c r="I156" i="3"/>
  <c r="I49" i="3"/>
  <c r="J129" i="3"/>
  <c r="J100" i="3"/>
  <c r="I100" i="3"/>
  <c r="K51" i="3"/>
  <c r="J135" i="3"/>
  <c r="J115" i="3"/>
  <c r="I44" i="3"/>
  <c r="J167" i="3"/>
  <c r="J103" i="3"/>
  <c r="I50" i="3"/>
  <c r="J118" i="3"/>
  <c r="K74" i="3"/>
  <c r="I14" i="3"/>
  <c r="I103" i="3"/>
  <c r="K50" i="3"/>
  <c r="J74" i="3"/>
  <c r="J14" i="3"/>
  <c r="I94" i="3"/>
  <c r="K94" i="3"/>
  <c r="J94" i="3"/>
  <c r="K149" i="3"/>
  <c r="K44" i="3"/>
  <c r="J10" i="3"/>
  <c r="J89" i="3"/>
  <c r="I107" i="3"/>
  <c r="J107" i="3"/>
  <c r="K107" i="3"/>
  <c r="I89" i="3"/>
  <c r="I110" i="3"/>
  <c r="K110" i="3"/>
  <c r="J110" i="3"/>
  <c r="I4" i="3"/>
  <c r="I125" i="3"/>
  <c r="J125" i="3"/>
  <c r="K125" i="3"/>
  <c r="J51" i="3"/>
  <c r="J149" i="3"/>
  <c r="K8" i="3"/>
  <c r="J41" i="3"/>
  <c r="J49" i="3"/>
  <c r="J8" i="3"/>
  <c r="I115" i="3"/>
  <c r="J80" i="3"/>
  <c r="I80" i="3"/>
  <c r="K80" i="3"/>
  <c r="K147" i="3"/>
  <c r="J147" i="3"/>
  <c r="I147" i="3"/>
  <c r="I16" i="3"/>
  <c r="K16" i="3"/>
  <c r="K141" i="3"/>
  <c r="J168" i="3"/>
  <c r="I168" i="3"/>
  <c r="I21" i="3"/>
  <c r="I53" i="3"/>
  <c r="J53" i="3"/>
  <c r="J112" i="3"/>
  <c r="J21" i="3"/>
  <c r="I112" i="3"/>
  <c r="J48" i="3"/>
  <c r="K48" i="3"/>
  <c r="K46" i="3"/>
  <c r="J46" i="3"/>
  <c r="I46" i="3"/>
</calcChain>
</file>

<file path=xl/sharedStrings.xml><?xml version="1.0" encoding="utf-8"?>
<sst xmlns="http://schemas.openxmlformats.org/spreadsheetml/2006/main" count="380" uniqueCount="205">
  <si>
    <t>Origin County</t>
  </si>
  <si>
    <t>Evacuation Zone</t>
  </si>
  <si>
    <t>Evacuation Zone Population</t>
  </si>
  <si>
    <t>County Population</t>
  </si>
  <si>
    <t>Palm Beach</t>
  </si>
  <si>
    <t>Broward</t>
  </si>
  <si>
    <t>Miami-Dade</t>
  </si>
  <si>
    <t>Monroe</t>
  </si>
  <si>
    <t>Origin County FIPS</t>
  </si>
  <si>
    <t>A</t>
  </si>
  <si>
    <t>Shelters</t>
  </si>
  <si>
    <t>Hospitals</t>
  </si>
  <si>
    <t>Skilled Nursing Homes</t>
  </si>
  <si>
    <t>Assisted Living Facilities</t>
  </si>
  <si>
    <t>B</t>
  </si>
  <si>
    <t>C</t>
  </si>
  <si>
    <t>AB</t>
  </si>
  <si>
    <t>ABC</t>
  </si>
  <si>
    <t>Number of evacuees from mandatory zone</t>
  </si>
  <si>
    <t>Number of shadow evacuees</t>
  </si>
  <si>
    <t>Total number of evacuees</t>
  </si>
  <si>
    <t>Evacuees staying within county</t>
  </si>
  <si>
    <t>Evacuees leaving county</t>
  </si>
  <si>
    <t>Evacuees staying with friends or family</t>
  </si>
  <si>
    <t>Evacuees staying at public shelter</t>
  </si>
  <si>
    <t>Evacuees staying at hotel or motel or other</t>
  </si>
  <si>
    <t>FIPS</t>
  </si>
  <si>
    <t>% of evacuees choosing this destination</t>
  </si>
  <si>
    <t>FloridaOrange</t>
  </si>
  <si>
    <t>GeorgiaFulton</t>
  </si>
  <si>
    <t>FloridaLeon</t>
  </si>
  <si>
    <t>FloridaHillsborough</t>
  </si>
  <si>
    <t>FloridaOsceola</t>
  </si>
  <si>
    <t>North CarolinaBuncombe</t>
  </si>
  <si>
    <t>FloridaPolk</t>
  </si>
  <si>
    <t>FloridaAlachua</t>
  </si>
  <si>
    <t>FloridaBroward</t>
  </si>
  <si>
    <t>FloridaCollier</t>
  </si>
  <si>
    <t>FloridaEscambia</t>
  </si>
  <si>
    <t>FloridaHighlands</t>
  </si>
  <si>
    <t>FloridaLake</t>
  </si>
  <si>
    <t>FloridaSeminole</t>
  </si>
  <si>
    <t>FloridaVolusia</t>
  </si>
  <si>
    <t>GeorgiaCobb</t>
  </si>
  <si>
    <t>South CarolinaRichland</t>
  </si>
  <si>
    <t>TennesseeHamilton</t>
  </si>
  <si>
    <t>AlabamaJefferson</t>
  </si>
  <si>
    <t>AlabamaMobile</t>
  </si>
  <si>
    <t>FloridaPalm Beach</t>
  </si>
  <si>
    <t>FloridaSarasota</t>
  </si>
  <si>
    <t>FloridaSumter</t>
  </si>
  <si>
    <t>LouisianaNew Orleans</t>
  </si>
  <si>
    <t>TennesseeDavidson</t>
  </si>
  <si>
    <t>TennesseeSevier</t>
  </si>
  <si>
    <t>AlabamaBaldwin</t>
  </si>
  <si>
    <t>AlabamaLee</t>
  </si>
  <si>
    <t>AlabamaTuscaloosa</t>
  </si>
  <si>
    <t>FloridaBay</t>
  </si>
  <si>
    <t>FloridaManatee</t>
  </si>
  <si>
    <t>FloridaSt. Johns</t>
  </si>
  <si>
    <t>GeorgiaCamden</t>
  </si>
  <si>
    <t>GeorgiaDekalb</t>
  </si>
  <si>
    <t>GeorgiaForsyth</t>
  </si>
  <si>
    <t>GeorgiaMacon-Bibb</t>
  </si>
  <si>
    <t>IndianaMarion</t>
  </si>
  <si>
    <t>LouisianaSt. Tammany</t>
  </si>
  <si>
    <t>MississippiForrest</t>
  </si>
  <si>
    <t>North CarolinaWake</t>
  </si>
  <si>
    <t>OhioMedina</t>
  </si>
  <si>
    <t>South CarolinaGreenville</t>
  </si>
  <si>
    <t>TennesseeJefferson</t>
  </si>
  <si>
    <t>TennesseeWilliamson</t>
  </si>
  <si>
    <t>VirginiaPrince Edward</t>
  </si>
  <si>
    <t>AlabamaAutauga</t>
  </si>
  <si>
    <t>AlabamaConecuh</t>
  </si>
  <si>
    <t>AlabamaEscambia</t>
  </si>
  <si>
    <t>AlabamaShelby</t>
  </si>
  <si>
    <t>AlabamaWashington</t>
  </si>
  <si>
    <t>AlabamaWinston</t>
  </si>
  <si>
    <t>ArizonaMaricopa</t>
  </si>
  <si>
    <t>CaliforniaRiverside</t>
  </si>
  <si>
    <t>CaliforniaSacramento</t>
  </si>
  <si>
    <t>CaliforniaSanta Cruz</t>
  </si>
  <si>
    <t>DelawareNew Castle</t>
  </si>
  <si>
    <t>FloridaBaker</t>
  </si>
  <si>
    <t>FloridaBrevard</t>
  </si>
  <si>
    <t>FloridaCharlotte</t>
  </si>
  <si>
    <t>FloridaColumbia</t>
  </si>
  <si>
    <t>FloridaDesoto</t>
  </si>
  <si>
    <t>FloridaDuval</t>
  </si>
  <si>
    <t>FloridaGulf</t>
  </si>
  <si>
    <t>FloridaHernando</t>
  </si>
  <si>
    <t>FloridaKissimmee</t>
  </si>
  <si>
    <t>FloridaMarion</t>
  </si>
  <si>
    <t>FloridaMartin</t>
  </si>
  <si>
    <t>FloridaMiami-Dade</t>
  </si>
  <si>
    <t>FloridaOscombia</t>
  </si>
  <si>
    <t>FloridaPasco</t>
  </si>
  <si>
    <t>FloridaPinellas</t>
  </si>
  <si>
    <t>FloridaSanta Rosa</t>
  </si>
  <si>
    <t>FloridaSt. James</t>
  </si>
  <si>
    <t>FloridaSt. Lucie</t>
  </si>
  <si>
    <t>FloridaWalton</t>
  </si>
  <si>
    <t>FloridaWashington</t>
  </si>
  <si>
    <t>GeorgiaAtlanta</t>
  </si>
  <si>
    <t>GeorgiaAugusta-Richmond</t>
  </si>
  <si>
    <t>GeorgiaBen Hill</t>
  </si>
  <si>
    <t>GeorgiaClarke</t>
  </si>
  <si>
    <t>GeorgiaCoweta</t>
  </si>
  <si>
    <t>GeorgiaDodge</t>
  </si>
  <si>
    <t>GeorgiaDougherty</t>
  </si>
  <si>
    <t>GeorgiaFannin</t>
  </si>
  <si>
    <t>GeorgiaHabersham</t>
  </si>
  <si>
    <t>GeorgiaHaversham</t>
  </si>
  <si>
    <t>GeorgiaJackson</t>
  </si>
  <si>
    <t>GeorgiaJones</t>
  </si>
  <si>
    <t>GeorgiaLowndes</t>
  </si>
  <si>
    <t>GeorgiaLumpkin</t>
  </si>
  <si>
    <t>GeorgiaMonroe</t>
  </si>
  <si>
    <t>GeorgiaPutnam</t>
  </si>
  <si>
    <t>GeorgiaSpalding</t>
  </si>
  <si>
    <t>GeorgiaSumter</t>
  </si>
  <si>
    <t>GeorgiaTift</t>
  </si>
  <si>
    <t>GeorgiaTifton</t>
  </si>
  <si>
    <t>GeorgiaTowns</t>
  </si>
  <si>
    <t>GeorgiaTroup</t>
  </si>
  <si>
    <t>IllinoisCook</t>
  </si>
  <si>
    <t>KansasJohnson</t>
  </si>
  <si>
    <t>KentuckyClay</t>
  </si>
  <si>
    <t>LouisianaEast Baton Rouge</t>
  </si>
  <si>
    <t>MarylandBaltimore</t>
  </si>
  <si>
    <t>MarylandMontgomery</t>
  </si>
  <si>
    <t>MarylandQueen Annes</t>
  </si>
  <si>
    <t>MassachusettsHampden</t>
  </si>
  <si>
    <t>MichiganKalkaska</t>
  </si>
  <si>
    <t>MichiganOakland</t>
  </si>
  <si>
    <t>MichiganSaginaw</t>
  </si>
  <si>
    <t>MississippiFranklin</t>
  </si>
  <si>
    <t>MississippiHarrison</t>
  </si>
  <si>
    <t>MississippiJackson</t>
  </si>
  <si>
    <t>MississippiMadison</t>
  </si>
  <si>
    <t>MissouriHowell</t>
  </si>
  <si>
    <t>MissouriShelby</t>
  </si>
  <si>
    <t>New JerseyGloucester</t>
  </si>
  <si>
    <t>New YorkErie</t>
  </si>
  <si>
    <t>New YorkWarren</t>
  </si>
  <si>
    <t>North CarolinaAshe</t>
  </si>
  <si>
    <t>North CarolinaDurham</t>
  </si>
  <si>
    <t>North CarolinaGuilford</t>
  </si>
  <si>
    <t>North CarolinaHillsborough</t>
  </si>
  <si>
    <t>North CarolinaLincoln</t>
  </si>
  <si>
    <t>North CarolinaNew Hanover</t>
  </si>
  <si>
    <t>North CarolinaPitt</t>
  </si>
  <si>
    <t>North CarolinaPolk</t>
  </si>
  <si>
    <t>North CarolinaRobeson</t>
  </si>
  <si>
    <t>North CarolinaStanly</t>
  </si>
  <si>
    <t>North CarolinaSwain</t>
  </si>
  <si>
    <t>North CarolinaWatauga</t>
  </si>
  <si>
    <t>OhioAuglaize</t>
  </si>
  <si>
    <t>OhioHamilton</t>
  </si>
  <si>
    <t>OhioLima</t>
  </si>
  <si>
    <t>OhioRichland</t>
  </si>
  <si>
    <t>PennsylvaniaAdams</t>
  </si>
  <si>
    <t>PennsylvaniaAllegeheny</t>
  </si>
  <si>
    <t>PennsylvaniaBedford</t>
  </si>
  <si>
    <t>PennsylvaniaCambria</t>
  </si>
  <si>
    <t>PennsylvaniaMontour</t>
  </si>
  <si>
    <t>PennsylvaniaPhiladelphia</t>
  </si>
  <si>
    <t>South CarolinaBeaufort</t>
  </si>
  <si>
    <t>South CarolinaBerkeley</t>
  </si>
  <si>
    <t>South CarolinaCharleston</t>
  </si>
  <si>
    <t>South CarolinaFlorence</t>
  </si>
  <si>
    <t>South CarolinaLexington</t>
  </si>
  <si>
    <t>South CarolinaRichardson</t>
  </si>
  <si>
    <t>South CarolinaYork</t>
  </si>
  <si>
    <t>TennesseeAnderson</t>
  </si>
  <si>
    <t>TennesseeBradley</t>
  </si>
  <si>
    <t>TennesseeGibson</t>
  </si>
  <si>
    <t>TennesseeGreene</t>
  </si>
  <si>
    <t>TennesseeHouston</t>
  </si>
  <si>
    <t>TennesseeLincoln</t>
  </si>
  <si>
    <t>TennesseeMaury</t>
  </si>
  <si>
    <t>TennesseeNashville</t>
  </si>
  <si>
    <t>TennesseeObion</t>
  </si>
  <si>
    <t>TennesseeSullivan</t>
  </si>
  <si>
    <t>TennesseeSumner</t>
  </si>
  <si>
    <t>TexasHarris</t>
  </si>
  <si>
    <t>VirginiaArlington</t>
  </si>
  <si>
    <t>VirginiaChesterfield</t>
  </si>
  <si>
    <t>VirginiaFranklin</t>
  </si>
  <si>
    <t>VirginiaFredrick</t>
  </si>
  <si>
    <t>VirginiaHenrico</t>
  </si>
  <si>
    <t>VirginiaRockingham</t>
  </si>
  <si>
    <t>VirginiaWythe</t>
  </si>
  <si>
    <t>WisconsinMarathon</t>
  </si>
  <si>
    <t>WisconsinOneida</t>
  </si>
  <si>
    <t/>
  </si>
  <si>
    <t>From Palm Beach County</t>
  </si>
  <si>
    <t>From Broward County</t>
  </si>
  <si>
    <t>From Miami-Dade</t>
  </si>
  <si>
    <t>From Monroe</t>
  </si>
  <si>
    <t>Total influx of evacuees</t>
  </si>
  <si>
    <t>StateCounty</t>
  </si>
  <si>
    <t>Central estimates</t>
  </si>
  <si>
    <t>Origin county information obtained from Florida evacuation zones GIS data: https://services1.arcgis.com/CY1LXxl9zlJeBuRZ/arcgis/rest/services/Florida_Hurricane_Evacuation_Zones/FeatureServer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</si>
</sst>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0" fillId="0" borderId="0" xfId="0" applyNumberFormat="1"/>
    <xf numFmtId="1" fontId="3" fillId="0" borderId="0" xfId="1" applyNumberFormat="1" applyFont="1"/>
    <xf numFmtId="1" fontId="0" fillId="0" borderId="0" xfId="1" applyNumberFormat="1" applyFont="1"/>
    <xf numFmtId="1" fontId="0" fillId="2" borderId="0" xfId="1" applyNumberFormat="1" applyFont="1" applyFill="1"/>
    <xf numFmtId="1" fontId="0" fillId="0" borderId="0" xfId="1" applyNumberFormat="1" applyFont="1" applyFill="1"/>
    <xf numFmtId="1" fontId="0" fillId="3" borderId="0" xfId="1" applyNumberFormat="1" applyFont="1" applyFill="1"/>
    <xf numFmtId="2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1A25-7D5B-4CDE-A7F2-27ADE55199C9}">
  <dimension ref="A1:N31"/>
  <sheetViews>
    <sheetView tabSelected="1" workbookViewId="0">
      <selection activeCell="D27" sqref="D27"/>
    </sheetView>
  </sheetViews>
  <sheetFormatPr baseColWidth="10" defaultColWidth="8.83203125" defaultRowHeight="15" x14ac:dyDescent="0.2"/>
  <cols>
    <col min="1" max="1" width="11.5" bestFit="1" customWidth="1"/>
    <col min="2" max="2" width="11.5" customWidth="1"/>
    <col min="3" max="3" width="13.6640625" bestFit="1" customWidth="1"/>
    <col min="4" max="4" width="22.83203125" bestFit="1" customWidth="1"/>
    <col min="5" max="5" width="15.33203125" bestFit="1" customWidth="1"/>
    <col min="8" max="8" width="18.33203125" bestFit="1" customWidth="1"/>
    <col min="9" max="9" width="19.6640625" bestFit="1" customWidth="1"/>
    <col min="10" max="10" width="23.6640625" customWidth="1"/>
    <col min="11" max="11" width="22.6640625" bestFit="1" customWidth="1"/>
    <col min="12" max="12" width="20.33203125" bestFit="1" customWidth="1"/>
    <col min="13" max="13" width="24.83203125" bestFit="1" customWidth="1"/>
    <col min="14" max="14" width="19.33203125" bestFit="1" customWidth="1"/>
  </cols>
  <sheetData>
    <row r="1" spans="1:14" s="2" customFormat="1" x14ac:dyDescent="0.2">
      <c r="A1" s="2" t="s">
        <v>204</v>
      </c>
    </row>
    <row r="2" spans="1:14" s="2" customFormat="1" x14ac:dyDescent="0.2"/>
    <row r="3" spans="1:14" s="2" customFormat="1" x14ac:dyDescent="0.2">
      <c r="A3" s="2" t="s">
        <v>0</v>
      </c>
      <c r="B3" s="2" t="s">
        <v>8</v>
      </c>
      <c r="C3" s="2" t="s">
        <v>1</v>
      </c>
      <c r="D3" s="2" t="s">
        <v>2</v>
      </c>
      <c r="E3" s="2" t="s">
        <v>3</v>
      </c>
      <c r="F3" s="2" t="s">
        <v>10</v>
      </c>
      <c r="G3" s="2" t="s">
        <v>11</v>
      </c>
      <c r="H3" s="2" t="s">
        <v>12</v>
      </c>
      <c r="I3" s="2" t="s">
        <v>13</v>
      </c>
    </row>
    <row r="4" spans="1:14" x14ac:dyDescent="0.2">
      <c r="A4" t="s">
        <v>4</v>
      </c>
      <c r="C4" t="s">
        <v>16</v>
      </c>
      <c r="D4">
        <v>63117</v>
      </c>
      <c r="F4">
        <v>2</v>
      </c>
      <c r="G4">
        <v>1</v>
      </c>
      <c r="H4">
        <v>0</v>
      </c>
      <c r="I4">
        <v>8</v>
      </c>
    </row>
    <row r="5" spans="1:14" x14ac:dyDescent="0.2">
      <c r="A5" t="s">
        <v>4</v>
      </c>
      <c r="C5" t="s">
        <v>15</v>
      </c>
      <c r="D5">
        <v>54553</v>
      </c>
      <c r="F5">
        <v>4</v>
      </c>
      <c r="G5">
        <v>0</v>
      </c>
      <c r="H5">
        <v>4</v>
      </c>
      <c r="I5">
        <v>2</v>
      </c>
    </row>
    <row r="6" spans="1:14" x14ac:dyDescent="0.2">
      <c r="A6" t="s">
        <v>5</v>
      </c>
      <c r="C6" t="s">
        <v>9</v>
      </c>
      <c r="D6">
        <v>44725</v>
      </c>
      <c r="F6">
        <v>1</v>
      </c>
      <c r="G6">
        <v>0</v>
      </c>
      <c r="H6">
        <v>0</v>
      </c>
      <c r="I6">
        <v>8</v>
      </c>
    </row>
    <row r="7" spans="1:14" x14ac:dyDescent="0.2">
      <c r="A7" t="s">
        <v>5</v>
      </c>
      <c r="C7" t="s">
        <v>14</v>
      </c>
      <c r="D7">
        <v>90464</v>
      </c>
      <c r="F7">
        <v>3</v>
      </c>
      <c r="G7">
        <v>2</v>
      </c>
      <c r="H7">
        <v>3</v>
      </c>
      <c r="I7">
        <v>14</v>
      </c>
    </row>
    <row r="8" spans="1:14" x14ac:dyDescent="0.2">
      <c r="A8" t="s">
        <v>6</v>
      </c>
      <c r="C8" t="s">
        <v>9</v>
      </c>
      <c r="D8">
        <v>65853</v>
      </c>
      <c r="F8">
        <v>0</v>
      </c>
      <c r="G8">
        <v>0</v>
      </c>
      <c r="H8">
        <v>3</v>
      </c>
      <c r="I8">
        <v>12</v>
      </c>
    </row>
    <row r="9" spans="1:14" x14ac:dyDescent="0.2">
      <c r="A9" t="s">
        <v>6</v>
      </c>
      <c r="C9" t="s">
        <v>14</v>
      </c>
      <c r="D9">
        <v>358276</v>
      </c>
      <c r="F9">
        <v>10</v>
      </c>
      <c r="G9">
        <v>11</v>
      </c>
      <c r="H9">
        <v>9</v>
      </c>
      <c r="I9">
        <v>64</v>
      </c>
    </row>
    <row r="10" spans="1:14" x14ac:dyDescent="0.2">
      <c r="A10" t="s">
        <v>6</v>
      </c>
      <c r="C10" t="s">
        <v>15</v>
      </c>
      <c r="D10">
        <v>300893</v>
      </c>
      <c r="F10">
        <v>15</v>
      </c>
      <c r="G10">
        <v>7</v>
      </c>
      <c r="H10">
        <v>8</v>
      </c>
      <c r="I10">
        <v>98</v>
      </c>
    </row>
    <row r="11" spans="1:14" x14ac:dyDescent="0.2">
      <c r="A11" t="s">
        <v>7</v>
      </c>
      <c r="C11" t="s">
        <v>16</v>
      </c>
      <c r="D11">
        <v>66179</v>
      </c>
      <c r="F11">
        <v>16</v>
      </c>
      <c r="G11">
        <v>5</v>
      </c>
      <c r="H11">
        <v>2</v>
      </c>
      <c r="I11">
        <v>2</v>
      </c>
    </row>
    <row r="14" spans="1:14" s="14" customFormat="1" x14ac:dyDescent="0.2">
      <c r="A14" s="13" t="s">
        <v>203</v>
      </c>
    </row>
    <row r="15" spans="1:14" s="2" customFormat="1" x14ac:dyDescent="0.2">
      <c r="A15" s="2" t="s">
        <v>0</v>
      </c>
      <c r="B15" s="2" t="s">
        <v>8</v>
      </c>
      <c r="C15" s="2" t="s">
        <v>1</v>
      </c>
      <c r="D15" s="2" t="s">
        <v>2</v>
      </c>
      <c r="E15" s="2" t="s">
        <v>3</v>
      </c>
      <c r="F15" s="2" t="s">
        <v>10</v>
      </c>
      <c r="G15" s="2" t="s">
        <v>11</v>
      </c>
      <c r="H15" s="2" t="s">
        <v>12</v>
      </c>
      <c r="I15" s="2" t="s">
        <v>13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</row>
    <row r="16" spans="1:14" x14ac:dyDescent="0.2">
      <c r="A16" t="s">
        <v>4</v>
      </c>
      <c r="B16">
        <v>12099</v>
      </c>
      <c r="C16" t="s">
        <v>17</v>
      </c>
      <c r="D16">
        <f>SUM(D$4:D$5)</f>
        <v>117670</v>
      </c>
      <c r="E16" s="1">
        <v>1320134</v>
      </c>
      <c r="F16">
        <f>SUM(F$4:F$5)</f>
        <v>6</v>
      </c>
      <c r="G16">
        <f>SUM(G$4:G$5)</f>
        <v>1</v>
      </c>
      <c r="H16">
        <f>SUM(H$4:H$5)</f>
        <v>4</v>
      </c>
      <c r="I16">
        <f>SUM(I$4:I$5)</f>
        <v>10</v>
      </c>
      <c r="J16">
        <f>D16*0.66</f>
        <v>77662.2</v>
      </c>
      <c r="K16">
        <f>(E16-D16)*0.47</f>
        <v>565158.07999999996</v>
      </c>
      <c r="L16">
        <f>SUM(J16:K16)</f>
        <v>642820.27999999991</v>
      </c>
      <c r="M16">
        <f>L16*0.19</f>
        <v>122135.85319999998</v>
      </c>
      <c r="N16">
        <f>L16-M16</f>
        <v>520684.4267999999</v>
      </c>
    </row>
    <row r="17" spans="1:14" x14ac:dyDescent="0.2">
      <c r="A17" t="s">
        <v>5</v>
      </c>
      <c r="B17">
        <v>12011</v>
      </c>
      <c r="C17" t="s">
        <v>17</v>
      </c>
      <c r="D17">
        <f>SUM(D$6:D$7)</f>
        <v>135189</v>
      </c>
      <c r="E17" s="1">
        <v>1748066</v>
      </c>
      <c r="F17">
        <f>SUM(F6:F7)</f>
        <v>4</v>
      </c>
      <c r="G17">
        <f>SUM(G6:G7)</f>
        <v>2</v>
      </c>
      <c r="H17">
        <f>SUM(H6:H7)</f>
        <v>3</v>
      </c>
      <c r="I17">
        <f>SUM(I6:I7)</f>
        <v>22</v>
      </c>
      <c r="J17">
        <f>D17*0.66</f>
        <v>89224.74</v>
      </c>
      <c r="K17">
        <f>(E17-D17)*0.47</f>
        <v>758052.19</v>
      </c>
      <c r="L17">
        <f>SUM(J17:K17)</f>
        <v>847276.92999999993</v>
      </c>
      <c r="M17">
        <f>L17*0.19</f>
        <v>160982.61669999998</v>
      </c>
      <c r="N17">
        <f>L17-M17</f>
        <v>686294.31329999992</v>
      </c>
    </row>
    <row r="18" spans="1:14" x14ac:dyDescent="0.2">
      <c r="A18" t="s">
        <v>6</v>
      </c>
      <c r="B18">
        <v>12086</v>
      </c>
      <c r="C18" t="s">
        <v>17</v>
      </c>
      <c r="D18">
        <f>SUM(D$8:D$10)</f>
        <v>725022</v>
      </c>
      <c r="E18" s="1">
        <v>2496435</v>
      </c>
      <c r="F18">
        <f>SUM(F8:F10)</f>
        <v>25</v>
      </c>
      <c r="G18">
        <f>SUM(G8:G10)</f>
        <v>18</v>
      </c>
      <c r="H18">
        <f>SUM(H8:H10)</f>
        <v>20</v>
      </c>
      <c r="I18">
        <f>SUM(I8:I10)</f>
        <v>174</v>
      </c>
      <c r="J18">
        <f>D18*0.66</f>
        <v>478514.52</v>
      </c>
      <c r="K18">
        <f>(E18-D18)*0.47</f>
        <v>832564.11</v>
      </c>
      <c r="L18">
        <f>SUM(J18:K18)</f>
        <v>1311078.6299999999</v>
      </c>
      <c r="M18">
        <f>L18*0.19</f>
        <v>249104.93969999999</v>
      </c>
      <c r="N18">
        <f>L18-M18</f>
        <v>1061973.6902999999</v>
      </c>
    </row>
    <row r="19" spans="1:14" x14ac:dyDescent="0.2">
      <c r="A19" t="s">
        <v>7</v>
      </c>
      <c r="B19">
        <v>12087</v>
      </c>
      <c r="C19" t="s">
        <v>16</v>
      </c>
      <c r="D19">
        <f>D$11</f>
        <v>66179</v>
      </c>
      <c r="E19" s="1">
        <v>73090</v>
      </c>
      <c r="F19">
        <f>F11</f>
        <v>16</v>
      </c>
      <c r="G19">
        <f>G11</f>
        <v>5</v>
      </c>
      <c r="H19">
        <f>H11</f>
        <v>2</v>
      </c>
      <c r="I19">
        <f>I11</f>
        <v>2</v>
      </c>
      <c r="J19">
        <f>D19*0.66</f>
        <v>43678.14</v>
      </c>
      <c r="K19">
        <f>(E19-D19)*0.47</f>
        <v>3248.1699999999996</v>
      </c>
      <c r="L19">
        <f>SUM(J19:K19)</f>
        <v>46926.31</v>
      </c>
      <c r="M19">
        <f>L19*0.19</f>
        <v>8915.9989000000005</v>
      </c>
      <c r="N19">
        <f>L19-M19</f>
        <v>38010.311099999999</v>
      </c>
    </row>
    <row r="21" spans="1:14" x14ac:dyDescent="0.2">
      <c r="A21" s="2"/>
    </row>
    <row r="23" spans="1:14" x14ac:dyDescent="0.2">
      <c r="A23" s="12"/>
    </row>
    <row r="24" spans="1:14" x14ac:dyDescent="0.2">
      <c r="A24" s="12"/>
    </row>
    <row r="28" spans="1:14" x14ac:dyDescent="0.2">
      <c r="E28" s="1"/>
    </row>
    <row r="29" spans="1:14" x14ac:dyDescent="0.2">
      <c r="E29" s="1"/>
    </row>
    <row r="30" spans="1:14" x14ac:dyDescent="0.2">
      <c r="E30" s="1"/>
    </row>
    <row r="31" spans="1:14" x14ac:dyDescent="0.2">
      <c r="E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F2A8-6A10-6340-AD1A-C4D612E94F9E}">
  <dimension ref="A1:P5"/>
  <sheetViews>
    <sheetView workbookViewId="0">
      <selection activeCell="L9" sqref="L9"/>
    </sheetView>
  </sheetViews>
  <sheetFormatPr baseColWidth="10" defaultColWidth="10.83203125" defaultRowHeight="15" x14ac:dyDescent="0.2"/>
  <cols>
    <col min="1" max="1" width="11.6640625" style="4" bestFit="1" customWidth="1"/>
    <col min="2" max="2" width="15.33203125" style="4" bestFit="1" customWidth="1"/>
    <col min="3" max="3" width="13.5" style="4" bestFit="1" customWidth="1"/>
    <col min="4" max="4" width="22.83203125" style="4" bestFit="1" customWidth="1"/>
    <col min="5" max="5" width="15.6640625" style="4" bestFit="1" customWidth="1"/>
    <col min="6" max="6" width="7.6640625" style="4" bestFit="1" customWidth="1"/>
    <col min="7" max="7" width="8.33203125" style="4" bestFit="1" customWidth="1"/>
    <col min="8" max="8" width="18.1640625" style="4" bestFit="1" customWidth="1"/>
    <col min="9" max="9" width="19.33203125" style="4" bestFit="1" customWidth="1"/>
    <col min="10" max="10" width="33.5" style="4" bestFit="1" customWidth="1"/>
    <col min="11" max="11" width="22.83203125" style="4" bestFit="1" customWidth="1"/>
    <col min="12" max="12" width="20.5" style="4" bestFit="1" customWidth="1"/>
    <col min="13" max="13" width="25" style="4" bestFit="1" customWidth="1"/>
    <col min="14" max="14" width="30.5" style="4" bestFit="1" customWidth="1"/>
    <col min="15" max="15" width="33.83203125" style="4" bestFit="1" customWidth="1"/>
    <col min="16" max="16" width="26.5" style="4" bestFit="1" customWidth="1"/>
    <col min="17" max="16384" width="10.83203125" style="4"/>
  </cols>
  <sheetData>
    <row r="1" spans="1:16" s="3" customFormat="1" x14ac:dyDescent="0.2">
      <c r="A1" s="3" t="s">
        <v>0</v>
      </c>
      <c r="B1" s="3" t="s">
        <v>8</v>
      </c>
      <c r="C1" s="3" t="s">
        <v>1</v>
      </c>
      <c r="D1" s="3" t="s">
        <v>2</v>
      </c>
      <c r="E1" s="3" t="s">
        <v>3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23</v>
      </c>
      <c r="O1" s="3" t="s">
        <v>25</v>
      </c>
      <c r="P1" s="3" t="s">
        <v>24</v>
      </c>
    </row>
    <row r="2" spans="1:16" x14ac:dyDescent="0.2">
      <c r="A2" s="4" t="str">
        <f>'Number of evacuees'!A16</f>
        <v>Palm Beach</v>
      </c>
      <c r="B2" s="4">
        <f>'Number of evacuees'!B16</f>
        <v>12099</v>
      </c>
      <c r="C2" s="4" t="str">
        <f>'Number of evacuees'!C16</f>
        <v>ABC</v>
      </c>
      <c r="D2" s="4">
        <f>'Number of evacuees'!D16</f>
        <v>117670</v>
      </c>
      <c r="E2" s="4">
        <f>'Number of evacuees'!E16</f>
        <v>1320134</v>
      </c>
      <c r="F2" s="4">
        <f>'Number of evacuees'!F16</f>
        <v>6</v>
      </c>
      <c r="G2" s="4">
        <f>'Number of evacuees'!G16</f>
        <v>1</v>
      </c>
      <c r="H2" s="4">
        <f>'Number of evacuees'!H16</f>
        <v>4</v>
      </c>
      <c r="I2" s="4">
        <f>'Number of evacuees'!I16</f>
        <v>10</v>
      </c>
      <c r="J2" s="4">
        <f>'Number of evacuees'!J16</f>
        <v>77662.2</v>
      </c>
      <c r="K2" s="4">
        <f>'Number of evacuees'!K16</f>
        <v>565158.07999999996</v>
      </c>
      <c r="L2" s="4">
        <f>'Number of evacuees'!L16</f>
        <v>642820.27999999991</v>
      </c>
      <c r="M2" s="4">
        <f>'Number of evacuees'!M16</f>
        <v>122135.85319999998</v>
      </c>
      <c r="N2" s="4">
        <f>M2*0.73</f>
        <v>89159.172835999983</v>
      </c>
      <c r="O2" s="4">
        <f>M2*0.1</f>
        <v>12213.585319999998</v>
      </c>
      <c r="P2" s="4">
        <f>M2*0.17</f>
        <v>20763.095043999998</v>
      </c>
    </row>
    <row r="3" spans="1:16" x14ac:dyDescent="0.2">
      <c r="A3" s="4" t="str">
        <f>'Number of evacuees'!A17</f>
        <v>Broward</v>
      </c>
      <c r="B3" s="4">
        <f>'Number of evacuees'!B17</f>
        <v>12011</v>
      </c>
      <c r="C3" s="4" t="str">
        <f>'Number of evacuees'!C17</f>
        <v>ABC</v>
      </c>
      <c r="D3" s="4">
        <f>'Number of evacuees'!D17</f>
        <v>135189</v>
      </c>
      <c r="E3" s="4">
        <f>'Number of evacuees'!E17</f>
        <v>1748066</v>
      </c>
      <c r="F3" s="4">
        <f>'Number of evacuees'!F17</f>
        <v>4</v>
      </c>
      <c r="G3" s="4">
        <f>'Number of evacuees'!G17</f>
        <v>2</v>
      </c>
      <c r="H3" s="4">
        <f>'Number of evacuees'!H17</f>
        <v>3</v>
      </c>
      <c r="I3" s="4">
        <f>'Number of evacuees'!I17</f>
        <v>22</v>
      </c>
      <c r="J3" s="4">
        <f>'Number of evacuees'!J17</f>
        <v>89224.74</v>
      </c>
      <c r="K3" s="4">
        <f>'Number of evacuees'!K17</f>
        <v>758052.19</v>
      </c>
      <c r="L3" s="4">
        <f>'Number of evacuees'!L17</f>
        <v>847276.92999999993</v>
      </c>
      <c r="M3" s="4">
        <f>'Number of evacuees'!M17</f>
        <v>160982.61669999998</v>
      </c>
      <c r="N3" s="4">
        <f t="shared" ref="N3:N5" si="0">M3*0.73</f>
        <v>117517.31019099998</v>
      </c>
      <c r="O3" s="4">
        <f t="shared" ref="O3:O5" si="1">M3*0.1</f>
        <v>16098.26167</v>
      </c>
      <c r="P3" s="4">
        <f t="shared" ref="P3:P5" si="2">M3*0.17</f>
        <v>27367.044838999998</v>
      </c>
    </row>
    <row r="4" spans="1:16" x14ac:dyDescent="0.2">
      <c r="A4" s="4" t="str">
        <f>'Number of evacuees'!A18</f>
        <v>Miami-Dade</v>
      </c>
      <c r="B4" s="4">
        <f>'Number of evacuees'!B18</f>
        <v>12086</v>
      </c>
      <c r="C4" s="4" t="str">
        <f>'Number of evacuees'!C18</f>
        <v>ABC</v>
      </c>
      <c r="D4" s="4">
        <f>'Number of evacuees'!D18</f>
        <v>725022</v>
      </c>
      <c r="E4" s="4">
        <f>'Number of evacuees'!E18</f>
        <v>2496435</v>
      </c>
      <c r="F4" s="4">
        <f>'Number of evacuees'!F18</f>
        <v>25</v>
      </c>
      <c r="G4" s="4">
        <f>'Number of evacuees'!G18</f>
        <v>18</v>
      </c>
      <c r="H4" s="4">
        <f>'Number of evacuees'!H18</f>
        <v>20</v>
      </c>
      <c r="I4" s="4">
        <f>'Number of evacuees'!I18</f>
        <v>174</v>
      </c>
      <c r="J4" s="4">
        <f>'Number of evacuees'!J18</f>
        <v>478514.52</v>
      </c>
      <c r="K4" s="4">
        <f>'Number of evacuees'!K18</f>
        <v>832564.11</v>
      </c>
      <c r="L4" s="4">
        <f>'Number of evacuees'!L18</f>
        <v>1311078.6299999999</v>
      </c>
      <c r="M4" s="4">
        <f>'Number of evacuees'!M18</f>
        <v>249104.93969999999</v>
      </c>
      <c r="N4" s="4">
        <f t="shared" si="0"/>
        <v>181846.605981</v>
      </c>
      <c r="O4" s="4">
        <f t="shared" si="1"/>
        <v>24910.49397</v>
      </c>
      <c r="P4" s="4">
        <f t="shared" si="2"/>
        <v>42347.839748999999</v>
      </c>
    </row>
    <row r="5" spans="1:16" x14ac:dyDescent="0.2">
      <c r="A5" s="4" t="str">
        <f>'Number of evacuees'!A19</f>
        <v>Monroe</v>
      </c>
      <c r="B5" s="4">
        <f>'Number of evacuees'!B19</f>
        <v>12087</v>
      </c>
      <c r="C5" s="4" t="str">
        <f>'Number of evacuees'!C19</f>
        <v>AB</v>
      </c>
      <c r="D5" s="4">
        <f>'Number of evacuees'!D19</f>
        <v>66179</v>
      </c>
      <c r="E5" s="4">
        <f>'Number of evacuees'!E19</f>
        <v>73090</v>
      </c>
      <c r="F5" s="4">
        <f>'Number of evacuees'!F19</f>
        <v>16</v>
      </c>
      <c r="G5" s="4">
        <f>'Number of evacuees'!G19</f>
        <v>5</v>
      </c>
      <c r="H5" s="4">
        <f>'Number of evacuees'!H19</f>
        <v>2</v>
      </c>
      <c r="I5" s="4">
        <f>'Number of evacuees'!I19</f>
        <v>2</v>
      </c>
      <c r="J5" s="4">
        <f>'Number of evacuees'!J19</f>
        <v>43678.14</v>
      </c>
      <c r="K5" s="4">
        <f>'Number of evacuees'!K19</f>
        <v>3248.1699999999996</v>
      </c>
      <c r="L5" s="4">
        <f>'Number of evacuees'!L19</f>
        <v>46926.31</v>
      </c>
      <c r="M5" s="4">
        <f>'Number of evacuees'!M19</f>
        <v>8915.9989000000005</v>
      </c>
      <c r="N5" s="4">
        <f t="shared" si="0"/>
        <v>6508.6791970000004</v>
      </c>
      <c r="O5" s="4">
        <f t="shared" si="1"/>
        <v>891.59989000000007</v>
      </c>
      <c r="P5" s="4">
        <f t="shared" si="2"/>
        <v>1515.7198130000002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E1AD-9A9F-4C46-9DFC-69FA00226AB6}">
  <dimension ref="A1:K306"/>
  <sheetViews>
    <sheetView topLeftCell="A133" workbookViewId="0">
      <selection activeCell="A17" sqref="A17"/>
    </sheetView>
  </sheetViews>
  <sheetFormatPr baseColWidth="10" defaultColWidth="10.83203125" defaultRowHeight="15" x14ac:dyDescent="0.2"/>
  <cols>
    <col min="1" max="1" width="22.6640625" bestFit="1" customWidth="1"/>
    <col min="3" max="3" width="31.1640625" style="11" bestFit="1" customWidth="1"/>
    <col min="4" max="5" width="11" style="6" bestFit="1" customWidth="1"/>
    <col min="6" max="6" width="11.1640625" style="6" bestFit="1" customWidth="1"/>
    <col min="7" max="7" width="11" style="6" bestFit="1" customWidth="1"/>
    <col min="8" max="9" width="11.1640625" style="6" bestFit="1" customWidth="1"/>
    <col min="10" max="11" width="11" style="6" bestFit="1" customWidth="1"/>
  </cols>
  <sheetData>
    <row r="1" spans="1:11" x14ac:dyDescent="0.2">
      <c r="A1" s="2" t="s">
        <v>202</v>
      </c>
      <c r="B1" s="2" t="s">
        <v>26</v>
      </c>
      <c r="C1" s="10" t="s">
        <v>27</v>
      </c>
      <c r="D1" s="5" t="s">
        <v>197</v>
      </c>
      <c r="E1" s="5" t="s">
        <v>198</v>
      </c>
      <c r="F1" s="5" t="s">
        <v>199</v>
      </c>
      <c r="G1" s="5" t="s">
        <v>200</v>
      </c>
      <c r="H1" s="5" t="s">
        <v>201</v>
      </c>
      <c r="I1" s="5" t="s">
        <v>23</v>
      </c>
      <c r="J1" s="5" t="s">
        <v>25</v>
      </c>
      <c r="K1" s="5" t="s">
        <v>24</v>
      </c>
    </row>
    <row r="2" spans="1:11" x14ac:dyDescent="0.2">
      <c r="A2" t="s">
        <v>73</v>
      </c>
      <c r="B2">
        <v>1001</v>
      </c>
      <c r="C2" s="11">
        <v>0.32786885245901637</v>
      </c>
      <c r="D2" s="6">
        <f>C2/100*'Number of evacuees'!$N$16</f>
        <v>1707.1620550819666</v>
      </c>
      <c r="E2" s="6">
        <f>C2/100*'Number of evacuees'!$N$17</f>
        <v>2250.1452895081961</v>
      </c>
      <c r="F2" s="6">
        <f>C2/100*'Number of evacuees'!$N$18</f>
        <v>3481.8809518032781</v>
      </c>
      <c r="G2" s="6">
        <f>C2/100*'Number of evacuees'!$N$19</f>
        <v>124.62397081967211</v>
      </c>
      <c r="H2" s="6">
        <f>SUM(D2:G2)</f>
        <v>7563.8122672131121</v>
      </c>
      <c r="I2" s="6">
        <f>H2*0.6</f>
        <v>4538.2873603278667</v>
      </c>
      <c r="J2" s="6">
        <f>H2*0.37</f>
        <v>2798.6105388688516</v>
      </c>
      <c r="K2" s="6">
        <f>H2*0.03</f>
        <v>226.91436801639335</v>
      </c>
    </row>
    <row r="3" spans="1:11" x14ac:dyDescent="0.2">
      <c r="A3" t="s">
        <v>54</v>
      </c>
      <c r="B3">
        <v>1003</v>
      </c>
      <c r="C3" s="11">
        <v>0.65573770491803274</v>
      </c>
      <c r="D3" s="6">
        <f>C3/100*'Number of evacuees'!$N$16</f>
        <v>3414.3241101639333</v>
      </c>
      <c r="E3" s="6">
        <f>C3/100*'Number of evacuees'!$N$17</f>
        <v>4500.2905790163923</v>
      </c>
      <c r="F3" s="6">
        <f>C3/100*'Number of evacuees'!$N$18</f>
        <v>6963.7619036065562</v>
      </c>
      <c r="G3" s="6">
        <f>C3/100*'Number of evacuees'!$N$19</f>
        <v>249.24794163934422</v>
      </c>
      <c r="H3" s="6">
        <f>SUM(D3:G3)</f>
        <v>15127.624534426224</v>
      </c>
      <c r="I3" s="6">
        <f>H3*0.6</f>
        <v>9076.5747206557335</v>
      </c>
      <c r="J3" s="6">
        <f>H3*0.37</f>
        <v>5597.2210777377031</v>
      </c>
      <c r="K3" s="6">
        <f>H3*0.03</f>
        <v>453.82873603278671</v>
      </c>
    </row>
    <row r="4" spans="1:11" x14ac:dyDescent="0.2">
      <c r="A4" t="s">
        <v>74</v>
      </c>
      <c r="B4">
        <v>1035</v>
      </c>
      <c r="C4" s="11">
        <v>0.32786885245901637</v>
      </c>
      <c r="D4" s="6">
        <f>C4/100*'Number of evacuees'!$N$16</f>
        <v>1707.1620550819666</v>
      </c>
      <c r="E4" s="6">
        <f>C4/100*'Number of evacuees'!$N$17</f>
        <v>2250.1452895081961</v>
      </c>
      <c r="F4" s="6">
        <f>C4/100*'Number of evacuees'!$N$18</f>
        <v>3481.8809518032781</v>
      </c>
      <c r="G4" s="6">
        <f>C4/100*'Number of evacuees'!$N$19</f>
        <v>124.62397081967211</v>
      </c>
      <c r="H4" s="6">
        <f>SUM(D4:G4)</f>
        <v>7563.8122672131121</v>
      </c>
      <c r="I4" s="6">
        <f>H4*0.6</f>
        <v>4538.2873603278667</v>
      </c>
      <c r="J4" s="6">
        <f>H4*0.37</f>
        <v>2798.6105388688516</v>
      </c>
      <c r="K4" s="6">
        <f>H4*0.03</f>
        <v>226.91436801639335</v>
      </c>
    </row>
    <row r="5" spans="1:11" x14ac:dyDescent="0.2">
      <c r="A5" t="s">
        <v>75</v>
      </c>
      <c r="B5">
        <v>1053</v>
      </c>
      <c r="C5" s="11">
        <v>0.32786885245901637</v>
      </c>
      <c r="D5" s="6">
        <f>C5/100*'Number of evacuees'!$N$16</f>
        <v>1707.1620550819666</v>
      </c>
      <c r="E5" s="6">
        <f>C5/100*'Number of evacuees'!$N$17</f>
        <v>2250.1452895081961</v>
      </c>
      <c r="F5" s="6">
        <f>C5/100*'Number of evacuees'!$N$18</f>
        <v>3481.8809518032781</v>
      </c>
      <c r="G5" s="6">
        <f>C5/100*'Number of evacuees'!$N$19</f>
        <v>124.62397081967211</v>
      </c>
      <c r="H5" s="6">
        <f>SUM(D5:G5)</f>
        <v>7563.8122672131121</v>
      </c>
      <c r="I5" s="6">
        <f>H5*0.6</f>
        <v>4538.2873603278667</v>
      </c>
      <c r="J5" s="6">
        <f>H5*0.37</f>
        <v>2798.6105388688516</v>
      </c>
      <c r="K5" s="6">
        <f>H5*0.03</f>
        <v>226.91436801639335</v>
      </c>
    </row>
    <row r="6" spans="1:11" x14ac:dyDescent="0.2">
      <c r="A6" t="s">
        <v>46</v>
      </c>
      <c r="B6">
        <v>1073</v>
      </c>
      <c r="C6" s="11">
        <v>0.98360655737704927</v>
      </c>
      <c r="D6" s="6">
        <f>C6/100*'Number of evacuees'!$N$16</f>
        <v>5121.4861652459012</v>
      </c>
      <c r="E6" s="6">
        <f>C6/100*'Number of evacuees'!$N$17</f>
        <v>6750.4358685245898</v>
      </c>
      <c r="F6" s="6">
        <f>C6/100*'Number of evacuees'!$N$18</f>
        <v>10445.642855409837</v>
      </c>
      <c r="G6" s="6">
        <f>C6/100*'Number of evacuees'!$N$19</f>
        <v>373.87191245901641</v>
      </c>
      <c r="H6" s="6">
        <f>SUM(D6:G6)</f>
        <v>22691.436801639346</v>
      </c>
      <c r="I6" s="6">
        <f>H6*0.6</f>
        <v>13614.862080983607</v>
      </c>
      <c r="J6" s="6">
        <f>H6*0.37</f>
        <v>8395.8316166065579</v>
      </c>
      <c r="K6" s="6">
        <f>H6*0.03</f>
        <v>680.74310404918037</v>
      </c>
    </row>
    <row r="7" spans="1:11" x14ac:dyDescent="0.2">
      <c r="A7" t="s">
        <v>55</v>
      </c>
      <c r="B7">
        <v>1081</v>
      </c>
      <c r="C7" s="11">
        <v>0.65573770491803274</v>
      </c>
      <c r="D7" s="6">
        <f>C7/100*'Number of evacuees'!$N$16</f>
        <v>3414.3241101639333</v>
      </c>
      <c r="E7" s="6">
        <f>C7/100*'Number of evacuees'!$N$17</f>
        <v>4500.2905790163923</v>
      </c>
      <c r="F7" s="6">
        <f>C7/100*'Number of evacuees'!$N$18</f>
        <v>6963.7619036065562</v>
      </c>
      <c r="G7" s="6">
        <f>C7/100*'Number of evacuees'!$N$19</f>
        <v>249.24794163934422</v>
      </c>
      <c r="H7" s="6">
        <f>SUM(D7:G7)</f>
        <v>15127.624534426224</v>
      </c>
      <c r="I7" s="6">
        <f>H7*0.6</f>
        <v>9076.5747206557335</v>
      </c>
      <c r="J7" s="6">
        <f>H7*0.37</f>
        <v>5597.2210777377031</v>
      </c>
      <c r="K7" s="6">
        <f>H7*0.03</f>
        <v>453.82873603278671</v>
      </c>
    </row>
    <row r="8" spans="1:11" x14ac:dyDescent="0.2">
      <c r="A8" t="s">
        <v>47</v>
      </c>
      <c r="B8">
        <v>1097</v>
      </c>
      <c r="C8" s="11">
        <v>0.98360655737704927</v>
      </c>
      <c r="D8" s="6">
        <f>C8/100*'Number of evacuees'!$N$16</f>
        <v>5121.4861652459012</v>
      </c>
      <c r="E8" s="6">
        <f>C8/100*'Number of evacuees'!$N$17</f>
        <v>6750.4358685245898</v>
      </c>
      <c r="F8" s="6">
        <f>C8/100*'Number of evacuees'!$N$18</f>
        <v>10445.642855409837</v>
      </c>
      <c r="G8" s="6">
        <f>C8/100*'Number of evacuees'!$N$19</f>
        <v>373.87191245901641</v>
      </c>
      <c r="H8" s="6">
        <f>SUM(D8:G8)</f>
        <v>22691.436801639346</v>
      </c>
      <c r="I8" s="6">
        <f>H8*0.6</f>
        <v>13614.862080983607</v>
      </c>
      <c r="J8" s="6">
        <f>H8*0.37</f>
        <v>8395.8316166065579</v>
      </c>
      <c r="K8" s="6">
        <f>H8*0.03</f>
        <v>680.74310404918037</v>
      </c>
    </row>
    <row r="9" spans="1:11" x14ac:dyDescent="0.2">
      <c r="A9" t="s">
        <v>76</v>
      </c>
      <c r="B9">
        <v>1117</v>
      </c>
      <c r="C9" s="11">
        <v>0.32786885245901637</v>
      </c>
      <c r="D9" s="6">
        <f>C9/100*'Number of evacuees'!$N$16</f>
        <v>1707.1620550819666</v>
      </c>
      <c r="E9" s="6">
        <f>C9/100*'Number of evacuees'!$N$17</f>
        <v>2250.1452895081961</v>
      </c>
      <c r="F9" s="6">
        <f>C9/100*'Number of evacuees'!$N$18</f>
        <v>3481.8809518032781</v>
      </c>
      <c r="G9" s="6">
        <f>C9/100*'Number of evacuees'!$N$19</f>
        <v>124.62397081967211</v>
      </c>
      <c r="H9" s="6">
        <f>SUM(D9:G9)</f>
        <v>7563.8122672131121</v>
      </c>
      <c r="I9" s="6">
        <f>H9*0.6</f>
        <v>4538.2873603278667</v>
      </c>
      <c r="J9" s="6">
        <f>H9*0.37</f>
        <v>2798.6105388688516</v>
      </c>
      <c r="K9" s="6">
        <f>H9*0.03</f>
        <v>226.91436801639335</v>
      </c>
    </row>
    <row r="10" spans="1:11" x14ac:dyDescent="0.2">
      <c r="A10" t="s">
        <v>56</v>
      </c>
      <c r="B10">
        <v>1125</v>
      </c>
      <c r="C10" s="11">
        <v>0.65573770491803274</v>
      </c>
      <c r="D10" s="6">
        <f>C10/100*'Number of evacuees'!$N$16</f>
        <v>3414.3241101639333</v>
      </c>
      <c r="E10" s="6">
        <f>C10/100*'Number of evacuees'!$N$17</f>
        <v>4500.2905790163923</v>
      </c>
      <c r="F10" s="6">
        <f>C10/100*'Number of evacuees'!$N$18</f>
        <v>6963.7619036065562</v>
      </c>
      <c r="G10" s="6">
        <f>C10/100*'Number of evacuees'!$N$19</f>
        <v>249.24794163934422</v>
      </c>
      <c r="H10" s="6">
        <f>SUM(D10:G10)</f>
        <v>15127.624534426224</v>
      </c>
      <c r="I10" s="6">
        <f>H10*0.6</f>
        <v>9076.5747206557335</v>
      </c>
      <c r="J10" s="6">
        <f>H10*0.37</f>
        <v>5597.2210777377031</v>
      </c>
      <c r="K10" s="6">
        <f>H10*0.03</f>
        <v>453.82873603278671</v>
      </c>
    </row>
    <row r="11" spans="1:11" x14ac:dyDescent="0.2">
      <c r="A11" t="s">
        <v>77</v>
      </c>
      <c r="B11">
        <v>1129</v>
      </c>
      <c r="C11" s="11">
        <v>0.32786885245901637</v>
      </c>
      <c r="D11" s="6">
        <f>C11/100*'Number of evacuees'!$N$16</f>
        <v>1707.1620550819666</v>
      </c>
      <c r="E11" s="6">
        <f>C11/100*'Number of evacuees'!$N$17</f>
        <v>2250.1452895081961</v>
      </c>
      <c r="F11" s="6">
        <f>C11/100*'Number of evacuees'!$N$18</f>
        <v>3481.8809518032781</v>
      </c>
      <c r="G11" s="6">
        <f>C11/100*'Number of evacuees'!$N$19</f>
        <v>124.62397081967211</v>
      </c>
      <c r="H11" s="6">
        <f>SUM(D11:G11)</f>
        <v>7563.8122672131121</v>
      </c>
      <c r="I11" s="6">
        <f>H11*0.6</f>
        <v>4538.2873603278667</v>
      </c>
      <c r="J11" s="6">
        <f>H11*0.37</f>
        <v>2798.6105388688516</v>
      </c>
      <c r="K11" s="6">
        <f>H11*0.03</f>
        <v>226.91436801639335</v>
      </c>
    </row>
    <row r="12" spans="1:11" x14ac:dyDescent="0.2">
      <c r="A12" t="s">
        <v>78</v>
      </c>
      <c r="B12">
        <v>1133</v>
      </c>
      <c r="C12" s="11">
        <v>0.32786885245901637</v>
      </c>
      <c r="D12" s="6">
        <f>C12/100*'Number of evacuees'!$N$16</f>
        <v>1707.1620550819666</v>
      </c>
      <c r="E12" s="6">
        <f>C12/100*'Number of evacuees'!$N$17</f>
        <v>2250.1452895081961</v>
      </c>
      <c r="F12" s="6">
        <f>C12/100*'Number of evacuees'!$N$18</f>
        <v>3481.8809518032781</v>
      </c>
      <c r="G12" s="6">
        <f>C12/100*'Number of evacuees'!$N$19</f>
        <v>124.62397081967211</v>
      </c>
      <c r="H12" s="6">
        <f>SUM(D12:G12)</f>
        <v>7563.8122672131121</v>
      </c>
      <c r="I12" s="6">
        <f>H12*0.6</f>
        <v>4538.2873603278667</v>
      </c>
      <c r="J12" s="6">
        <f>H12*0.37</f>
        <v>2798.6105388688516</v>
      </c>
      <c r="K12" s="6">
        <f>H12*0.03</f>
        <v>226.91436801639335</v>
      </c>
    </row>
    <row r="13" spans="1:11" x14ac:dyDescent="0.2">
      <c r="A13" t="s">
        <v>79</v>
      </c>
      <c r="B13">
        <v>4013</v>
      </c>
      <c r="C13" s="11">
        <v>0.32786885245901637</v>
      </c>
      <c r="D13" s="6">
        <f>C13/100*'Number of evacuees'!$N$16</f>
        <v>1707.1620550819666</v>
      </c>
      <c r="E13" s="6">
        <f>C13/100*'Number of evacuees'!$N$17</f>
        <v>2250.1452895081961</v>
      </c>
      <c r="F13" s="6">
        <f>C13/100*'Number of evacuees'!$N$18</f>
        <v>3481.8809518032781</v>
      </c>
      <c r="G13" s="6">
        <f>C13/100*'Number of evacuees'!$N$19</f>
        <v>124.62397081967211</v>
      </c>
      <c r="H13" s="6">
        <f>SUM(D13:G13)</f>
        <v>7563.8122672131121</v>
      </c>
      <c r="I13" s="6">
        <f>H13*0.6</f>
        <v>4538.2873603278667</v>
      </c>
      <c r="J13" s="6">
        <f>H13*0.37</f>
        <v>2798.6105388688516</v>
      </c>
      <c r="K13" s="6">
        <f>H13*0.03</f>
        <v>226.91436801639335</v>
      </c>
    </row>
    <row r="14" spans="1:11" x14ac:dyDescent="0.2">
      <c r="A14" t="s">
        <v>80</v>
      </c>
      <c r="B14">
        <v>6065</v>
      </c>
      <c r="C14" s="11">
        <v>0.32786885245901637</v>
      </c>
      <c r="D14" s="6">
        <f>C14/100*'Number of evacuees'!$N$16</f>
        <v>1707.1620550819666</v>
      </c>
      <c r="E14" s="6">
        <f>C14/100*'Number of evacuees'!$N$17</f>
        <v>2250.1452895081961</v>
      </c>
      <c r="F14" s="6">
        <f>C14/100*'Number of evacuees'!$N$18</f>
        <v>3481.8809518032781</v>
      </c>
      <c r="G14" s="6">
        <f>C14/100*'Number of evacuees'!$N$19</f>
        <v>124.62397081967211</v>
      </c>
      <c r="H14" s="6">
        <f>SUM(D14:G14)</f>
        <v>7563.8122672131121</v>
      </c>
      <c r="I14" s="6">
        <f>H14*0.6</f>
        <v>4538.2873603278667</v>
      </c>
      <c r="J14" s="6">
        <f>H14*0.37</f>
        <v>2798.6105388688516</v>
      </c>
      <c r="K14" s="6">
        <f>H14*0.03</f>
        <v>226.91436801639335</v>
      </c>
    </row>
    <row r="15" spans="1:11" x14ac:dyDescent="0.2">
      <c r="A15" t="s">
        <v>81</v>
      </c>
      <c r="B15">
        <v>6067</v>
      </c>
      <c r="C15" s="11">
        <v>0.32786885245901637</v>
      </c>
      <c r="D15" s="6">
        <f>C15/100*'Number of evacuees'!$N$16</f>
        <v>1707.1620550819666</v>
      </c>
      <c r="E15" s="6">
        <f>C15/100*'Number of evacuees'!$N$17</f>
        <v>2250.1452895081961</v>
      </c>
      <c r="F15" s="6">
        <f>C15/100*'Number of evacuees'!$N$18</f>
        <v>3481.8809518032781</v>
      </c>
      <c r="G15" s="6">
        <f>C15/100*'Number of evacuees'!$N$19</f>
        <v>124.62397081967211</v>
      </c>
      <c r="H15" s="6">
        <f>SUM(D15:G15)</f>
        <v>7563.8122672131121</v>
      </c>
      <c r="I15" s="6">
        <f>H15*0.6</f>
        <v>4538.2873603278667</v>
      </c>
      <c r="J15" s="6">
        <f>H15*0.37</f>
        <v>2798.6105388688516</v>
      </c>
      <c r="K15" s="6">
        <f>H15*0.03</f>
        <v>226.91436801639335</v>
      </c>
    </row>
    <row r="16" spans="1:11" x14ac:dyDescent="0.2">
      <c r="A16" t="s">
        <v>82</v>
      </c>
      <c r="B16">
        <v>6087</v>
      </c>
      <c r="C16" s="11">
        <v>0.32786885245901637</v>
      </c>
      <c r="D16" s="6">
        <f>C16/100*'Number of evacuees'!$N$16</f>
        <v>1707.1620550819666</v>
      </c>
      <c r="E16" s="6">
        <f>C16/100*'Number of evacuees'!$N$17</f>
        <v>2250.1452895081961</v>
      </c>
      <c r="F16" s="6">
        <f>C16/100*'Number of evacuees'!$N$18</f>
        <v>3481.8809518032781</v>
      </c>
      <c r="G16" s="6">
        <f>C16/100*'Number of evacuees'!$N$19</f>
        <v>124.62397081967211</v>
      </c>
      <c r="H16" s="6">
        <f>SUM(D16:G16)</f>
        <v>7563.8122672131121</v>
      </c>
      <c r="I16" s="6">
        <f>H16*0.6</f>
        <v>4538.2873603278667</v>
      </c>
      <c r="J16" s="6">
        <f>H16*0.37</f>
        <v>2798.6105388688516</v>
      </c>
      <c r="K16" s="6">
        <f>H16*0.03</f>
        <v>226.91436801639335</v>
      </c>
    </row>
    <row r="17" spans="1:11" x14ac:dyDescent="0.2">
      <c r="A17" t="s">
        <v>83</v>
      </c>
      <c r="B17">
        <v>10003</v>
      </c>
      <c r="C17" s="11">
        <v>0.32786885245901637</v>
      </c>
      <c r="D17" s="6">
        <f>C17/100*'Number of evacuees'!$N$16</f>
        <v>1707.1620550819666</v>
      </c>
      <c r="E17" s="6">
        <f>C17/100*'Number of evacuees'!$N$17</f>
        <v>2250.1452895081961</v>
      </c>
      <c r="F17" s="6">
        <f>C17/100*'Number of evacuees'!$N$18</f>
        <v>3481.8809518032781</v>
      </c>
      <c r="G17" s="6">
        <f>C17/100*'Number of evacuees'!$N$19</f>
        <v>124.62397081967211</v>
      </c>
      <c r="H17" s="6">
        <f>SUM(D17:G17)</f>
        <v>7563.8122672131121</v>
      </c>
      <c r="I17" s="6">
        <f>H17*0.6</f>
        <v>4538.2873603278667</v>
      </c>
      <c r="J17" s="6">
        <f>H17*0.37</f>
        <v>2798.6105388688516</v>
      </c>
      <c r="K17" s="6">
        <f>H17*0.03</f>
        <v>226.91436801639335</v>
      </c>
    </row>
    <row r="18" spans="1:11" x14ac:dyDescent="0.2">
      <c r="A18" t="s">
        <v>35</v>
      </c>
      <c r="B18">
        <v>12001</v>
      </c>
      <c r="C18" s="11">
        <v>1.3114754098360655</v>
      </c>
      <c r="D18" s="6">
        <f>C18/100*'Number of evacuees'!$N$16</f>
        <v>6828.6482203278665</v>
      </c>
      <c r="E18" s="6">
        <f>C18/100*'Number of evacuees'!$N$17</f>
        <v>9000.5811580327845</v>
      </c>
      <c r="F18" s="6">
        <f>C18/100*'Number of evacuees'!$N$18</f>
        <v>13927.523807213112</v>
      </c>
      <c r="G18" s="6">
        <f>C18/100*'Number of evacuees'!$N$19</f>
        <v>498.49588327868844</v>
      </c>
      <c r="H18" s="6">
        <f>SUM(D18:G18)</f>
        <v>30255.249068852449</v>
      </c>
      <c r="I18" s="6">
        <f>H18*0.6</f>
        <v>18153.149441311467</v>
      </c>
      <c r="J18" s="6">
        <f>H18*0.37</f>
        <v>11194.442155475406</v>
      </c>
      <c r="K18" s="6">
        <f>H18*0.03</f>
        <v>907.65747206557342</v>
      </c>
    </row>
    <row r="19" spans="1:11" x14ac:dyDescent="0.2">
      <c r="A19" t="s">
        <v>84</v>
      </c>
      <c r="B19">
        <v>12003</v>
      </c>
      <c r="C19" s="11">
        <v>0.32786885245901637</v>
      </c>
      <c r="D19" s="6">
        <f>C19/100*'Number of evacuees'!$N$16</f>
        <v>1707.1620550819666</v>
      </c>
      <c r="E19" s="6">
        <f>C19/100*'Number of evacuees'!$N$17</f>
        <v>2250.1452895081961</v>
      </c>
      <c r="F19" s="6">
        <f>C19/100*'Number of evacuees'!$N$18</f>
        <v>3481.8809518032781</v>
      </c>
      <c r="G19" s="6">
        <f>C19/100*'Number of evacuees'!$N$19</f>
        <v>124.62397081967211</v>
      </c>
      <c r="H19" s="6">
        <f>SUM(D19:G19)</f>
        <v>7563.8122672131121</v>
      </c>
      <c r="I19" s="6">
        <f>H19*0.6</f>
        <v>4538.2873603278667</v>
      </c>
      <c r="J19" s="6">
        <f>H19*0.37</f>
        <v>2798.6105388688516</v>
      </c>
      <c r="K19" s="6">
        <f>H19*0.03</f>
        <v>226.91436801639335</v>
      </c>
    </row>
    <row r="20" spans="1:11" x14ac:dyDescent="0.2">
      <c r="A20" t="s">
        <v>57</v>
      </c>
      <c r="B20">
        <v>12005</v>
      </c>
      <c r="C20" s="11">
        <v>0.65573770491803274</v>
      </c>
      <c r="D20" s="6">
        <f>C20/100*'Number of evacuees'!$N$16</f>
        <v>3414.3241101639333</v>
      </c>
      <c r="E20" s="6">
        <f>C20/100*'Number of evacuees'!$N$17</f>
        <v>4500.2905790163923</v>
      </c>
      <c r="F20" s="6">
        <f>C20/100*'Number of evacuees'!$N$18</f>
        <v>6963.7619036065562</v>
      </c>
      <c r="G20" s="6">
        <f>C20/100*'Number of evacuees'!$N$19</f>
        <v>249.24794163934422</v>
      </c>
      <c r="H20" s="6">
        <f>SUM(D20:G20)</f>
        <v>15127.624534426224</v>
      </c>
      <c r="I20" s="6">
        <f>H20*0.6</f>
        <v>9076.5747206557335</v>
      </c>
      <c r="J20" s="6">
        <f>H20*0.37</f>
        <v>5597.2210777377031</v>
      </c>
      <c r="K20" s="6">
        <f>H20*0.03</f>
        <v>453.82873603278671</v>
      </c>
    </row>
    <row r="21" spans="1:11" x14ac:dyDescent="0.2">
      <c r="A21" t="s">
        <v>85</v>
      </c>
      <c r="B21">
        <v>12009</v>
      </c>
      <c r="C21" s="11">
        <v>0.32786885245901637</v>
      </c>
      <c r="D21" s="6">
        <f>C21/100*'Number of evacuees'!$N$16</f>
        <v>1707.1620550819666</v>
      </c>
      <c r="E21" s="6">
        <f>C21/100*'Number of evacuees'!$N$17</f>
        <v>2250.1452895081961</v>
      </c>
      <c r="F21" s="6">
        <f>C21/100*'Number of evacuees'!$N$18</f>
        <v>3481.8809518032781</v>
      </c>
      <c r="G21" s="6">
        <f>C21/100*'Number of evacuees'!$N$19</f>
        <v>124.62397081967211</v>
      </c>
      <c r="H21" s="6">
        <f>SUM(D21:G21)</f>
        <v>7563.8122672131121</v>
      </c>
      <c r="I21" s="6">
        <f>H21*0.6</f>
        <v>4538.2873603278667</v>
      </c>
      <c r="J21" s="6">
        <f>H21*0.37</f>
        <v>2798.6105388688516</v>
      </c>
      <c r="K21" s="6">
        <f>H21*0.03</f>
        <v>226.91436801639335</v>
      </c>
    </row>
    <row r="22" spans="1:11" x14ac:dyDescent="0.2">
      <c r="A22" t="s">
        <v>36</v>
      </c>
      <c r="B22">
        <v>12011</v>
      </c>
      <c r="C22" s="11">
        <v>1.3114754098360655</v>
      </c>
      <c r="D22" s="6">
        <f>C22/100*'Number of evacuees'!$N$16</f>
        <v>6828.6482203278665</v>
      </c>
      <c r="E22" s="7">
        <f>C22/100*'Number of evacuees'!$N$17</f>
        <v>9000.5811580327845</v>
      </c>
      <c r="F22" s="8">
        <f>C22/100*'Number of evacuees'!$N$18</f>
        <v>13927.523807213112</v>
      </c>
      <c r="G22" s="6">
        <f>C22/100*'Number of evacuees'!$N$19</f>
        <v>498.49588327868844</v>
      </c>
      <c r="H22" s="6">
        <f>SUM(D22:G22)</f>
        <v>30255.249068852449</v>
      </c>
      <c r="I22" s="6">
        <f>H22*0.6</f>
        <v>18153.149441311467</v>
      </c>
      <c r="J22" s="6">
        <f>H22*0.37</f>
        <v>11194.442155475406</v>
      </c>
      <c r="K22" s="6">
        <f>H22*0.03</f>
        <v>907.65747206557342</v>
      </c>
    </row>
    <row r="23" spans="1:11" x14ac:dyDescent="0.2">
      <c r="A23" t="s">
        <v>86</v>
      </c>
      <c r="B23">
        <v>12015</v>
      </c>
      <c r="C23" s="11">
        <v>0.32786885245901637</v>
      </c>
      <c r="D23" s="6">
        <f>C23/100*'Number of evacuees'!$N$16</f>
        <v>1707.1620550819666</v>
      </c>
      <c r="E23" s="6">
        <f>C23/100*'Number of evacuees'!$N$17</f>
        <v>2250.1452895081961</v>
      </c>
      <c r="F23" s="6">
        <f>C23/100*'Number of evacuees'!$N$18</f>
        <v>3481.8809518032781</v>
      </c>
      <c r="G23" s="6">
        <f>C23/100*'Number of evacuees'!$N$19</f>
        <v>124.62397081967211</v>
      </c>
      <c r="H23" s="6">
        <f>SUM(D23:G23)</f>
        <v>7563.8122672131121</v>
      </c>
      <c r="I23" s="6">
        <f>H23*0.6</f>
        <v>4538.2873603278667</v>
      </c>
      <c r="J23" s="6">
        <f>H23*0.37</f>
        <v>2798.6105388688516</v>
      </c>
      <c r="K23" s="6">
        <f>H23*0.03</f>
        <v>226.91436801639335</v>
      </c>
    </row>
    <row r="24" spans="1:11" x14ac:dyDescent="0.2">
      <c r="A24" t="s">
        <v>37</v>
      </c>
      <c r="B24">
        <v>12021</v>
      </c>
      <c r="C24" s="11">
        <v>1.3114754098360655</v>
      </c>
      <c r="D24" s="6">
        <f>C24/100*'Number of evacuees'!$N$16</f>
        <v>6828.6482203278665</v>
      </c>
      <c r="E24" s="6">
        <f>C24/100*'Number of evacuees'!$N$17</f>
        <v>9000.5811580327845</v>
      </c>
      <c r="F24" s="6">
        <f>C24/100*'Number of evacuees'!$N$18</f>
        <v>13927.523807213112</v>
      </c>
      <c r="G24" s="6">
        <f>C24/100*'Number of evacuees'!$N$19</f>
        <v>498.49588327868844</v>
      </c>
      <c r="H24" s="6">
        <f>SUM(D24:G24)</f>
        <v>30255.249068852449</v>
      </c>
      <c r="I24" s="6">
        <f>H24*0.6</f>
        <v>18153.149441311467</v>
      </c>
      <c r="J24" s="6">
        <f>H24*0.37</f>
        <v>11194.442155475406</v>
      </c>
      <c r="K24" s="6">
        <f>H24*0.03</f>
        <v>907.65747206557342</v>
      </c>
    </row>
    <row r="25" spans="1:11" x14ac:dyDescent="0.2">
      <c r="A25" t="s">
        <v>87</v>
      </c>
      <c r="B25">
        <v>12023</v>
      </c>
      <c r="C25" s="11">
        <v>0.32786885245901637</v>
      </c>
      <c r="D25" s="6">
        <f>C25/100*'Number of evacuees'!$N$16</f>
        <v>1707.1620550819666</v>
      </c>
      <c r="E25" s="6">
        <f>C25/100*'Number of evacuees'!$N$17</f>
        <v>2250.1452895081961</v>
      </c>
      <c r="F25" s="6">
        <f>C25/100*'Number of evacuees'!$N$18</f>
        <v>3481.8809518032781</v>
      </c>
      <c r="G25" s="6">
        <f>C25/100*'Number of evacuees'!$N$19</f>
        <v>124.62397081967211</v>
      </c>
      <c r="H25" s="6">
        <f>SUM(D25:G25)</f>
        <v>7563.8122672131121</v>
      </c>
      <c r="I25" s="6">
        <f>H25*0.6</f>
        <v>4538.2873603278667</v>
      </c>
      <c r="J25" s="6">
        <f>H25*0.37</f>
        <v>2798.6105388688516</v>
      </c>
      <c r="K25" s="6">
        <f>H25*0.03</f>
        <v>226.91436801639335</v>
      </c>
    </row>
    <row r="26" spans="1:11" x14ac:dyDescent="0.2">
      <c r="A26" t="s">
        <v>95</v>
      </c>
      <c r="B26">
        <v>12025</v>
      </c>
      <c r="C26" s="11">
        <v>0.32786885245901637</v>
      </c>
      <c r="D26" s="6">
        <f>C26/100*'Number of evacuees'!$N$16</f>
        <v>1707.1620550819666</v>
      </c>
      <c r="E26" s="6">
        <f>C26/100*'Number of evacuees'!$N$17</f>
        <v>2250.1452895081961</v>
      </c>
      <c r="F26" s="7">
        <f>C26/100*'Number of evacuees'!$N$18</f>
        <v>3481.8809518032781</v>
      </c>
      <c r="G26" s="6">
        <f>C26/100*'Number of evacuees'!$N$19</f>
        <v>124.62397081967211</v>
      </c>
      <c r="H26" s="6">
        <f>SUM(D26:G26)</f>
        <v>7563.8122672131121</v>
      </c>
      <c r="I26" s="6">
        <f>H26*0.6</f>
        <v>4538.2873603278667</v>
      </c>
      <c r="J26" s="6">
        <f>H26*0.37</f>
        <v>2798.6105388688516</v>
      </c>
      <c r="K26" s="6">
        <f>H26*0.03</f>
        <v>226.91436801639335</v>
      </c>
    </row>
    <row r="27" spans="1:11" x14ac:dyDescent="0.2">
      <c r="A27" t="s">
        <v>88</v>
      </c>
      <c r="B27">
        <v>12027</v>
      </c>
      <c r="C27" s="11">
        <v>0.32786885245901637</v>
      </c>
      <c r="D27" s="6">
        <f>C27/100*'Number of evacuees'!$N$16</f>
        <v>1707.1620550819666</v>
      </c>
      <c r="E27" s="6">
        <f>C27/100*'Number of evacuees'!$N$17</f>
        <v>2250.1452895081961</v>
      </c>
      <c r="F27" s="6">
        <f>C27/100*'Number of evacuees'!$N$18</f>
        <v>3481.8809518032781</v>
      </c>
      <c r="G27" s="6">
        <f>C27/100*'Number of evacuees'!$N$19</f>
        <v>124.62397081967211</v>
      </c>
      <c r="H27" s="6">
        <f>SUM(D27:G27)</f>
        <v>7563.8122672131121</v>
      </c>
      <c r="I27" s="6">
        <f>H27*0.6</f>
        <v>4538.2873603278667</v>
      </c>
      <c r="J27" s="6">
        <f>H27*0.37</f>
        <v>2798.6105388688516</v>
      </c>
      <c r="K27" s="6">
        <f>H27*0.03</f>
        <v>226.91436801639335</v>
      </c>
    </row>
    <row r="28" spans="1:11" x14ac:dyDescent="0.2">
      <c r="A28" t="s">
        <v>89</v>
      </c>
      <c r="B28">
        <v>12031</v>
      </c>
      <c r="C28" s="11">
        <v>0.32786885245901637</v>
      </c>
      <c r="D28" s="6">
        <f>C28/100*'Number of evacuees'!$N$16</f>
        <v>1707.1620550819666</v>
      </c>
      <c r="E28" s="6">
        <f>C28/100*'Number of evacuees'!$N$17</f>
        <v>2250.1452895081961</v>
      </c>
      <c r="F28" s="6">
        <f>C28/100*'Number of evacuees'!$N$18</f>
        <v>3481.8809518032781</v>
      </c>
      <c r="G28" s="6">
        <f>C28/100*'Number of evacuees'!$N$19</f>
        <v>124.62397081967211</v>
      </c>
      <c r="H28" s="6">
        <f>SUM(D28:G28)</f>
        <v>7563.8122672131121</v>
      </c>
      <c r="I28" s="6">
        <f>H28*0.6</f>
        <v>4538.2873603278667</v>
      </c>
      <c r="J28" s="6">
        <f>H28*0.37</f>
        <v>2798.6105388688516</v>
      </c>
      <c r="K28" s="6">
        <f>H28*0.03</f>
        <v>226.91436801639335</v>
      </c>
    </row>
    <row r="29" spans="1:11" x14ac:dyDescent="0.2">
      <c r="A29" t="s">
        <v>38</v>
      </c>
      <c r="B29">
        <v>12033</v>
      </c>
      <c r="C29" s="11">
        <v>1.3114754098360655</v>
      </c>
      <c r="D29" s="6">
        <f>C29/100*'Number of evacuees'!$N$16</f>
        <v>6828.6482203278665</v>
      </c>
      <c r="E29" s="6">
        <f>C29/100*'Number of evacuees'!$N$17</f>
        <v>9000.5811580327845</v>
      </c>
      <c r="F29" s="6">
        <f>C29/100*'Number of evacuees'!$N$18</f>
        <v>13927.523807213112</v>
      </c>
      <c r="G29" s="6">
        <f>C29/100*'Number of evacuees'!$N$19</f>
        <v>498.49588327868844</v>
      </c>
      <c r="H29" s="6">
        <f>SUM(D29:G29)</f>
        <v>30255.249068852449</v>
      </c>
      <c r="I29" s="6">
        <f>H29*0.6</f>
        <v>18153.149441311467</v>
      </c>
      <c r="J29" s="6">
        <f>H29*0.37</f>
        <v>11194.442155475406</v>
      </c>
      <c r="K29" s="6">
        <f>H29*0.03</f>
        <v>907.65747206557342</v>
      </c>
    </row>
    <row r="30" spans="1:11" x14ac:dyDescent="0.2">
      <c r="A30" t="s">
        <v>90</v>
      </c>
      <c r="B30">
        <v>12045</v>
      </c>
      <c r="C30" s="11">
        <v>0.32786885245901637</v>
      </c>
      <c r="D30" s="6">
        <f>C30/100*'Number of evacuees'!$N$16</f>
        <v>1707.1620550819666</v>
      </c>
      <c r="E30" s="6">
        <f>C30/100*'Number of evacuees'!$N$17</f>
        <v>2250.1452895081961</v>
      </c>
      <c r="F30" s="6">
        <f>C30/100*'Number of evacuees'!$N$18</f>
        <v>3481.8809518032781</v>
      </c>
      <c r="G30" s="6">
        <f>C30/100*'Number of evacuees'!$N$19</f>
        <v>124.62397081967211</v>
      </c>
      <c r="H30" s="6">
        <f>SUM(D30:G30)</f>
        <v>7563.8122672131121</v>
      </c>
      <c r="I30" s="6">
        <f>H30*0.6</f>
        <v>4538.2873603278667</v>
      </c>
      <c r="J30" s="6">
        <f>H30*0.37</f>
        <v>2798.6105388688516</v>
      </c>
      <c r="K30" s="6">
        <f>H30*0.03</f>
        <v>226.91436801639335</v>
      </c>
    </row>
    <row r="31" spans="1:11" x14ac:dyDescent="0.2">
      <c r="A31" t="s">
        <v>91</v>
      </c>
      <c r="B31">
        <v>12053</v>
      </c>
      <c r="C31" s="11">
        <v>0.32786885245901637</v>
      </c>
      <c r="D31" s="6">
        <f>C31/100*'Number of evacuees'!$N$16</f>
        <v>1707.1620550819666</v>
      </c>
      <c r="E31" s="6">
        <f>C31/100*'Number of evacuees'!$N$17</f>
        <v>2250.1452895081961</v>
      </c>
      <c r="F31" s="6">
        <f>C31/100*'Number of evacuees'!$N$18</f>
        <v>3481.8809518032781</v>
      </c>
      <c r="G31" s="6">
        <f>C31/100*'Number of evacuees'!$N$19</f>
        <v>124.62397081967211</v>
      </c>
      <c r="H31" s="6">
        <f>SUM(D31:G31)</f>
        <v>7563.8122672131121</v>
      </c>
      <c r="I31" s="6">
        <f>H31*0.6</f>
        <v>4538.2873603278667</v>
      </c>
      <c r="J31" s="6">
        <f>H31*0.37</f>
        <v>2798.6105388688516</v>
      </c>
      <c r="K31" s="6">
        <f>H31*0.03</f>
        <v>226.91436801639335</v>
      </c>
    </row>
    <row r="32" spans="1:11" x14ac:dyDescent="0.2">
      <c r="A32" t="s">
        <v>39</v>
      </c>
      <c r="B32">
        <v>12055</v>
      </c>
      <c r="C32" s="11">
        <v>1.3114754098360655</v>
      </c>
      <c r="D32" s="6">
        <f>C32/100*'Number of evacuees'!$N$16</f>
        <v>6828.6482203278665</v>
      </c>
      <c r="E32" s="6">
        <f>C32/100*'Number of evacuees'!$N$17</f>
        <v>9000.5811580327845</v>
      </c>
      <c r="F32" s="6">
        <f>C32/100*'Number of evacuees'!$N$18</f>
        <v>13927.523807213112</v>
      </c>
      <c r="G32" s="6">
        <f>C32/100*'Number of evacuees'!$N$19</f>
        <v>498.49588327868844</v>
      </c>
      <c r="H32" s="6">
        <f>SUM(D32:G32)</f>
        <v>30255.249068852449</v>
      </c>
      <c r="I32" s="6">
        <f>H32*0.6</f>
        <v>18153.149441311467</v>
      </c>
      <c r="J32" s="6">
        <f>H32*0.37</f>
        <v>11194.442155475406</v>
      </c>
      <c r="K32" s="6">
        <f>H32*0.03</f>
        <v>907.65747206557342</v>
      </c>
    </row>
    <row r="33" spans="1:11" x14ac:dyDescent="0.2">
      <c r="A33" t="s">
        <v>31</v>
      </c>
      <c r="B33">
        <v>12057</v>
      </c>
      <c r="C33" s="11">
        <v>2.2950819672131146</v>
      </c>
      <c r="D33" s="6">
        <f>C33/100*'Number of evacuees'!$N$16</f>
        <v>11950.134385573767</v>
      </c>
      <c r="E33" s="6">
        <f>C33/100*'Number of evacuees'!$N$17</f>
        <v>15751.017026557374</v>
      </c>
      <c r="F33" s="6">
        <f>C33/100*'Number of evacuees'!$N$18</f>
        <v>24373.166662622949</v>
      </c>
      <c r="G33" s="6">
        <f>C33/100*'Number of evacuees'!$N$19</f>
        <v>872.36779573770491</v>
      </c>
      <c r="H33" s="6">
        <f>SUM(D33:G33)</f>
        <v>52946.685870491798</v>
      </c>
      <c r="I33" s="6">
        <f>H33*0.6</f>
        <v>31768.011522295077</v>
      </c>
      <c r="J33" s="6">
        <f>H33*0.37</f>
        <v>19590.273772081964</v>
      </c>
      <c r="K33" s="6">
        <f>H33*0.03</f>
        <v>1588.4005761147539</v>
      </c>
    </row>
    <row r="34" spans="1:11" x14ac:dyDescent="0.2">
      <c r="A34" t="s">
        <v>92</v>
      </c>
      <c r="B34">
        <v>12065</v>
      </c>
      <c r="C34" s="11">
        <v>0.32786885245901637</v>
      </c>
      <c r="D34" s="6">
        <f>C34/100*'Number of evacuees'!$N$16</f>
        <v>1707.1620550819666</v>
      </c>
      <c r="E34" s="6">
        <f>C34/100*'Number of evacuees'!$N$17</f>
        <v>2250.1452895081961</v>
      </c>
      <c r="F34" s="6">
        <f>C34/100*'Number of evacuees'!$N$18</f>
        <v>3481.8809518032781</v>
      </c>
      <c r="G34" s="6">
        <f>C34/100*'Number of evacuees'!$N$19</f>
        <v>124.62397081967211</v>
      </c>
      <c r="H34" s="6">
        <f>SUM(D34:G34)</f>
        <v>7563.8122672131121</v>
      </c>
      <c r="I34" s="6">
        <f>H34*0.6</f>
        <v>4538.2873603278667</v>
      </c>
      <c r="J34" s="6">
        <f>H34*0.37</f>
        <v>2798.6105388688516</v>
      </c>
      <c r="K34" s="6">
        <f>H34*0.03</f>
        <v>226.91436801639335</v>
      </c>
    </row>
    <row r="35" spans="1:11" x14ac:dyDescent="0.2">
      <c r="A35" t="s">
        <v>40</v>
      </c>
      <c r="B35">
        <v>12069</v>
      </c>
      <c r="C35" s="11">
        <v>1.3114754098360655</v>
      </c>
      <c r="D35" s="6">
        <f>C35/100*'Number of evacuees'!$N$16</f>
        <v>6828.6482203278665</v>
      </c>
      <c r="E35" s="6">
        <f>C35/100*'Number of evacuees'!$N$17</f>
        <v>9000.5811580327845</v>
      </c>
      <c r="F35" s="6">
        <f>C35/100*'Number of evacuees'!$N$18</f>
        <v>13927.523807213112</v>
      </c>
      <c r="G35" s="6">
        <f>C35/100*'Number of evacuees'!$N$19</f>
        <v>498.49588327868844</v>
      </c>
      <c r="H35" s="6">
        <f>SUM(D35:G35)</f>
        <v>30255.249068852449</v>
      </c>
      <c r="I35" s="6">
        <f>H35*0.6</f>
        <v>18153.149441311467</v>
      </c>
      <c r="J35" s="6">
        <f>H35*0.37</f>
        <v>11194.442155475406</v>
      </c>
      <c r="K35" s="6">
        <f>H35*0.03</f>
        <v>907.65747206557342</v>
      </c>
    </row>
    <row r="36" spans="1:11" x14ac:dyDescent="0.2">
      <c r="A36" t="s">
        <v>30</v>
      </c>
      <c r="B36">
        <v>12073</v>
      </c>
      <c r="C36" s="11">
        <v>2.622950819672131</v>
      </c>
      <c r="D36" s="6">
        <f>C36/100*'Number of evacuees'!$N$16</f>
        <v>13657.296440655733</v>
      </c>
      <c r="E36" s="6">
        <f>C36/100*'Number of evacuees'!$N$17</f>
        <v>18001.162316065569</v>
      </c>
      <c r="F36" s="6">
        <f>C36/100*'Number of evacuees'!$N$18</f>
        <v>27855.047614426225</v>
      </c>
      <c r="G36" s="6">
        <f>C36/100*'Number of evacuees'!$N$19</f>
        <v>996.99176655737688</v>
      </c>
      <c r="H36" s="6">
        <f>SUM(D36:G36)</f>
        <v>60510.498137704897</v>
      </c>
      <c r="I36" s="6">
        <f>H36*0.6</f>
        <v>36306.298882622934</v>
      </c>
      <c r="J36" s="6">
        <f>H36*0.37</f>
        <v>22388.884310950813</v>
      </c>
      <c r="K36" s="6">
        <f>H36*0.03</f>
        <v>1815.3149441311468</v>
      </c>
    </row>
    <row r="37" spans="1:11" x14ac:dyDescent="0.2">
      <c r="A37" t="s">
        <v>58</v>
      </c>
      <c r="B37">
        <v>12081</v>
      </c>
      <c r="C37" s="11">
        <v>0.65573770491803274</v>
      </c>
      <c r="D37" s="6">
        <f>C37/100*'Number of evacuees'!$N$16</f>
        <v>3414.3241101639333</v>
      </c>
      <c r="E37" s="6">
        <f>C37/100*'Number of evacuees'!$N$17</f>
        <v>4500.2905790163923</v>
      </c>
      <c r="F37" s="6">
        <f>C37/100*'Number of evacuees'!$N$18</f>
        <v>6963.7619036065562</v>
      </c>
      <c r="G37" s="6">
        <f>C37/100*'Number of evacuees'!$N$19</f>
        <v>249.24794163934422</v>
      </c>
      <c r="H37" s="6">
        <f>SUM(D37:G37)</f>
        <v>15127.624534426224</v>
      </c>
      <c r="I37" s="6">
        <f>H37*0.6</f>
        <v>9076.5747206557335</v>
      </c>
      <c r="J37" s="6">
        <f>H37*0.37</f>
        <v>5597.2210777377031</v>
      </c>
      <c r="K37" s="6">
        <f>H37*0.03</f>
        <v>453.82873603278671</v>
      </c>
    </row>
    <row r="38" spans="1:11" x14ac:dyDescent="0.2">
      <c r="A38" t="s">
        <v>93</v>
      </c>
      <c r="B38">
        <v>12083</v>
      </c>
      <c r="C38" s="11">
        <v>0.32786885245901637</v>
      </c>
      <c r="D38" s="6">
        <f>C38/100*'Number of evacuees'!$N$16</f>
        <v>1707.1620550819666</v>
      </c>
      <c r="E38" s="6">
        <f>C38/100*'Number of evacuees'!$N$17</f>
        <v>2250.1452895081961</v>
      </c>
      <c r="F38" s="6">
        <f>C38/100*'Number of evacuees'!$N$18</f>
        <v>3481.8809518032781</v>
      </c>
      <c r="G38" s="6">
        <f>C38/100*'Number of evacuees'!$N$19</f>
        <v>124.62397081967211</v>
      </c>
      <c r="H38" s="6">
        <f>SUM(D38:G38)</f>
        <v>7563.8122672131121</v>
      </c>
      <c r="I38" s="6">
        <f>H38*0.6</f>
        <v>4538.2873603278667</v>
      </c>
      <c r="J38" s="6">
        <f>H38*0.37</f>
        <v>2798.6105388688516</v>
      </c>
      <c r="K38" s="6">
        <f>H38*0.03</f>
        <v>226.91436801639335</v>
      </c>
    </row>
    <row r="39" spans="1:11" x14ac:dyDescent="0.2">
      <c r="A39" t="s">
        <v>94</v>
      </c>
      <c r="B39">
        <v>12085</v>
      </c>
      <c r="C39" s="11">
        <v>0.32786885245901637</v>
      </c>
      <c r="D39" s="6">
        <f>C39/100*'Number of evacuees'!$N$16</f>
        <v>1707.1620550819666</v>
      </c>
      <c r="E39" s="6">
        <f>C39/100*'Number of evacuees'!$N$17</f>
        <v>2250.1452895081961</v>
      </c>
      <c r="F39" s="6">
        <f>C39/100*'Number of evacuees'!$N$18</f>
        <v>3481.8809518032781</v>
      </c>
      <c r="G39" s="6">
        <f>C39/100*'Number of evacuees'!$N$19</f>
        <v>124.62397081967211</v>
      </c>
      <c r="H39" s="6">
        <f>SUM(D39:G39)</f>
        <v>7563.8122672131121</v>
      </c>
      <c r="I39" s="6">
        <f>H39*0.6</f>
        <v>4538.2873603278667</v>
      </c>
      <c r="J39" s="6">
        <f>H39*0.37</f>
        <v>2798.6105388688516</v>
      </c>
      <c r="K39" s="6">
        <f>H39*0.03</f>
        <v>226.91436801639335</v>
      </c>
    </row>
    <row r="40" spans="1:11" x14ac:dyDescent="0.2">
      <c r="A40" t="s">
        <v>28</v>
      </c>
      <c r="B40">
        <v>12095</v>
      </c>
      <c r="C40" s="11">
        <v>10.491803278688524</v>
      </c>
      <c r="D40" s="6">
        <f>C40/100*'Number of evacuees'!$N$16</f>
        <v>54629.185762622932</v>
      </c>
      <c r="E40" s="6">
        <f>C40/100*'Number of evacuees'!$N$17</f>
        <v>72004.649264262276</v>
      </c>
      <c r="F40" s="6">
        <f>C40/100*'Number of evacuees'!$N$18</f>
        <v>111420.1904577049</v>
      </c>
      <c r="G40" s="6">
        <f>C40/100*'Number of evacuees'!$N$19</f>
        <v>3987.9670662295075</v>
      </c>
      <c r="H40" s="6">
        <f>SUM(D40:G40)</f>
        <v>242041.99255081959</v>
      </c>
      <c r="I40" s="6">
        <f>H40*0.6</f>
        <v>145225.19553049174</v>
      </c>
      <c r="J40" s="6">
        <f>H40*0.37</f>
        <v>89555.53724380325</v>
      </c>
      <c r="K40" s="6">
        <f>H40*0.03</f>
        <v>7261.2597765245873</v>
      </c>
    </row>
    <row r="41" spans="1:11" x14ac:dyDescent="0.2">
      <c r="A41" t="s">
        <v>32</v>
      </c>
      <c r="B41">
        <v>12097</v>
      </c>
      <c r="C41" s="11">
        <v>2.2950819672131146</v>
      </c>
      <c r="D41" s="6">
        <f>C41/100*'Number of evacuees'!$N$16</f>
        <v>11950.134385573767</v>
      </c>
      <c r="E41" s="6">
        <f>C41/100*'Number of evacuees'!$N$17</f>
        <v>15751.017026557374</v>
      </c>
      <c r="F41" s="6">
        <f>C41/100*'Number of evacuees'!$N$18</f>
        <v>24373.166662622949</v>
      </c>
      <c r="G41" s="6">
        <f>C41/100*'Number of evacuees'!$N$19</f>
        <v>872.36779573770491</v>
      </c>
      <c r="H41" s="6">
        <f>SUM(D41:G41)</f>
        <v>52946.685870491798</v>
      </c>
      <c r="I41" s="6">
        <f>H41*0.6</f>
        <v>31768.011522295077</v>
      </c>
      <c r="J41" s="6">
        <f>H41*0.37</f>
        <v>19590.273772081964</v>
      </c>
      <c r="K41" s="6">
        <f>H41*0.03</f>
        <v>1588.4005761147539</v>
      </c>
    </row>
    <row r="42" spans="1:11" x14ac:dyDescent="0.2">
      <c r="A42" t="s">
        <v>96</v>
      </c>
      <c r="B42">
        <v>12097</v>
      </c>
      <c r="C42" s="11">
        <v>0.32786885245901637</v>
      </c>
      <c r="D42" s="6">
        <f>C42/100*'Number of evacuees'!$N$16</f>
        <v>1707.1620550819666</v>
      </c>
      <c r="E42" s="6">
        <f>C42/100*'Number of evacuees'!$N$17</f>
        <v>2250.1452895081961</v>
      </c>
      <c r="F42" s="6">
        <f>C42/100*'Number of evacuees'!$N$18</f>
        <v>3481.8809518032781</v>
      </c>
      <c r="G42" s="6">
        <f>C42/100*'Number of evacuees'!$N$19</f>
        <v>124.62397081967211</v>
      </c>
      <c r="H42" s="6">
        <f>SUM(D42:G42)</f>
        <v>7563.8122672131121</v>
      </c>
      <c r="I42" s="6">
        <f>H42*0.6</f>
        <v>4538.2873603278667</v>
      </c>
      <c r="J42" s="6">
        <f>H42*0.37</f>
        <v>2798.6105388688516</v>
      </c>
      <c r="K42" s="6">
        <f>H42*0.03</f>
        <v>226.91436801639335</v>
      </c>
    </row>
    <row r="43" spans="1:11" x14ac:dyDescent="0.2">
      <c r="A43" t="s">
        <v>48</v>
      </c>
      <c r="B43">
        <v>12099</v>
      </c>
      <c r="C43" s="11">
        <v>0.98360655737704927</v>
      </c>
      <c r="D43" s="7">
        <f>C43/100*'Number of evacuees'!$N$16</f>
        <v>5121.4861652459012</v>
      </c>
      <c r="E43" s="6">
        <f>C43/100*'Number of evacuees'!$N$17</f>
        <v>6750.4358685245898</v>
      </c>
      <c r="F43" s="9">
        <f>C43/100*'Number of evacuees'!$N$18</f>
        <v>10445.642855409837</v>
      </c>
      <c r="G43" s="6">
        <f>C43/100*'Number of evacuees'!$N$19</f>
        <v>373.87191245901641</v>
      </c>
      <c r="H43" s="6">
        <f>SUM(D43:G43)</f>
        <v>22691.436801639346</v>
      </c>
      <c r="I43" s="6">
        <f>H43*0.6</f>
        <v>13614.862080983607</v>
      </c>
      <c r="J43" s="6">
        <f>H43*0.37</f>
        <v>8395.8316166065579</v>
      </c>
      <c r="K43" s="6">
        <f>H43*0.03</f>
        <v>680.74310404918037</v>
      </c>
    </row>
    <row r="44" spans="1:11" x14ac:dyDescent="0.2">
      <c r="A44" t="s">
        <v>97</v>
      </c>
      <c r="B44">
        <v>12101</v>
      </c>
      <c r="C44" s="11">
        <v>0.32786885245901637</v>
      </c>
      <c r="D44" s="6">
        <f>C44/100*'Number of evacuees'!$N$16</f>
        <v>1707.1620550819666</v>
      </c>
      <c r="E44" s="6">
        <f>C44/100*'Number of evacuees'!$N$17</f>
        <v>2250.1452895081961</v>
      </c>
      <c r="F44" s="6">
        <f>C44/100*'Number of evacuees'!$N$18</f>
        <v>3481.8809518032781</v>
      </c>
      <c r="G44" s="6">
        <f>C44/100*'Number of evacuees'!$N$19</f>
        <v>124.62397081967211</v>
      </c>
      <c r="H44" s="6">
        <f>SUM(D44:G44)</f>
        <v>7563.8122672131121</v>
      </c>
      <c r="I44" s="6">
        <f>H44*0.6</f>
        <v>4538.2873603278667</v>
      </c>
      <c r="J44" s="6">
        <f>H44*0.37</f>
        <v>2798.6105388688516</v>
      </c>
      <c r="K44" s="6">
        <f>H44*0.03</f>
        <v>226.91436801639335</v>
      </c>
    </row>
    <row r="45" spans="1:11" x14ac:dyDescent="0.2">
      <c r="A45" t="s">
        <v>98</v>
      </c>
      <c r="B45">
        <v>12103</v>
      </c>
      <c r="C45" s="11">
        <v>0.32786885245901637</v>
      </c>
      <c r="D45" s="6">
        <f>C45/100*'Number of evacuees'!$N$16</f>
        <v>1707.1620550819666</v>
      </c>
      <c r="E45" s="6">
        <f>C45/100*'Number of evacuees'!$N$17</f>
        <v>2250.1452895081961</v>
      </c>
      <c r="F45" s="6">
        <f>C45/100*'Number of evacuees'!$N$18</f>
        <v>3481.8809518032781</v>
      </c>
      <c r="G45" s="6">
        <f>C45/100*'Number of evacuees'!$N$19</f>
        <v>124.62397081967211</v>
      </c>
      <c r="H45" s="6">
        <f>SUM(D45:G45)</f>
        <v>7563.8122672131121</v>
      </c>
      <c r="I45" s="6">
        <f>H45*0.6</f>
        <v>4538.2873603278667</v>
      </c>
      <c r="J45" s="6">
        <f>H45*0.37</f>
        <v>2798.6105388688516</v>
      </c>
      <c r="K45" s="6">
        <f>H45*0.03</f>
        <v>226.91436801639335</v>
      </c>
    </row>
    <row r="46" spans="1:11" x14ac:dyDescent="0.2">
      <c r="A46" t="s">
        <v>34</v>
      </c>
      <c r="B46">
        <v>12105</v>
      </c>
      <c r="C46" s="11">
        <v>1.639344262295082</v>
      </c>
      <c r="D46" s="6">
        <f>C46/100*'Number of evacuees'!$N$16</f>
        <v>8535.8102754098345</v>
      </c>
      <c r="E46" s="6">
        <f>C46/100*'Number of evacuees'!$N$17</f>
        <v>11250.726447540983</v>
      </c>
      <c r="F46" s="6">
        <f>C46/100*'Number of evacuees'!$N$18</f>
        <v>17409.404759016394</v>
      </c>
      <c r="G46" s="6">
        <f>C46/100*'Number of evacuees'!$N$19</f>
        <v>623.11985409836063</v>
      </c>
      <c r="H46" s="6">
        <f>SUM(D46:G46)</f>
        <v>37819.06133606557</v>
      </c>
      <c r="I46" s="6">
        <f>H46*0.6</f>
        <v>22691.436801639342</v>
      </c>
      <c r="J46" s="6">
        <f>H46*0.37</f>
        <v>13993.05269434426</v>
      </c>
      <c r="K46" s="6">
        <f>H46*0.03</f>
        <v>1134.5718400819671</v>
      </c>
    </row>
    <row r="47" spans="1:11" x14ac:dyDescent="0.2">
      <c r="A47" t="s">
        <v>41</v>
      </c>
      <c r="B47">
        <v>12107</v>
      </c>
      <c r="C47" s="11">
        <v>1.3114754098360655</v>
      </c>
      <c r="D47" s="6">
        <f>C47/100*'Number of evacuees'!$N$16</f>
        <v>6828.6482203278665</v>
      </c>
      <c r="E47" s="6">
        <f>C47/100*'Number of evacuees'!$N$17</f>
        <v>9000.5811580327845</v>
      </c>
      <c r="F47" s="6">
        <f>C47/100*'Number of evacuees'!$N$18</f>
        <v>13927.523807213112</v>
      </c>
      <c r="G47" s="6">
        <f>C47/100*'Number of evacuees'!$N$19</f>
        <v>498.49588327868844</v>
      </c>
      <c r="H47" s="6">
        <f>SUM(D47:G47)</f>
        <v>30255.249068852449</v>
      </c>
      <c r="I47" s="6">
        <f>H47*0.6</f>
        <v>18153.149441311467</v>
      </c>
      <c r="J47" s="6">
        <f>H47*0.37</f>
        <v>11194.442155475406</v>
      </c>
      <c r="K47" s="6">
        <f>H47*0.03</f>
        <v>907.65747206557342</v>
      </c>
    </row>
    <row r="48" spans="1:11" x14ac:dyDescent="0.2">
      <c r="A48" t="s">
        <v>49</v>
      </c>
      <c r="B48">
        <v>12107</v>
      </c>
      <c r="C48" s="11">
        <v>0.98360655737704927</v>
      </c>
      <c r="D48" s="6">
        <f>C48/100*'Number of evacuees'!$N$16</f>
        <v>5121.4861652459012</v>
      </c>
      <c r="E48" s="6">
        <f>C48/100*'Number of evacuees'!$N$17</f>
        <v>6750.4358685245898</v>
      </c>
      <c r="F48" s="6">
        <f>C48/100*'Number of evacuees'!$N$18</f>
        <v>10445.642855409837</v>
      </c>
      <c r="G48" s="6">
        <f>C48/100*'Number of evacuees'!$N$19</f>
        <v>373.87191245901641</v>
      </c>
      <c r="H48" s="6">
        <f>SUM(D48:G48)</f>
        <v>22691.436801639346</v>
      </c>
      <c r="I48" s="6">
        <f>H48*0.6</f>
        <v>13614.862080983607</v>
      </c>
      <c r="J48" s="6">
        <f>H48*0.37</f>
        <v>8395.8316166065579</v>
      </c>
      <c r="K48" s="6">
        <f>H48*0.03</f>
        <v>680.74310404918037</v>
      </c>
    </row>
    <row r="49" spans="1:11" x14ac:dyDescent="0.2">
      <c r="A49" t="s">
        <v>99</v>
      </c>
      <c r="B49">
        <v>12107</v>
      </c>
      <c r="C49" s="11">
        <v>0.32786885245901637</v>
      </c>
      <c r="D49" s="6">
        <f>C49/100*'Number of evacuees'!$N$16</f>
        <v>1707.1620550819666</v>
      </c>
      <c r="E49" s="6">
        <f>C49/100*'Number of evacuees'!$N$17</f>
        <v>2250.1452895081961</v>
      </c>
      <c r="F49" s="6">
        <f>C49/100*'Number of evacuees'!$N$18</f>
        <v>3481.8809518032781</v>
      </c>
      <c r="G49" s="6">
        <f>C49/100*'Number of evacuees'!$N$19</f>
        <v>124.62397081967211</v>
      </c>
      <c r="H49" s="6">
        <f>SUM(D49:G49)</f>
        <v>7563.8122672131121</v>
      </c>
      <c r="I49" s="6">
        <f>H49*0.6</f>
        <v>4538.2873603278667</v>
      </c>
      <c r="J49" s="6">
        <f>H49*0.37</f>
        <v>2798.6105388688516</v>
      </c>
      <c r="K49" s="6">
        <f>H49*0.03</f>
        <v>226.91436801639335</v>
      </c>
    </row>
    <row r="50" spans="1:11" x14ac:dyDescent="0.2">
      <c r="A50" t="s">
        <v>100</v>
      </c>
      <c r="B50">
        <v>12107</v>
      </c>
      <c r="C50" s="11">
        <v>0.32786885245901637</v>
      </c>
      <c r="D50" s="6">
        <f>C50/100*'Number of evacuees'!$N$16</f>
        <v>1707.1620550819666</v>
      </c>
      <c r="E50" s="6">
        <f>C50/100*'Number of evacuees'!$N$17</f>
        <v>2250.1452895081961</v>
      </c>
      <c r="F50" s="6">
        <f>C50/100*'Number of evacuees'!$N$18</f>
        <v>3481.8809518032781</v>
      </c>
      <c r="G50" s="6">
        <f>C50/100*'Number of evacuees'!$N$19</f>
        <v>124.62397081967211</v>
      </c>
      <c r="H50" s="6">
        <f>SUM(D50:G50)</f>
        <v>7563.8122672131121</v>
      </c>
      <c r="I50" s="6">
        <f>H50*0.6</f>
        <v>4538.2873603278667</v>
      </c>
      <c r="J50" s="6">
        <f>H50*0.37</f>
        <v>2798.6105388688516</v>
      </c>
      <c r="K50" s="6">
        <f>H50*0.03</f>
        <v>226.91436801639335</v>
      </c>
    </row>
    <row r="51" spans="1:11" x14ac:dyDescent="0.2">
      <c r="A51" t="s">
        <v>59</v>
      </c>
      <c r="B51">
        <v>12109</v>
      </c>
      <c r="C51" s="11">
        <v>0.65573770491803274</v>
      </c>
      <c r="D51" s="6">
        <f>C51/100*'Number of evacuees'!$N$16</f>
        <v>3414.3241101639333</v>
      </c>
      <c r="E51" s="6">
        <f>C51/100*'Number of evacuees'!$N$17</f>
        <v>4500.2905790163923</v>
      </c>
      <c r="F51" s="6">
        <f>C51/100*'Number of evacuees'!$N$18</f>
        <v>6963.7619036065562</v>
      </c>
      <c r="G51" s="6">
        <f>C51/100*'Number of evacuees'!$N$19</f>
        <v>249.24794163934422</v>
      </c>
      <c r="H51" s="6">
        <f>SUM(D51:G51)</f>
        <v>15127.624534426224</v>
      </c>
      <c r="I51" s="6">
        <f>H51*0.6</f>
        <v>9076.5747206557335</v>
      </c>
      <c r="J51" s="6">
        <f>H51*0.37</f>
        <v>5597.2210777377031</v>
      </c>
      <c r="K51" s="6">
        <f>H51*0.03</f>
        <v>453.82873603278671</v>
      </c>
    </row>
    <row r="52" spans="1:11" x14ac:dyDescent="0.2">
      <c r="A52" t="s">
        <v>101</v>
      </c>
      <c r="B52">
        <v>12111</v>
      </c>
      <c r="C52" s="11">
        <v>0.32786885245901637</v>
      </c>
      <c r="D52" s="6">
        <f>C52/100*'Number of evacuees'!$N$16</f>
        <v>1707.1620550819666</v>
      </c>
      <c r="E52" s="6">
        <f>C52/100*'Number of evacuees'!$N$17</f>
        <v>2250.1452895081961</v>
      </c>
      <c r="F52" s="6">
        <f>C52/100*'Number of evacuees'!$N$18</f>
        <v>3481.8809518032781</v>
      </c>
      <c r="G52" s="6">
        <f>C52/100*'Number of evacuees'!$N$19</f>
        <v>124.62397081967211</v>
      </c>
      <c r="H52" s="6">
        <f>SUM(D52:G52)</f>
        <v>7563.8122672131121</v>
      </c>
      <c r="I52" s="6">
        <f>H52*0.6</f>
        <v>4538.2873603278667</v>
      </c>
      <c r="J52" s="6">
        <f>H52*0.37</f>
        <v>2798.6105388688516</v>
      </c>
      <c r="K52" s="6">
        <f>H52*0.03</f>
        <v>226.91436801639335</v>
      </c>
    </row>
    <row r="53" spans="1:11" x14ac:dyDescent="0.2">
      <c r="A53" t="s">
        <v>50</v>
      </c>
      <c r="B53">
        <v>12119</v>
      </c>
      <c r="C53" s="11">
        <v>0.98360655737704927</v>
      </c>
      <c r="D53" s="6">
        <f>C53/100*'Number of evacuees'!$N$16</f>
        <v>5121.4861652459012</v>
      </c>
      <c r="E53" s="6">
        <f>C53/100*'Number of evacuees'!$N$17</f>
        <v>6750.4358685245898</v>
      </c>
      <c r="F53" s="6">
        <f>C53/100*'Number of evacuees'!$N$18</f>
        <v>10445.642855409837</v>
      </c>
      <c r="G53" s="6">
        <f>C53/100*'Number of evacuees'!$N$19</f>
        <v>373.87191245901641</v>
      </c>
      <c r="H53" s="6">
        <f>SUM(D53:G53)</f>
        <v>22691.436801639346</v>
      </c>
      <c r="I53" s="6">
        <f>H53*0.6</f>
        <v>13614.862080983607</v>
      </c>
      <c r="J53" s="6">
        <f>H53*0.37</f>
        <v>8395.8316166065579</v>
      </c>
      <c r="K53" s="6">
        <f>H53*0.03</f>
        <v>680.74310404918037</v>
      </c>
    </row>
    <row r="54" spans="1:11" x14ac:dyDescent="0.2">
      <c r="A54" t="s">
        <v>42</v>
      </c>
      <c r="B54">
        <v>12127</v>
      </c>
      <c r="C54" s="11">
        <v>1.3114754098360655</v>
      </c>
      <c r="D54" s="6">
        <f>C54/100*'Number of evacuees'!$N$16</f>
        <v>6828.6482203278665</v>
      </c>
      <c r="E54" s="6">
        <f>C54/100*'Number of evacuees'!$N$17</f>
        <v>9000.5811580327845</v>
      </c>
      <c r="F54" s="6">
        <f>C54/100*'Number of evacuees'!$N$18</f>
        <v>13927.523807213112</v>
      </c>
      <c r="G54" s="6">
        <f>C54/100*'Number of evacuees'!$N$19</f>
        <v>498.49588327868844</v>
      </c>
      <c r="H54" s="6">
        <f>SUM(D54:G54)</f>
        <v>30255.249068852449</v>
      </c>
      <c r="I54" s="6">
        <f>H54*0.6</f>
        <v>18153.149441311467</v>
      </c>
      <c r="J54" s="6">
        <f>H54*0.37</f>
        <v>11194.442155475406</v>
      </c>
      <c r="K54" s="6">
        <f>H54*0.03</f>
        <v>907.65747206557342</v>
      </c>
    </row>
    <row r="55" spans="1:11" x14ac:dyDescent="0.2">
      <c r="A55" t="s">
        <v>102</v>
      </c>
      <c r="B55">
        <v>12131</v>
      </c>
      <c r="C55" s="11">
        <v>0.32786885245901637</v>
      </c>
      <c r="D55" s="6">
        <f>C55/100*'Number of evacuees'!$N$16</f>
        <v>1707.1620550819666</v>
      </c>
      <c r="E55" s="6">
        <f>C55/100*'Number of evacuees'!$N$17</f>
        <v>2250.1452895081961</v>
      </c>
      <c r="F55" s="6">
        <f>C55/100*'Number of evacuees'!$N$18</f>
        <v>3481.8809518032781</v>
      </c>
      <c r="G55" s="6">
        <f>C55/100*'Number of evacuees'!$N$19</f>
        <v>124.62397081967211</v>
      </c>
      <c r="H55" s="6">
        <f>SUM(D55:G55)</f>
        <v>7563.8122672131121</v>
      </c>
      <c r="I55" s="6">
        <f>H55*0.6</f>
        <v>4538.2873603278667</v>
      </c>
      <c r="J55" s="6">
        <f>H55*0.37</f>
        <v>2798.6105388688516</v>
      </c>
      <c r="K55" s="6">
        <f>H55*0.03</f>
        <v>226.91436801639335</v>
      </c>
    </row>
    <row r="56" spans="1:11" x14ac:dyDescent="0.2">
      <c r="A56" t="s">
        <v>103</v>
      </c>
      <c r="B56">
        <v>12133</v>
      </c>
      <c r="C56" s="11">
        <v>0.32786885245901637</v>
      </c>
      <c r="D56" s="6">
        <f>C56/100*'Number of evacuees'!$N$16</f>
        <v>1707.1620550819666</v>
      </c>
      <c r="E56" s="6">
        <f>C56/100*'Number of evacuees'!$N$17</f>
        <v>2250.1452895081961</v>
      </c>
      <c r="F56" s="6">
        <f>C56/100*'Number of evacuees'!$N$18</f>
        <v>3481.8809518032781</v>
      </c>
      <c r="G56" s="6">
        <f>C56/100*'Number of evacuees'!$N$19</f>
        <v>124.62397081967211</v>
      </c>
      <c r="H56" s="6">
        <f>SUM(D56:G56)</f>
        <v>7563.8122672131121</v>
      </c>
      <c r="I56" s="6">
        <f>H56*0.6</f>
        <v>4538.2873603278667</v>
      </c>
      <c r="J56" s="6">
        <f>H56*0.37</f>
        <v>2798.6105388688516</v>
      </c>
      <c r="K56" s="6">
        <f>H56*0.03</f>
        <v>226.91436801639335</v>
      </c>
    </row>
    <row r="57" spans="1:11" x14ac:dyDescent="0.2">
      <c r="A57" t="s">
        <v>104</v>
      </c>
      <c r="B57">
        <v>13003</v>
      </c>
      <c r="C57" s="11">
        <v>0.32786885245901637</v>
      </c>
      <c r="D57" s="6">
        <f>C57/100*'Number of evacuees'!$N$16</f>
        <v>1707.1620550819666</v>
      </c>
      <c r="E57" s="6">
        <f>C57/100*'Number of evacuees'!$N$17</f>
        <v>2250.1452895081961</v>
      </c>
      <c r="F57" s="6">
        <f>C57/100*'Number of evacuees'!$N$18</f>
        <v>3481.8809518032781</v>
      </c>
      <c r="G57" s="6">
        <f>C57/100*'Number of evacuees'!$N$19</f>
        <v>124.62397081967211</v>
      </c>
      <c r="H57" s="6">
        <f>SUM(D57:G57)</f>
        <v>7563.8122672131121</v>
      </c>
      <c r="I57" s="6">
        <f>H57*0.6</f>
        <v>4538.2873603278667</v>
      </c>
      <c r="J57" s="6">
        <f>H57*0.37</f>
        <v>2798.6105388688516</v>
      </c>
      <c r="K57" s="6">
        <f>H57*0.03</f>
        <v>226.91436801639335</v>
      </c>
    </row>
    <row r="58" spans="1:11" x14ac:dyDescent="0.2">
      <c r="A58" t="s">
        <v>105</v>
      </c>
      <c r="B58">
        <v>13003</v>
      </c>
      <c r="C58" s="11">
        <v>0.32786885245901637</v>
      </c>
      <c r="D58" s="6">
        <f>C58/100*'Number of evacuees'!$N$16</f>
        <v>1707.1620550819666</v>
      </c>
      <c r="E58" s="6">
        <f>C58/100*'Number of evacuees'!$N$17</f>
        <v>2250.1452895081961</v>
      </c>
      <c r="F58" s="6">
        <f>C58/100*'Number of evacuees'!$N$18</f>
        <v>3481.8809518032781</v>
      </c>
      <c r="G58" s="6">
        <f>C58/100*'Number of evacuees'!$N$19</f>
        <v>124.62397081967211</v>
      </c>
      <c r="H58" s="6">
        <f>SUM(D58:G58)</f>
        <v>7563.8122672131121</v>
      </c>
      <c r="I58" s="6">
        <f>H58*0.6</f>
        <v>4538.2873603278667</v>
      </c>
      <c r="J58" s="6">
        <f>H58*0.37</f>
        <v>2798.6105388688516</v>
      </c>
      <c r="K58" s="6">
        <f>H58*0.03</f>
        <v>226.91436801639335</v>
      </c>
    </row>
    <row r="59" spans="1:11" x14ac:dyDescent="0.2">
      <c r="A59" t="s">
        <v>106</v>
      </c>
      <c r="B59">
        <v>13017</v>
      </c>
      <c r="C59" s="11">
        <v>0.32786885245901637</v>
      </c>
      <c r="D59" s="6">
        <f>C59/100*'Number of evacuees'!$N$16</f>
        <v>1707.1620550819666</v>
      </c>
      <c r="E59" s="6">
        <f>C59/100*'Number of evacuees'!$N$17</f>
        <v>2250.1452895081961</v>
      </c>
      <c r="F59" s="6">
        <f>C59/100*'Number of evacuees'!$N$18</f>
        <v>3481.8809518032781</v>
      </c>
      <c r="G59" s="6">
        <f>C59/100*'Number of evacuees'!$N$19</f>
        <v>124.62397081967211</v>
      </c>
      <c r="H59" s="6">
        <f>SUM(D59:G59)</f>
        <v>7563.8122672131121</v>
      </c>
      <c r="I59" s="6">
        <f>H59*0.6</f>
        <v>4538.2873603278667</v>
      </c>
      <c r="J59" s="6">
        <f>H59*0.37</f>
        <v>2798.6105388688516</v>
      </c>
      <c r="K59" s="6">
        <f>H59*0.03</f>
        <v>226.91436801639335</v>
      </c>
    </row>
    <row r="60" spans="1:11" x14ac:dyDescent="0.2">
      <c r="A60" t="s">
        <v>60</v>
      </c>
      <c r="B60">
        <v>13039</v>
      </c>
      <c r="C60" s="11">
        <v>0.65573770491803274</v>
      </c>
      <c r="D60" s="6">
        <f>C60/100*'Number of evacuees'!$N$16</f>
        <v>3414.3241101639333</v>
      </c>
      <c r="E60" s="6">
        <f>C60/100*'Number of evacuees'!$N$17</f>
        <v>4500.2905790163923</v>
      </c>
      <c r="F60" s="6">
        <f>C60/100*'Number of evacuees'!$N$18</f>
        <v>6963.7619036065562</v>
      </c>
      <c r="G60" s="6">
        <f>C60/100*'Number of evacuees'!$N$19</f>
        <v>249.24794163934422</v>
      </c>
      <c r="H60" s="6">
        <f>SUM(D60:G60)</f>
        <v>15127.624534426224</v>
      </c>
      <c r="I60" s="6">
        <f>H60*0.6</f>
        <v>9076.5747206557335</v>
      </c>
      <c r="J60" s="6">
        <f>H60*0.37</f>
        <v>5597.2210777377031</v>
      </c>
      <c r="K60" s="6">
        <f>H60*0.03</f>
        <v>453.82873603278671</v>
      </c>
    </row>
    <row r="61" spans="1:11" x14ac:dyDescent="0.2">
      <c r="A61" t="s">
        <v>107</v>
      </c>
      <c r="B61">
        <v>13059</v>
      </c>
      <c r="C61" s="11">
        <v>0.32786885245901637</v>
      </c>
      <c r="D61" s="6">
        <f>C61/100*'Number of evacuees'!$N$16</f>
        <v>1707.1620550819666</v>
      </c>
      <c r="E61" s="6">
        <f>C61/100*'Number of evacuees'!$N$17</f>
        <v>2250.1452895081961</v>
      </c>
      <c r="F61" s="6">
        <f>C61/100*'Number of evacuees'!$N$18</f>
        <v>3481.8809518032781</v>
      </c>
      <c r="G61" s="6">
        <f>C61/100*'Number of evacuees'!$N$19</f>
        <v>124.62397081967211</v>
      </c>
      <c r="H61" s="6">
        <f>SUM(D61:G61)</f>
        <v>7563.8122672131121</v>
      </c>
      <c r="I61" s="6">
        <f>H61*0.6</f>
        <v>4538.2873603278667</v>
      </c>
      <c r="J61" s="6">
        <f>H61*0.37</f>
        <v>2798.6105388688516</v>
      </c>
      <c r="K61" s="6">
        <f>H61*0.03</f>
        <v>226.91436801639335</v>
      </c>
    </row>
    <row r="62" spans="1:11" x14ac:dyDescent="0.2">
      <c r="A62" t="s">
        <v>43</v>
      </c>
      <c r="B62">
        <v>13067</v>
      </c>
      <c r="C62" s="11">
        <v>1.3114754098360655</v>
      </c>
      <c r="D62" s="6">
        <f>C62/100*'Number of evacuees'!$N$16</f>
        <v>6828.6482203278665</v>
      </c>
      <c r="E62" s="6">
        <f>C62/100*'Number of evacuees'!$N$17</f>
        <v>9000.5811580327845</v>
      </c>
      <c r="F62" s="6">
        <f>C62/100*'Number of evacuees'!$N$18</f>
        <v>13927.523807213112</v>
      </c>
      <c r="G62" s="6">
        <f>C62/100*'Number of evacuees'!$N$19</f>
        <v>498.49588327868844</v>
      </c>
      <c r="H62" s="6">
        <f>SUM(D62:G62)</f>
        <v>30255.249068852449</v>
      </c>
      <c r="I62" s="6">
        <f>H62*0.6</f>
        <v>18153.149441311467</v>
      </c>
      <c r="J62" s="6">
        <f>H62*0.37</f>
        <v>11194.442155475406</v>
      </c>
      <c r="K62" s="6">
        <f>H62*0.03</f>
        <v>907.65747206557342</v>
      </c>
    </row>
    <row r="63" spans="1:11" x14ac:dyDescent="0.2">
      <c r="A63" t="s">
        <v>108</v>
      </c>
      <c r="B63">
        <v>13077</v>
      </c>
      <c r="C63" s="11">
        <v>0.32786885245901637</v>
      </c>
      <c r="D63" s="6">
        <f>C63/100*'Number of evacuees'!$N$16</f>
        <v>1707.1620550819666</v>
      </c>
      <c r="E63" s="6">
        <f>C63/100*'Number of evacuees'!$N$17</f>
        <v>2250.1452895081961</v>
      </c>
      <c r="F63" s="6">
        <f>C63/100*'Number of evacuees'!$N$18</f>
        <v>3481.8809518032781</v>
      </c>
      <c r="G63" s="6">
        <f>C63/100*'Number of evacuees'!$N$19</f>
        <v>124.62397081967211</v>
      </c>
      <c r="H63" s="6">
        <f>SUM(D63:G63)</f>
        <v>7563.8122672131121</v>
      </c>
      <c r="I63" s="6">
        <f>H63*0.6</f>
        <v>4538.2873603278667</v>
      </c>
      <c r="J63" s="6">
        <f>H63*0.37</f>
        <v>2798.6105388688516</v>
      </c>
      <c r="K63" s="6">
        <f>H63*0.03</f>
        <v>226.91436801639335</v>
      </c>
    </row>
    <row r="64" spans="1:11" x14ac:dyDescent="0.2">
      <c r="A64" t="s">
        <v>61</v>
      </c>
      <c r="B64">
        <v>13089</v>
      </c>
      <c r="C64" s="11">
        <v>0.65573770491803274</v>
      </c>
      <c r="D64" s="6">
        <f>C64/100*'Number of evacuees'!$N$16</f>
        <v>3414.3241101639333</v>
      </c>
      <c r="E64" s="6">
        <f>C64/100*'Number of evacuees'!$N$17</f>
        <v>4500.2905790163923</v>
      </c>
      <c r="F64" s="6">
        <f>C64/100*'Number of evacuees'!$N$18</f>
        <v>6963.7619036065562</v>
      </c>
      <c r="G64" s="6">
        <f>C64/100*'Number of evacuees'!$N$19</f>
        <v>249.24794163934422</v>
      </c>
      <c r="H64" s="6">
        <f>SUM(D64:G64)</f>
        <v>15127.624534426224</v>
      </c>
      <c r="I64" s="6">
        <f>H64*0.6</f>
        <v>9076.5747206557335</v>
      </c>
      <c r="J64" s="6">
        <f>H64*0.37</f>
        <v>5597.2210777377031</v>
      </c>
      <c r="K64" s="6">
        <f>H64*0.03</f>
        <v>453.82873603278671</v>
      </c>
    </row>
    <row r="65" spans="1:11" x14ac:dyDescent="0.2">
      <c r="A65" t="s">
        <v>109</v>
      </c>
      <c r="B65">
        <v>13091</v>
      </c>
      <c r="C65" s="11">
        <v>0.32786885245901637</v>
      </c>
      <c r="D65" s="6">
        <f>C65/100*'Number of evacuees'!$N$16</f>
        <v>1707.1620550819666</v>
      </c>
      <c r="E65" s="6">
        <f>C65/100*'Number of evacuees'!$N$17</f>
        <v>2250.1452895081961</v>
      </c>
      <c r="F65" s="6">
        <f>C65/100*'Number of evacuees'!$N$18</f>
        <v>3481.8809518032781</v>
      </c>
      <c r="G65" s="6">
        <f>C65/100*'Number of evacuees'!$N$19</f>
        <v>124.62397081967211</v>
      </c>
      <c r="H65" s="6">
        <f>SUM(D65:G65)</f>
        <v>7563.8122672131121</v>
      </c>
      <c r="I65" s="6">
        <f>H65*0.6</f>
        <v>4538.2873603278667</v>
      </c>
      <c r="J65" s="6">
        <f>H65*0.37</f>
        <v>2798.6105388688516</v>
      </c>
      <c r="K65" s="6">
        <f>H65*0.03</f>
        <v>226.91436801639335</v>
      </c>
    </row>
    <row r="66" spans="1:11" x14ac:dyDescent="0.2">
      <c r="A66" t="s">
        <v>110</v>
      </c>
      <c r="B66">
        <v>13095</v>
      </c>
      <c r="C66" s="11">
        <v>0.32786885245901637</v>
      </c>
      <c r="D66" s="6">
        <f>C66/100*'Number of evacuees'!$N$16</f>
        <v>1707.1620550819666</v>
      </c>
      <c r="E66" s="6">
        <f>C66/100*'Number of evacuees'!$N$17</f>
        <v>2250.1452895081961</v>
      </c>
      <c r="F66" s="6">
        <f>C66/100*'Number of evacuees'!$N$18</f>
        <v>3481.8809518032781</v>
      </c>
      <c r="G66" s="6">
        <f>C66/100*'Number of evacuees'!$N$19</f>
        <v>124.62397081967211</v>
      </c>
      <c r="H66" s="6">
        <f>SUM(D66:G66)</f>
        <v>7563.8122672131121</v>
      </c>
      <c r="I66" s="6">
        <f>H66*0.6</f>
        <v>4538.2873603278667</v>
      </c>
      <c r="J66" s="6">
        <f>H66*0.37</f>
        <v>2798.6105388688516</v>
      </c>
      <c r="K66" s="6">
        <f>H66*0.03</f>
        <v>226.91436801639335</v>
      </c>
    </row>
    <row r="67" spans="1:11" x14ac:dyDescent="0.2">
      <c r="A67" t="s">
        <v>111</v>
      </c>
      <c r="B67">
        <v>13111</v>
      </c>
      <c r="C67" s="11">
        <v>0.32786885245901637</v>
      </c>
      <c r="D67" s="6">
        <f>C67/100*'Number of evacuees'!$N$16</f>
        <v>1707.1620550819666</v>
      </c>
      <c r="E67" s="6">
        <f>C67/100*'Number of evacuees'!$N$17</f>
        <v>2250.1452895081961</v>
      </c>
      <c r="F67" s="6">
        <f>C67/100*'Number of evacuees'!$N$18</f>
        <v>3481.8809518032781</v>
      </c>
      <c r="G67" s="6">
        <f>C67/100*'Number of evacuees'!$N$19</f>
        <v>124.62397081967211</v>
      </c>
      <c r="H67" s="6">
        <f>SUM(D67:G67)</f>
        <v>7563.8122672131121</v>
      </c>
      <c r="I67" s="6">
        <f>H67*0.6</f>
        <v>4538.2873603278667</v>
      </c>
      <c r="J67" s="6">
        <f>H67*0.37</f>
        <v>2798.6105388688516</v>
      </c>
      <c r="K67" s="6">
        <f>H67*0.03</f>
        <v>226.91436801639335</v>
      </c>
    </row>
    <row r="68" spans="1:11" x14ac:dyDescent="0.2">
      <c r="A68" t="s">
        <v>62</v>
      </c>
      <c r="B68">
        <v>13117</v>
      </c>
      <c r="C68" s="11">
        <v>0.65573770491803274</v>
      </c>
      <c r="D68" s="6">
        <f>C68/100*'Number of evacuees'!$N$16</f>
        <v>3414.3241101639333</v>
      </c>
      <c r="E68" s="6">
        <f>C68/100*'Number of evacuees'!$N$17</f>
        <v>4500.2905790163923</v>
      </c>
      <c r="F68" s="6">
        <f>C68/100*'Number of evacuees'!$N$18</f>
        <v>6963.7619036065562</v>
      </c>
      <c r="G68" s="6">
        <f>C68/100*'Number of evacuees'!$N$19</f>
        <v>249.24794163934422</v>
      </c>
      <c r="H68" s="6">
        <f>SUM(D68:G68)</f>
        <v>15127.624534426224</v>
      </c>
      <c r="I68" s="6">
        <f>H68*0.6</f>
        <v>9076.5747206557335</v>
      </c>
      <c r="J68" s="6">
        <f>H68*0.37</f>
        <v>5597.2210777377031</v>
      </c>
      <c r="K68" s="6">
        <f>H68*0.03</f>
        <v>453.82873603278671</v>
      </c>
    </row>
    <row r="69" spans="1:11" x14ac:dyDescent="0.2">
      <c r="A69" t="s">
        <v>29</v>
      </c>
      <c r="B69">
        <v>13121</v>
      </c>
      <c r="C69" s="11">
        <v>3.278688524590164</v>
      </c>
      <c r="D69" s="6">
        <f>C69/100*'Number of evacuees'!$N$16</f>
        <v>17071.620550819669</v>
      </c>
      <c r="E69" s="6">
        <f>C69/100*'Number of evacuees'!$N$17</f>
        <v>22501.452895081966</v>
      </c>
      <c r="F69" s="6">
        <f>C69/100*'Number of evacuees'!$N$18</f>
        <v>34818.809518032787</v>
      </c>
      <c r="G69" s="6">
        <f>C69/100*'Number of evacuees'!$N$19</f>
        <v>1246.2397081967213</v>
      </c>
      <c r="H69" s="6">
        <f>SUM(D69:G69)</f>
        <v>75638.12267213114</v>
      </c>
      <c r="I69" s="6">
        <f>H69*0.6</f>
        <v>45382.873603278684</v>
      </c>
      <c r="J69" s="6">
        <f>H69*0.37</f>
        <v>27986.10538868852</v>
      </c>
      <c r="K69" s="6">
        <f>H69*0.03</f>
        <v>2269.1436801639343</v>
      </c>
    </row>
    <row r="70" spans="1:11" x14ac:dyDescent="0.2">
      <c r="A70" t="s">
        <v>112</v>
      </c>
      <c r="B70">
        <v>13137</v>
      </c>
      <c r="C70" s="11">
        <v>0.32786885245901637</v>
      </c>
      <c r="D70" s="6">
        <f>C70/100*'Number of evacuees'!$N$16</f>
        <v>1707.1620550819666</v>
      </c>
      <c r="E70" s="6">
        <f>C70/100*'Number of evacuees'!$N$17</f>
        <v>2250.1452895081961</v>
      </c>
      <c r="F70" s="6">
        <f>C70/100*'Number of evacuees'!$N$18</f>
        <v>3481.8809518032781</v>
      </c>
      <c r="G70" s="6">
        <f>C70/100*'Number of evacuees'!$N$19</f>
        <v>124.62397081967211</v>
      </c>
      <c r="H70" s="6">
        <f>SUM(D70:G70)</f>
        <v>7563.8122672131121</v>
      </c>
      <c r="I70" s="6">
        <f>H70*0.6</f>
        <v>4538.2873603278667</v>
      </c>
      <c r="J70" s="6">
        <f>H70*0.37</f>
        <v>2798.6105388688516</v>
      </c>
      <c r="K70" s="6">
        <f>H70*0.03</f>
        <v>226.91436801639335</v>
      </c>
    </row>
    <row r="71" spans="1:11" x14ac:dyDescent="0.2">
      <c r="A71" t="s">
        <v>113</v>
      </c>
      <c r="B71">
        <v>13147</v>
      </c>
      <c r="C71" s="11">
        <v>0.32786885245901637</v>
      </c>
      <c r="D71" s="6">
        <f>C71/100*'Number of evacuees'!$N$16</f>
        <v>1707.1620550819666</v>
      </c>
      <c r="E71" s="6">
        <f>C71/100*'Number of evacuees'!$N$17</f>
        <v>2250.1452895081961</v>
      </c>
      <c r="F71" s="6">
        <f>C71/100*'Number of evacuees'!$N$18</f>
        <v>3481.8809518032781</v>
      </c>
      <c r="G71" s="6">
        <f>C71/100*'Number of evacuees'!$N$19</f>
        <v>124.62397081967211</v>
      </c>
      <c r="H71" s="6">
        <f>SUM(D71:G71)</f>
        <v>7563.8122672131121</v>
      </c>
      <c r="I71" s="6">
        <f>H71*0.6</f>
        <v>4538.2873603278667</v>
      </c>
      <c r="J71" s="6">
        <f>H71*0.37</f>
        <v>2798.6105388688516</v>
      </c>
      <c r="K71" s="6">
        <f>H71*0.03</f>
        <v>226.91436801639335</v>
      </c>
    </row>
    <row r="72" spans="1:11" x14ac:dyDescent="0.2">
      <c r="A72" t="s">
        <v>114</v>
      </c>
      <c r="B72">
        <v>13157</v>
      </c>
      <c r="C72" s="11">
        <v>0.32786885245901637</v>
      </c>
      <c r="D72" s="6">
        <f>C72/100*'Number of evacuees'!$N$16</f>
        <v>1707.1620550819666</v>
      </c>
      <c r="E72" s="6">
        <f>C72/100*'Number of evacuees'!$N$17</f>
        <v>2250.1452895081961</v>
      </c>
      <c r="F72" s="6">
        <f>C72/100*'Number of evacuees'!$N$18</f>
        <v>3481.8809518032781</v>
      </c>
      <c r="G72" s="6">
        <f>C72/100*'Number of evacuees'!$N$19</f>
        <v>124.62397081967211</v>
      </c>
      <c r="H72" s="6">
        <f>SUM(D72:G72)</f>
        <v>7563.8122672131121</v>
      </c>
      <c r="I72" s="6">
        <f>H72*0.6</f>
        <v>4538.2873603278667</v>
      </c>
      <c r="J72" s="6">
        <f>H72*0.37</f>
        <v>2798.6105388688516</v>
      </c>
      <c r="K72" s="6">
        <f>H72*0.03</f>
        <v>226.91436801639335</v>
      </c>
    </row>
    <row r="73" spans="1:11" x14ac:dyDescent="0.2">
      <c r="A73" t="s">
        <v>115</v>
      </c>
      <c r="B73">
        <v>13169</v>
      </c>
      <c r="C73" s="11">
        <v>0.32786885245901637</v>
      </c>
      <c r="D73" s="6">
        <f>C73/100*'Number of evacuees'!$N$16</f>
        <v>1707.1620550819666</v>
      </c>
      <c r="E73" s="6">
        <f>C73/100*'Number of evacuees'!$N$17</f>
        <v>2250.1452895081961</v>
      </c>
      <c r="F73" s="6">
        <f>C73/100*'Number of evacuees'!$N$18</f>
        <v>3481.8809518032781</v>
      </c>
      <c r="G73" s="6">
        <f>C73/100*'Number of evacuees'!$N$19</f>
        <v>124.62397081967211</v>
      </c>
      <c r="H73" s="6">
        <f>SUM(D73:G73)</f>
        <v>7563.8122672131121</v>
      </c>
      <c r="I73" s="6">
        <f>H73*0.6</f>
        <v>4538.2873603278667</v>
      </c>
      <c r="J73" s="6">
        <f>H73*0.37</f>
        <v>2798.6105388688516</v>
      </c>
      <c r="K73" s="6">
        <f>H73*0.03</f>
        <v>226.91436801639335</v>
      </c>
    </row>
    <row r="74" spans="1:11" x14ac:dyDescent="0.2">
      <c r="A74" t="s">
        <v>116</v>
      </c>
      <c r="B74">
        <v>13185</v>
      </c>
      <c r="C74" s="11">
        <v>0.32786885245901637</v>
      </c>
      <c r="D74" s="6">
        <f>C74/100*'Number of evacuees'!$N$16</f>
        <v>1707.1620550819666</v>
      </c>
      <c r="E74" s="6">
        <f>C74/100*'Number of evacuees'!$N$17</f>
        <v>2250.1452895081961</v>
      </c>
      <c r="F74" s="6">
        <f>C74/100*'Number of evacuees'!$N$18</f>
        <v>3481.8809518032781</v>
      </c>
      <c r="G74" s="6">
        <f>C74/100*'Number of evacuees'!$N$19</f>
        <v>124.62397081967211</v>
      </c>
      <c r="H74" s="6">
        <f>SUM(D74:G74)</f>
        <v>7563.8122672131121</v>
      </c>
      <c r="I74" s="6">
        <f>H74*0.6</f>
        <v>4538.2873603278667</v>
      </c>
      <c r="J74" s="6">
        <f>H74*0.37</f>
        <v>2798.6105388688516</v>
      </c>
      <c r="K74" s="6">
        <f>H74*0.03</f>
        <v>226.91436801639335</v>
      </c>
    </row>
    <row r="75" spans="1:11" x14ac:dyDescent="0.2">
      <c r="A75" t="s">
        <v>63</v>
      </c>
      <c r="B75">
        <v>13187</v>
      </c>
      <c r="C75" s="11">
        <v>0.65573770491803274</v>
      </c>
      <c r="D75" s="6">
        <f>C75/100*'Number of evacuees'!$N$16</f>
        <v>3414.3241101639333</v>
      </c>
      <c r="E75" s="6">
        <f>C75/100*'Number of evacuees'!$N$17</f>
        <v>4500.2905790163923</v>
      </c>
      <c r="F75" s="6">
        <f>C75/100*'Number of evacuees'!$N$18</f>
        <v>6963.7619036065562</v>
      </c>
      <c r="G75" s="6">
        <f>C75/100*'Number of evacuees'!$N$19</f>
        <v>249.24794163934422</v>
      </c>
      <c r="H75" s="6">
        <f>SUM(D75:G75)</f>
        <v>15127.624534426224</v>
      </c>
      <c r="I75" s="6">
        <f>H75*0.6</f>
        <v>9076.5747206557335</v>
      </c>
      <c r="J75" s="6">
        <f>H75*0.37</f>
        <v>5597.2210777377031</v>
      </c>
      <c r="K75" s="6">
        <f>H75*0.03</f>
        <v>453.82873603278671</v>
      </c>
    </row>
    <row r="76" spans="1:11" x14ac:dyDescent="0.2">
      <c r="A76" t="s">
        <v>117</v>
      </c>
      <c r="B76">
        <v>13187</v>
      </c>
      <c r="C76" s="11">
        <v>0.32786885245901637</v>
      </c>
      <c r="D76" s="6">
        <f>C76/100*'Number of evacuees'!$N$16</f>
        <v>1707.1620550819666</v>
      </c>
      <c r="E76" s="6">
        <f>C76/100*'Number of evacuees'!$N$17</f>
        <v>2250.1452895081961</v>
      </c>
      <c r="F76" s="6">
        <f>C76/100*'Number of evacuees'!$N$18</f>
        <v>3481.8809518032781</v>
      </c>
      <c r="G76" s="6">
        <f>C76/100*'Number of evacuees'!$N$19</f>
        <v>124.62397081967211</v>
      </c>
      <c r="H76" s="6">
        <f>SUM(D76:G76)</f>
        <v>7563.8122672131121</v>
      </c>
      <c r="I76" s="6">
        <f>H76*0.6</f>
        <v>4538.2873603278667</v>
      </c>
      <c r="J76" s="6">
        <f>H76*0.37</f>
        <v>2798.6105388688516</v>
      </c>
      <c r="K76" s="6">
        <f>H76*0.03</f>
        <v>226.91436801639335</v>
      </c>
    </row>
    <row r="77" spans="1:11" x14ac:dyDescent="0.2">
      <c r="A77" t="s">
        <v>118</v>
      </c>
      <c r="B77">
        <v>13207</v>
      </c>
      <c r="C77" s="11">
        <v>0.32786885245901637</v>
      </c>
      <c r="D77" s="6">
        <f>C77/100*'Number of evacuees'!$N$16</f>
        <v>1707.1620550819666</v>
      </c>
      <c r="E77" s="6">
        <f>C77/100*'Number of evacuees'!$N$17</f>
        <v>2250.1452895081961</v>
      </c>
      <c r="F77" s="6">
        <f>C77/100*'Number of evacuees'!$N$18</f>
        <v>3481.8809518032781</v>
      </c>
      <c r="G77" s="6">
        <f>C77/100*'Number of evacuees'!$N$19</f>
        <v>124.62397081967211</v>
      </c>
      <c r="H77" s="6">
        <f>SUM(D77:G77)</f>
        <v>7563.8122672131121</v>
      </c>
      <c r="I77" s="6">
        <f>H77*0.6</f>
        <v>4538.2873603278667</v>
      </c>
      <c r="J77" s="6">
        <f>H77*0.37</f>
        <v>2798.6105388688516</v>
      </c>
      <c r="K77" s="6">
        <f>H77*0.03</f>
        <v>226.91436801639335</v>
      </c>
    </row>
    <row r="78" spans="1:11" x14ac:dyDescent="0.2">
      <c r="A78" t="s">
        <v>119</v>
      </c>
      <c r="B78">
        <v>13237</v>
      </c>
      <c r="C78" s="11">
        <v>0.32786885245901637</v>
      </c>
      <c r="D78" s="6">
        <f>C78/100*'Number of evacuees'!$N$16</f>
        <v>1707.1620550819666</v>
      </c>
      <c r="E78" s="6">
        <f>C78/100*'Number of evacuees'!$N$17</f>
        <v>2250.1452895081961</v>
      </c>
      <c r="F78" s="6">
        <f>C78/100*'Number of evacuees'!$N$18</f>
        <v>3481.8809518032781</v>
      </c>
      <c r="G78" s="6">
        <f>C78/100*'Number of evacuees'!$N$19</f>
        <v>124.62397081967211</v>
      </c>
      <c r="H78" s="6">
        <f>SUM(D78:G78)</f>
        <v>7563.8122672131121</v>
      </c>
      <c r="I78" s="6">
        <f>H78*0.6</f>
        <v>4538.2873603278667</v>
      </c>
      <c r="J78" s="6">
        <f>H78*0.37</f>
        <v>2798.6105388688516</v>
      </c>
      <c r="K78" s="6">
        <f>H78*0.03</f>
        <v>226.91436801639335</v>
      </c>
    </row>
    <row r="79" spans="1:11" x14ac:dyDescent="0.2">
      <c r="A79" t="s">
        <v>120</v>
      </c>
      <c r="B79">
        <v>13255</v>
      </c>
      <c r="C79" s="11">
        <v>0.32786885245901637</v>
      </c>
      <c r="D79" s="6">
        <f>C79/100*'Number of evacuees'!$N$16</f>
        <v>1707.1620550819666</v>
      </c>
      <c r="E79" s="6">
        <f>C79/100*'Number of evacuees'!$N$17</f>
        <v>2250.1452895081961</v>
      </c>
      <c r="F79" s="6">
        <f>C79/100*'Number of evacuees'!$N$18</f>
        <v>3481.8809518032781</v>
      </c>
      <c r="G79" s="6">
        <f>C79/100*'Number of evacuees'!$N$19</f>
        <v>124.62397081967211</v>
      </c>
      <c r="H79" s="6">
        <f>SUM(D79:G79)</f>
        <v>7563.8122672131121</v>
      </c>
      <c r="I79" s="6">
        <f>H79*0.6</f>
        <v>4538.2873603278667</v>
      </c>
      <c r="J79" s="6">
        <f>H79*0.37</f>
        <v>2798.6105388688516</v>
      </c>
      <c r="K79" s="6">
        <f>H79*0.03</f>
        <v>226.91436801639335</v>
      </c>
    </row>
    <row r="80" spans="1:11" x14ac:dyDescent="0.2">
      <c r="A80" t="s">
        <v>121</v>
      </c>
      <c r="B80">
        <v>13261</v>
      </c>
      <c r="C80" s="11">
        <v>0.32786885245901637</v>
      </c>
      <c r="D80" s="6">
        <f>C80/100*'Number of evacuees'!$N$16</f>
        <v>1707.1620550819666</v>
      </c>
      <c r="E80" s="6">
        <f>C80/100*'Number of evacuees'!$N$17</f>
        <v>2250.1452895081961</v>
      </c>
      <c r="F80" s="6">
        <f>C80/100*'Number of evacuees'!$N$18</f>
        <v>3481.8809518032781</v>
      </c>
      <c r="G80" s="6">
        <f>C80/100*'Number of evacuees'!$N$19</f>
        <v>124.62397081967211</v>
      </c>
      <c r="H80" s="6">
        <f>SUM(D80:G80)</f>
        <v>7563.8122672131121</v>
      </c>
      <c r="I80" s="6">
        <f>H80*0.6</f>
        <v>4538.2873603278667</v>
      </c>
      <c r="J80" s="6">
        <f>H80*0.37</f>
        <v>2798.6105388688516</v>
      </c>
      <c r="K80" s="6">
        <f>H80*0.03</f>
        <v>226.91436801639335</v>
      </c>
    </row>
    <row r="81" spans="1:11" x14ac:dyDescent="0.2">
      <c r="A81" t="s">
        <v>122</v>
      </c>
      <c r="B81">
        <v>13277</v>
      </c>
      <c r="C81" s="11">
        <v>0.32786885245901637</v>
      </c>
      <c r="D81" s="6">
        <f>C81/100*'Number of evacuees'!$N$16</f>
        <v>1707.1620550819666</v>
      </c>
      <c r="E81" s="6">
        <f>C81/100*'Number of evacuees'!$N$17</f>
        <v>2250.1452895081961</v>
      </c>
      <c r="F81" s="6">
        <f>C81/100*'Number of evacuees'!$N$18</f>
        <v>3481.8809518032781</v>
      </c>
      <c r="G81" s="6">
        <f>C81/100*'Number of evacuees'!$N$19</f>
        <v>124.62397081967211</v>
      </c>
      <c r="H81" s="6">
        <f>SUM(D81:G81)</f>
        <v>7563.8122672131121</v>
      </c>
      <c r="I81" s="6">
        <f>H81*0.6</f>
        <v>4538.2873603278667</v>
      </c>
      <c r="J81" s="6">
        <f>H81*0.37</f>
        <v>2798.6105388688516</v>
      </c>
      <c r="K81" s="6">
        <f>H81*0.03</f>
        <v>226.91436801639335</v>
      </c>
    </row>
    <row r="82" spans="1:11" x14ac:dyDescent="0.2">
      <c r="A82" t="s">
        <v>123</v>
      </c>
      <c r="B82">
        <v>13277</v>
      </c>
      <c r="C82" s="11">
        <v>0.32786885245901637</v>
      </c>
      <c r="D82" s="6">
        <f>C82/100*'Number of evacuees'!$N$16</f>
        <v>1707.1620550819666</v>
      </c>
      <c r="E82" s="6">
        <f>C82/100*'Number of evacuees'!$N$17</f>
        <v>2250.1452895081961</v>
      </c>
      <c r="F82" s="6">
        <f>C82/100*'Number of evacuees'!$N$18</f>
        <v>3481.8809518032781</v>
      </c>
      <c r="G82" s="6">
        <f>C82/100*'Number of evacuees'!$N$19</f>
        <v>124.62397081967211</v>
      </c>
      <c r="H82" s="6">
        <f>SUM(D82:G82)</f>
        <v>7563.8122672131121</v>
      </c>
      <c r="I82" s="6">
        <f>H82*0.6</f>
        <v>4538.2873603278667</v>
      </c>
      <c r="J82" s="6">
        <f>H82*0.37</f>
        <v>2798.6105388688516</v>
      </c>
      <c r="K82" s="6">
        <f>H82*0.03</f>
        <v>226.91436801639335</v>
      </c>
    </row>
    <row r="83" spans="1:11" x14ac:dyDescent="0.2">
      <c r="A83" t="s">
        <v>124</v>
      </c>
      <c r="B83">
        <v>13281</v>
      </c>
      <c r="C83" s="11">
        <v>0.32786885245901637</v>
      </c>
      <c r="D83" s="6">
        <f>C83/100*'Number of evacuees'!$N$16</f>
        <v>1707.1620550819666</v>
      </c>
      <c r="E83" s="6">
        <f>C83/100*'Number of evacuees'!$N$17</f>
        <v>2250.1452895081961</v>
      </c>
      <c r="F83" s="6">
        <f>C83/100*'Number of evacuees'!$N$18</f>
        <v>3481.8809518032781</v>
      </c>
      <c r="G83" s="6">
        <f>C83/100*'Number of evacuees'!$N$19</f>
        <v>124.62397081967211</v>
      </c>
      <c r="H83" s="6">
        <f>SUM(D83:G83)</f>
        <v>7563.8122672131121</v>
      </c>
      <c r="I83" s="6">
        <f>H83*0.6</f>
        <v>4538.2873603278667</v>
      </c>
      <c r="J83" s="6">
        <f>H83*0.37</f>
        <v>2798.6105388688516</v>
      </c>
      <c r="K83" s="6">
        <f>H83*0.03</f>
        <v>226.91436801639335</v>
      </c>
    </row>
    <row r="84" spans="1:11" x14ac:dyDescent="0.2">
      <c r="A84" t="s">
        <v>125</v>
      </c>
      <c r="B84">
        <v>13285</v>
      </c>
      <c r="C84" s="11">
        <v>0.32786885245901637</v>
      </c>
      <c r="D84" s="6">
        <f>C84/100*'Number of evacuees'!$N$16</f>
        <v>1707.1620550819666</v>
      </c>
      <c r="E84" s="6">
        <f>C84/100*'Number of evacuees'!$N$17</f>
        <v>2250.1452895081961</v>
      </c>
      <c r="F84" s="6">
        <f>C84/100*'Number of evacuees'!$N$18</f>
        <v>3481.8809518032781</v>
      </c>
      <c r="G84" s="6">
        <f>C84/100*'Number of evacuees'!$N$19</f>
        <v>124.62397081967211</v>
      </c>
      <c r="H84" s="6">
        <f>SUM(D84:G84)</f>
        <v>7563.8122672131121</v>
      </c>
      <c r="I84" s="6">
        <f>H84*0.6</f>
        <v>4538.2873603278667</v>
      </c>
      <c r="J84" s="6">
        <f>H84*0.37</f>
        <v>2798.6105388688516</v>
      </c>
      <c r="K84" s="6">
        <f>H84*0.03</f>
        <v>226.91436801639335</v>
      </c>
    </row>
    <row r="85" spans="1:11" x14ac:dyDescent="0.2">
      <c r="A85" t="s">
        <v>126</v>
      </c>
      <c r="B85">
        <v>17031</v>
      </c>
      <c r="C85" s="11">
        <v>0.32786885245901637</v>
      </c>
      <c r="D85" s="6">
        <f>C85/100*'Number of evacuees'!$N$16</f>
        <v>1707.1620550819666</v>
      </c>
      <c r="E85" s="6">
        <f>C85/100*'Number of evacuees'!$N$17</f>
        <v>2250.1452895081961</v>
      </c>
      <c r="F85" s="6">
        <f>C85/100*'Number of evacuees'!$N$18</f>
        <v>3481.8809518032781</v>
      </c>
      <c r="G85" s="6">
        <f>C85/100*'Number of evacuees'!$N$19</f>
        <v>124.62397081967211</v>
      </c>
      <c r="H85" s="6">
        <f>SUM(D85:G85)</f>
        <v>7563.8122672131121</v>
      </c>
      <c r="I85" s="6">
        <f>H85*0.6</f>
        <v>4538.2873603278667</v>
      </c>
      <c r="J85" s="6">
        <f>H85*0.37</f>
        <v>2798.6105388688516</v>
      </c>
      <c r="K85" s="6">
        <f>H85*0.03</f>
        <v>226.91436801639335</v>
      </c>
    </row>
    <row r="86" spans="1:11" x14ac:dyDescent="0.2">
      <c r="A86" t="s">
        <v>64</v>
      </c>
      <c r="B86">
        <v>18097</v>
      </c>
      <c r="C86" s="11">
        <v>0.65573770491803274</v>
      </c>
      <c r="D86" s="6">
        <f>C86/100*'Number of evacuees'!$N$16</f>
        <v>3414.3241101639333</v>
      </c>
      <c r="E86" s="6">
        <f>C86/100*'Number of evacuees'!$N$17</f>
        <v>4500.2905790163923</v>
      </c>
      <c r="F86" s="6">
        <f>C86/100*'Number of evacuees'!$N$18</f>
        <v>6963.7619036065562</v>
      </c>
      <c r="G86" s="6">
        <f>C86/100*'Number of evacuees'!$N$19</f>
        <v>249.24794163934422</v>
      </c>
      <c r="H86" s="6">
        <f>SUM(D86:G86)</f>
        <v>15127.624534426224</v>
      </c>
      <c r="I86" s="6">
        <f>H86*0.6</f>
        <v>9076.5747206557335</v>
      </c>
      <c r="J86" s="6">
        <f>H86*0.37</f>
        <v>5597.2210777377031</v>
      </c>
      <c r="K86" s="6">
        <f>H86*0.03</f>
        <v>453.82873603278671</v>
      </c>
    </row>
    <row r="87" spans="1:11" x14ac:dyDescent="0.2">
      <c r="A87" t="s">
        <v>127</v>
      </c>
      <c r="B87">
        <v>20091</v>
      </c>
      <c r="C87" s="11">
        <v>0.32786885245901637</v>
      </c>
      <c r="D87" s="6">
        <f>C87/100*'Number of evacuees'!$N$16</f>
        <v>1707.1620550819666</v>
      </c>
      <c r="E87" s="6">
        <f>C87/100*'Number of evacuees'!$N$17</f>
        <v>2250.1452895081961</v>
      </c>
      <c r="F87" s="6">
        <f>C87/100*'Number of evacuees'!$N$18</f>
        <v>3481.8809518032781</v>
      </c>
      <c r="G87" s="6">
        <f>C87/100*'Number of evacuees'!$N$19</f>
        <v>124.62397081967211</v>
      </c>
      <c r="H87" s="6">
        <f>SUM(D87:G87)</f>
        <v>7563.8122672131121</v>
      </c>
      <c r="I87" s="6">
        <f>H87*0.6</f>
        <v>4538.2873603278667</v>
      </c>
      <c r="J87" s="6">
        <f>H87*0.37</f>
        <v>2798.6105388688516</v>
      </c>
      <c r="K87" s="6">
        <f>H87*0.03</f>
        <v>226.91436801639335</v>
      </c>
    </row>
    <row r="88" spans="1:11" x14ac:dyDescent="0.2">
      <c r="A88" t="s">
        <v>128</v>
      </c>
      <c r="B88">
        <v>21051</v>
      </c>
      <c r="C88" s="11">
        <v>0.32786885245901637</v>
      </c>
      <c r="D88" s="6">
        <f>C88/100*'Number of evacuees'!$N$16</f>
        <v>1707.1620550819666</v>
      </c>
      <c r="E88" s="6">
        <f>C88/100*'Number of evacuees'!$N$17</f>
        <v>2250.1452895081961</v>
      </c>
      <c r="F88" s="6">
        <f>C88/100*'Number of evacuees'!$N$18</f>
        <v>3481.8809518032781</v>
      </c>
      <c r="G88" s="6">
        <f>C88/100*'Number of evacuees'!$N$19</f>
        <v>124.62397081967211</v>
      </c>
      <c r="H88" s="6">
        <f>SUM(D88:G88)</f>
        <v>7563.8122672131121</v>
      </c>
      <c r="I88" s="6">
        <f>H88*0.6</f>
        <v>4538.2873603278667</v>
      </c>
      <c r="J88" s="6">
        <f>H88*0.37</f>
        <v>2798.6105388688516</v>
      </c>
      <c r="K88" s="6">
        <f>H88*0.03</f>
        <v>226.91436801639335</v>
      </c>
    </row>
    <row r="89" spans="1:11" x14ac:dyDescent="0.2">
      <c r="A89" t="s">
        <v>129</v>
      </c>
      <c r="B89">
        <v>22033</v>
      </c>
      <c r="C89" s="11">
        <v>0.32786885245901637</v>
      </c>
      <c r="D89" s="6">
        <f>C89/100*'Number of evacuees'!$N$16</f>
        <v>1707.1620550819666</v>
      </c>
      <c r="E89" s="6">
        <f>C89/100*'Number of evacuees'!$N$17</f>
        <v>2250.1452895081961</v>
      </c>
      <c r="F89" s="6">
        <f>C89/100*'Number of evacuees'!$N$18</f>
        <v>3481.8809518032781</v>
      </c>
      <c r="G89" s="6">
        <f>C89/100*'Number of evacuees'!$N$19</f>
        <v>124.62397081967211</v>
      </c>
      <c r="H89" s="6">
        <f>SUM(D89:G89)</f>
        <v>7563.8122672131121</v>
      </c>
      <c r="I89" s="6">
        <f>H89*0.6</f>
        <v>4538.2873603278667</v>
      </c>
      <c r="J89" s="6">
        <f>H89*0.37</f>
        <v>2798.6105388688516</v>
      </c>
      <c r="K89" s="6">
        <f>H89*0.03</f>
        <v>226.91436801639335</v>
      </c>
    </row>
    <row r="90" spans="1:11" x14ac:dyDescent="0.2">
      <c r="A90" t="s">
        <v>51</v>
      </c>
      <c r="B90">
        <v>22069</v>
      </c>
      <c r="C90" s="11">
        <v>0.98360655737704927</v>
      </c>
      <c r="D90" s="6">
        <f>C90/100*'Number of evacuees'!$N$16</f>
        <v>5121.4861652459012</v>
      </c>
      <c r="E90" s="6">
        <f>C90/100*'Number of evacuees'!$N$17</f>
        <v>6750.4358685245898</v>
      </c>
      <c r="F90" s="6">
        <f>C90/100*'Number of evacuees'!$N$18</f>
        <v>10445.642855409837</v>
      </c>
      <c r="G90" s="6">
        <f>C90/100*'Number of evacuees'!$N$19</f>
        <v>373.87191245901641</v>
      </c>
      <c r="H90" s="6">
        <f>SUM(D90:G90)</f>
        <v>22691.436801639346</v>
      </c>
      <c r="I90" s="6">
        <f>H90*0.6</f>
        <v>13614.862080983607</v>
      </c>
      <c r="J90" s="6">
        <f>H90*0.37</f>
        <v>8395.8316166065579</v>
      </c>
      <c r="K90" s="6">
        <f>H90*0.03</f>
        <v>680.74310404918037</v>
      </c>
    </row>
    <row r="91" spans="1:11" x14ac:dyDescent="0.2">
      <c r="A91" t="s">
        <v>65</v>
      </c>
      <c r="B91">
        <v>22103</v>
      </c>
      <c r="C91" s="11">
        <v>0.65573770491803274</v>
      </c>
      <c r="D91" s="6">
        <f>C91/100*'Number of evacuees'!$N$16</f>
        <v>3414.3241101639333</v>
      </c>
      <c r="E91" s="6">
        <f>C91/100*'Number of evacuees'!$N$17</f>
        <v>4500.2905790163923</v>
      </c>
      <c r="F91" s="6">
        <f>C91/100*'Number of evacuees'!$N$18</f>
        <v>6963.7619036065562</v>
      </c>
      <c r="G91" s="6">
        <f>C91/100*'Number of evacuees'!$N$19</f>
        <v>249.24794163934422</v>
      </c>
      <c r="H91" s="6">
        <f>SUM(D91:G91)</f>
        <v>15127.624534426224</v>
      </c>
      <c r="I91" s="6">
        <f>H91*0.6</f>
        <v>9076.5747206557335</v>
      </c>
      <c r="J91" s="6">
        <f>H91*0.37</f>
        <v>5597.2210777377031</v>
      </c>
      <c r="K91" s="6">
        <f>H91*0.03</f>
        <v>453.82873603278671</v>
      </c>
    </row>
    <row r="92" spans="1:11" x14ac:dyDescent="0.2">
      <c r="A92" t="s">
        <v>130</v>
      </c>
      <c r="B92">
        <v>24005</v>
      </c>
      <c r="C92" s="11">
        <v>0.32786885245901637</v>
      </c>
      <c r="D92" s="6">
        <f>C92/100*'Number of evacuees'!$N$16</f>
        <v>1707.1620550819666</v>
      </c>
      <c r="E92" s="6">
        <f>C92/100*'Number of evacuees'!$N$17</f>
        <v>2250.1452895081961</v>
      </c>
      <c r="F92" s="6">
        <f>C92/100*'Number of evacuees'!$N$18</f>
        <v>3481.8809518032781</v>
      </c>
      <c r="G92" s="6">
        <f>C92/100*'Number of evacuees'!$N$19</f>
        <v>124.62397081967211</v>
      </c>
      <c r="H92" s="6">
        <f>SUM(D92:G92)</f>
        <v>7563.8122672131121</v>
      </c>
      <c r="I92" s="6">
        <f>H92*0.6</f>
        <v>4538.2873603278667</v>
      </c>
      <c r="J92" s="6">
        <f>H92*0.37</f>
        <v>2798.6105388688516</v>
      </c>
      <c r="K92" s="6">
        <f>H92*0.03</f>
        <v>226.91436801639335</v>
      </c>
    </row>
    <row r="93" spans="1:11" x14ac:dyDescent="0.2">
      <c r="A93" t="s">
        <v>131</v>
      </c>
      <c r="B93">
        <v>24510</v>
      </c>
      <c r="C93" s="11">
        <v>0.32786885245901637</v>
      </c>
      <c r="D93" s="6">
        <f>C93/100*'Number of evacuees'!$N$16</f>
        <v>1707.1620550819666</v>
      </c>
      <c r="E93" s="6">
        <f>C93/100*'Number of evacuees'!$N$17</f>
        <v>2250.1452895081961</v>
      </c>
      <c r="F93" s="6">
        <f>C93/100*'Number of evacuees'!$N$18</f>
        <v>3481.8809518032781</v>
      </c>
      <c r="G93" s="6">
        <f>C93/100*'Number of evacuees'!$N$19</f>
        <v>124.62397081967211</v>
      </c>
      <c r="H93" s="6">
        <f>SUM(D93:G93)</f>
        <v>7563.8122672131121</v>
      </c>
      <c r="I93" s="6">
        <f>H93*0.6</f>
        <v>4538.2873603278667</v>
      </c>
      <c r="J93" s="6">
        <f>H93*0.37</f>
        <v>2798.6105388688516</v>
      </c>
      <c r="K93" s="6">
        <f>H93*0.03</f>
        <v>226.91436801639335</v>
      </c>
    </row>
    <row r="94" spans="1:11" x14ac:dyDescent="0.2">
      <c r="A94" t="s">
        <v>132</v>
      </c>
      <c r="B94">
        <v>24510</v>
      </c>
      <c r="C94" s="11">
        <v>0.32786885245901637</v>
      </c>
      <c r="D94" s="6">
        <f>C94/100*'Number of evacuees'!$N$16</f>
        <v>1707.1620550819666</v>
      </c>
      <c r="E94" s="6">
        <f>C94/100*'Number of evacuees'!$N$17</f>
        <v>2250.1452895081961</v>
      </c>
      <c r="F94" s="6">
        <f>C94/100*'Number of evacuees'!$N$18</f>
        <v>3481.8809518032781</v>
      </c>
      <c r="G94" s="6">
        <f>C94/100*'Number of evacuees'!$N$19</f>
        <v>124.62397081967211</v>
      </c>
      <c r="H94" s="6">
        <f>SUM(D94:G94)</f>
        <v>7563.8122672131121</v>
      </c>
      <c r="I94" s="6">
        <f>H94*0.6</f>
        <v>4538.2873603278667</v>
      </c>
      <c r="J94" s="6">
        <f>H94*0.37</f>
        <v>2798.6105388688516</v>
      </c>
      <c r="K94" s="6">
        <f>H94*0.03</f>
        <v>226.91436801639335</v>
      </c>
    </row>
    <row r="95" spans="1:11" x14ac:dyDescent="0.2">
      <c r="A95" t="s">
        <v>133</v>
      </c>
      <c r="B95">
        <v>25013</v>
      </c>
      <c r="C95" s="11">
        <v>0.32786885245901637</v>
      </c>
      <c r="D95" s="6">
        <f>C95/100*'Number of evacuees'!$N$16</f>
        <v>1707.1620550819666</v>
      </c>
      <c r="E95" s="6">
        <f>C95/100*'Number of evacuees'!$N$17</f>
        <v>2250.1452895081961</v>
      </c>
      <c r="F95" s="6">
        <f>C95/100*'Number of evacuees'!$N$18</f>
        <v>3481.8809518032781</v>
      </c>
      <c r="G95" s="6">
        <f>C95/100*'Number of evacuees'!$N$19</f>
        <v>124.62397081967211</v>
      </c>
      <c r="H95" s="6">
        <f>SUM(D95:G95)</f>
        <v>7563.8122672131121</v>
      </c>
      <c r="I95" s="6">
        <f>H95*0.6</f>
        <v>4538.2873603278667</v>
      </c>
      <c r="J95" s="6">
        <f>H95*0.37</f>
        <v>2798.6105388688516</v>
      </c>
      <c r="K95" s="6">
        <f>H95*0.03</f>
        <v>226.91436801639335</v>
      </c>
    </row>
    <row r="96" spans="1:11" x14ac:dyDescent="0.2">
      <c r="A96" t="s">
        <v>134</v>
      </c>
      <c r="B96">
        <v>26079</v>
      </c>
      <c r="C96" s="11">
        <v>0.32786885245901637</v>
      </c>
      <c r="D96" s="6">
        <f>C96/100*'Number of evacuees'!$N$16</f>
        <v>1707.1620550819666</v>
      </c>
      <c r="E96" s="6">
        <f>C96/100*'Number of evacuees'!$N$17</f>
        <v>2250.1452895081961</v>
      </c>
      <c r="F96" s="6">
        <f>C96/100*'Number of evacuees'!$N$18</f>
        <v>3481.8809518032781</v>
      </c>
      <c r="G96" s="6">
        <f>C96/100*'Number of evacuees'!$N$19</f>
        <v>124.62397081967211</v>
      </c>
      <c r="H96" s="6">
        <f>SUM(D96:G96)</f>
        <v>7563.8122672131121</v>
      </c>
      <c r="I96" s="6">
        <f>H96*0.6</f>
        <v>4538.2873603278667</v>
      </c>
      <c r="J96" s="6">
        <f>H96*0.37</f>
        <v>2798.6105388688516</v>
      </c>
      <c r="K96" s="6">
        <f>H96*0.03</f>
        <v>226.91436801639335</v>
      </c>
    </row>
    <row r="97" spans="1:11" x14ac:dyDescent="0.2">
      <c r="A97" t="s">
        <v>135</v>
      </c>
      <c r="B97">
        <v>26125</v>
      </c>
      <c r="C97" s="11">
        <v>0.32786885245901637</v>
      </c>
      <c r="D97" s="6">
        <f>C97/100*'Number of evacuees'!$N$16</f>
        <v>1707.1620550819666</v>
      </c>
      <c r="E97" s="6">
        <f>C97/100*'Number of evacuees'!$N$17</f>
        <v>2250.1452895081961</v>
      </c>
      <c r="F97" s="6">
        <f>C97/100*'Number of evacuees'!$N$18</f>
        <v>3481.8809518032781</v>
      </c>
      <c r="G97" s="6">
        <f>C97/100*'Number of evacuees'!$N$19</f>
        <v>124.62397081967211</v>
      </c>
      <c r="H97" s="6">
        <f>SUM(D97:G97)</f>
        <v>7563.8122672131121</v>
      </c>
      <c r="I97" s="6">
        <f>H97*0.6</f>
        <v>4538.2873603278667</v>
      </c>
      <c r="J97" s="6">
        <f>H97*0.37</f>
        <v>2798.6105388688516</v>
      </c>
      <c r="K97" s="6">
        <f>H97*0.03</f>
        <v>226.91436801639335</v>
      </c>
    </row>
    <row r="98" spans="1:11" x14ac:dyDescent="0.2">
      <c r="A98" t="s">
        <v>136</v>
      </c>
      <c r="B98">
        <v>26145</v>
      </c>
      <c r="C98" s="11">
        <v>0.32786885245901637</v>
      </c>
      <c r="D98" s="6">
        <f>C98/100*'Number of evacuees'!$N$16</f>
        <v>1707.1620550819666</v>
      </c>
      <c r="E98" s="6">
        <f>C98/100*'Number of evacuees'!$N$17</f>
        <v>2250.1452895081961</v>
      </c>
      <c r="F98" s="6">
        <f>C98/100*'Number of evacuees'!$N$18</f>
        <v>3481.8809518032781</v>
      </c>
      <c r="G98" s="6">
        <f>C98/100*'Number of evacuees'!$N$19</f>
        <v>124.62397081967211</v>
      </c>
      <c r="H98" s="6">
        <f>SUM(D98:G98)</f>
        <v>7563.8122672131121</v>
      </c>
      <c r="I98" s="6">
        <f>H98*0.6</f>
        <v>4538.2873603278667</v>
      </c>
      <c r="J98" s="6">
        <f>H98*0.37</f>
        <v>2798.6105388688516</v>
      </c>
      <c r="K98" s="6">
        <f>H98*0.03</f>
        <v>226.91436801639335</v>
      </c>
    </row>
    <row r="99" spans="1:11" x14ac:dyDescent="0.2">
      <c r="A99" t="s">
        <v>66</v>
      </c>
      <c r="B99">
        <v>28035</v>
      </c>
      <c r="C99" s="11">
        <v>0.65573770491803274</v>
      </c>
      <c r="D99" s="6">
        <f>C99/100*'Number of evacuees'!$N$16</f>
        <v>3414.3241101639333</v>
      </c>
      <c r="E99" s="6">
        <f>C99/100*'Number of evacuees'!$N$17</f>
        <v>4500.2905790163923</v>
      </c>
      <c r="F99" s="6">
        <f>C99/100*'Number of evacuees'!$N$18</f>
        <v>6963.7619036065562</v>
      </c>
      <c r="G99" s="6">
        <f>C99/100*'Number of evacuees'!$N$19</f>
        <v>249.24794163934422</v>
      </c>
      <c r="H99" s="6">
        <f>SUM(D99:G99)</f>
        <v>15127.624534426224</v>
      </c>
      <c r="I99" s="6">
        <f>H99*0.6</f>
        <v>9076.5747206557335</v>
      </c>
      <c r="J99" s="6">
        <f>H99*0.37</f>
        <v>5597.2210777377031</v>
      </c>
      <c r="K99" s="6">
        <f>H99*0.03</f>
        <v>453.82873603278671</v>
      </c>
    </row>
    <row r="100" spans="1:11" x14ac:dyDescent="0.2">
      <c r="A100" t="s">
        <v>137</v>
      </c>
      <c r="B100">
        <v>28037</v>
      </c>
      <c r="C100" s="11">
        <v>0.32786885245901637</v>
      </c>
      <c r="D100" s="6">
        <f>C100/100*'Number of evacuees'!$N$16</f>
        <v>1707.1620550819666</v>
      </c>
      <c r="E100" s="6">
        <f>C100/100*'Number of evacuees'!$N$17</f>
        <v>2250.1452895081961</v>
      </c>
      <c r="F100" s="6">
        <f>C100/100*'Number of evacuees'!$N$18</f>
        <v>3481.8809518032781</v>
      </c>
      <c r="G100" s="6">
        <f>C100/100*'Number of evacuees'!$N$19</f>
        <v>124.62397081967211</v>
      </c>
      <c r="H100" s="6">
        <f>SUM(D100:G100)</f>
        <v>7563.8122672131121</v>
      </c>
      <c r="I100" s="6">
        <f>H100*0.6</f>
        <v>4538.2873603278667</v>
      </c>
      <c r="J100" s="6">
        <f>H100*0.37</f>
        <v>2798.6105388688516</v>
      </c>
      <c r="K100" s="6">
        <f>H100*0.03</f>
        <v>226.91436801639335</v>
      </c>
    </row>
    <row r="101" spans="1:11" x14ac:dyDescent="0.2">
      <c r="A101" t="s">
        <v>138</v>
      </c>
      <c r="B101">
        <v>28047</v>
      </c>
      <c r="C101" s="11">
        <v>0.32786885245901637</v>
      </c>
      <c r="D101" s="6">
        <f>C101/100*'Number of evacuees'!$N$16</f>
        <v>1707.1620550819666</v>
      </c>
      <c r="E101" s="6">
        <f>C101/100*'Number of evacuees'!$N$17</f>
        <v>2250.1452895081961</v>
      </c>
      <c r="F101" s="6">
        <f>C101/100*'Number of evacuees'!$N$18</f>
        <v>3481.8809518032781</v>
      </c>
      <c r="G101" s="6">
        <f>C101/100*'Number of evacuees'!$N$19</f>
        <v>124.62397081967211</v>
      </c>
      <c r="H101" s="6">
        <f>SUM(D101:G101)</f>
        <v>7563.8122672131121</v>
      </c>
      <c r="I101" s="6">
        <f>H101*0.6</f>
        <v>4538.2873603278667</v>
      </c>
      <c r="J101" s="6">
        <f>H101*0.37</f>
        <v>2798.6105388688516</v>
      </c>
      <c r="K101" s="6">
        <f>H101*0.03</f>
        <v>226.91436801639335</v>
      </c>
    </row>
    <row r="102" spans="1:11" x14ac:dyDescent="0.2">
      <c r="A102" t="s">
        <v>139</v>
      </c>
      <c r="B102">
        <v>28059</v>
      </c>
      <c r="C102" s="11">
        <v>0.32786885245901637</v>
      </c>
      <c r="D102" s="6">
        <f>C102/100*'Number of evacuees'!$N$16</f>
        <v>1707.1620550819666</v>
      </c>
      <c r="E102" s="6">
        <f>C102/100*'Number of evacuees'!$N$17</f>
        <v>2250.1452895081961</v>
      </c>
      <c r="F102" s="6">
        <f>C102/100*'Number of evacuees'!$N$18</f>
        <v>3481.8809518032781</v>
      </c>
      <c r="G102" s="6">
        <f>C102/100*'Number of evacuees'!$N$19</f>
        <v>124.62397081967211</v>
      </c>
      <c r="H102" s="6">
        <f>SUM(D102:G102)</f>
        <v>7563.8122672131121</v>
      </c>
      <c r="I102" s="6">
        <f>H102*0.6</f>
        <v>4538.2873603278667</v>
      </c>
      <c r="J102" s="6">
        <f>H102*0.37</f>
        <v>2798.6105388688516</v>
      </c>
      <c r="K102" s="6">
        <f>H102*0.03</f>
        <v>226.91436801639335</v>
      </c>
    </row>
    <row r="103" spans="1:11" x14ac:dyDescent="0.2">
      <c r="A103" t="s">
        <v>140</v>
      </c>
      <c r="B103">
        <v>28089</v>
      </c>
      <c r="C103" s="11">
        <v>0.32786885245901637</v>
      </c>
      <c r="D103" s="6">
        <f>C103/100*'Number of evacuees'!$N$16</f>
        <v>1707.1620550819666</v>
      </c>
      <c r="E103" s="6">
        <f>C103/100*'Number of evacuees'!$N$17</f>
        <v>2250.1452895081961</v>
      </c>
      <c r="F103" s="6">
        <f>C103/100*'Number of evacuees'!$N$18</f>
        <v>3481.8809518032781</v>
      </c>
      <c r="G103" s="6">
        <f>C103/100*'Number of evacuees'!$N$19</f>
        <v>124.62397081967211</v>
      </c>
      <c r="H103" s="6">
        <f>SUM(D103:G103)</f>
        <v>7563.8122672131121</v>
      </c>
      <c r="I103" s="6">
        <f>H103*0.6</f>
        <v>4538.2873603278667</v>
      </c>
      <c r="J103" s="6">
        <f>H103*0.37</f>
        <v>2798.6105388688516</v>
      </c>
      <c r="K103" s="6">
        <f>H103*0.03</f>
        <v>226.91436801639335</v>
      </c>
    </row>
    <row r="104" spans="1:11" x14ac:dyDescent="0.2">
      <c r="A104" t="s">
        <v>141</v>
      </c>
      <c r="B104">
        <v>29091</v>
      </c>
      <c r="C104" s="11">
        <v>0.32786885245901637</v>
      </c>
      <c r="D104" s="6">
        <f>C104/100*'Number of evacuees'!$N$16</f>
        <v>1707.1620550819666</v>
      </c>
      <c r="E104" s="6">
        <f>C104/100*'Number of evacuees'!$N$17</f>
        <v>2250.1452895081961</v>
      </c>
      <c r="F104" s="6">
        <f>C104/100*'Number of evacuees'!$N$18</f>
        <v>3481.8809518032781</v>
      </c>
      <c r="G104" s="6">
        <f>C104/100*'Number of evacuees'!$N$19</f>
        <v>124.62397081967211</v>
      </c>
      <c r="H104" s="6">
        <f>SUM(D104:G104)</f>
        <v>7563.8122672131121</v>
      </c>
      <c r="I104" s="6">
        <f>H104*0.6</f>
        <v>4538.2873603278667</v>
      </c>
      <c r="J104" s="6">
        <f>H104*0.37</f>
        <v>2798.6105388688516</v>
      </c>
      <c r="K104" s="6">
        <f>H104*0.03</f>
        <v>226.91436801639335</v>
      </c>
    </row>
    <row r="105" spans="1:11" x14ac:dyDescent="0.2">
      <c r="A105" t="s">
        <v>142</v>
      </c>
      <c r="B105">
        <v>29205</v>
      </c>
      <c r="C105" s="11">
        <v>0.32786885245901637</v>
      </c>
      <c r="D105" s="6">
        <f>C105/100*'Number of evacuees'!$N$16</f>
        <v>1707.1620550819666</v>
      </c>
      <c r="E105" s="6">
        <f>C105/100*'Number of evacuees'!$N$17</f>
        <v>2250.1452895081961</v>
      </c>
      <c r="F105" s="6">
        <f>C105/100*'Number of evacuees'!$N$18</f>
        <v>3481.8809518032781</v>
      </c>
      <c r="G105" s="6">
        <f>C105/100*'Number of evacuees'!$N$19</f>
        <v>124.62397081967211</v>
      </c>
      <c r="H105" s="6">
        <f>SUM(D105:G105)</f>
        <v>7563.8122672131121</v>
      </c>
      <c r="I105" s="6">
        <f>H105*0.6</f>
        <v>4538.2873603278667</v>
      </c>
      <c r="J105" s="6">
        <f>H105*0.37</f>
        <v>2798.6105388688516</v>
      </c>
      <c r="K105" s="6">
        <f>H105*0.03</f>
        <v>226.91436801639335</v>
      </c>
    </row>
    <row r="106" spans="1:11" x14ac:dyDescent="0.2">
      <c r="A106" t="s">
        <v>143</v>
      </c>
      <c r="B106">
        <v>34015</v>
      </c>
      <c r="C106" s="11">
        <v>0.32786885245901637</v>
      </c>
      <c r="D106" s="6">
        <f>C106/100*'Number of evacuees'!$N$16</f>
        <v>1707.1620550819666</v>
      </c>
      <c r="E106" s="6">
        <f>C106/100*'Number of evacuees'!$N$17</f>
        <v>2250.1452895081961</v>
      </c>
      <c r="F106" s="6">
        <f>C106/100*'Number of evacuees'!$N$18</f>
        <v>3481.8809518032781</v>
      </c>
      <c r="G106" s="6">
        <f>C106/100*'Number of evacuees'!$N$19</f>
        <v>124.62397081967211</v>
      </c>
      <c r="H106" s="6">
        <f>SUM(D106:G106)</f>
        <v>7563.8122672131121</v>
      </c>
      <c r="I106" s="6">
        <f>H106*0.6</f>
        <v>4538.2873603278667</v>
      </c>
      <c r="J106" s="6">
        <f>H106*0.37</f>
        <v>2798.6105388688516</v>
      </c>
      <c r="K106" s="6">
        <f>H106*0.03</f>
        <v>226.91436801639335</v>
      </c>
    </row>
    <row r="107" spans="1:11" x14ac:dyDescent="0.2">
      <c r="A107" t="s">
        <v>144</v>
      </c>
      <c r="B107">
        <v>36029</v>
      </c>
      <c r="C107" s="11">
        <v>0.32786885245901637</v>
      </c>
      <c r="D107" s="6">
        <f>C107/100*'Number of evacuees'!$N$16</f>
        <v>1707.1620550819666</v>
      </c>
      <c r="E107" s="6">
        <f>C107/100*'Number of evacuees'!$N$17</f>
        <v>2250.1452895081961</v>
      </c>
      <c r="F107" s="6">
        <f>C107/100*'Number of evacuees'!$N$18</f>
        <v>3481.8809518032781</v>
      </c>
      <c r="G107" s="6">
        <f>C107/100*'Number of evacuees'!$N$19</f>
        <v>124.62397081967211</v>
      </c>
      <c r="H107" s="6">
        <f>SUM(D107:G107)</f>
        <v>7563.8122672131121</v>
      </c>
      <c r="I107" s="6">
        <f>H107*0.6</f>
        <v>4538.2873603278667</v>
      </c>
      <c r="J107" s="6">
        <f>H107*0.37</f>
        <v>2798.6105388688516</v>
      </c>
      <c r="K107" s="6">
        <f>H107*0.03</f>
        <v>226.91436801639335</v>
      </c>
    </row>
    <row r="108" spans="1:11" x14ac:dyDescent="0.2">
      <c r="A108" t="s">
        <v>145</v>
      </c>
      <c r="B108">
        <v>36113</v>
      </c>
      <c r="C108" s="11">
        <v>0.32786885245901637</v>
      </c>
      <c r="D108" s="6">
        <f>C108/100*'Number of evacuees'!$N$16</f>
        <v>1707.1620550819666</v>
      </c>
      <c r="E108" s="6">
        <f>C108/100*'Number of evacuees'!$N$17</f>
        <v>2250.1452895081961</v>
      </c>
      <c r="F108" s="6">
        <f>C108/100*'Number of evacuees'!$N$18</f>
        <v>3481.8809518032781</v>
      </c>
      <c r="G108" s="6">
        <f>C108/100*'Number of evacuees'!$N$19</f>
        <v>124.62397081967211</v>
      </c>
      <c r="H108" s="6">
        <f>SUM(D108:G108)</f>
        <v>7563.8122672131121</v>
      </c>
      <c r="I108" s="6">
        <f>H108*0.6</f>
        <v>4538.2873603278667</v>
      </c>
      <c r="J108" s="6">
        <f>H108*0.37</f>
        <v>2798.6105388688516</v>
      </c>
      <c r="K108" s="6">
        <f>H108*0.03</f>
        <v>226.91436801639335</v>
      </c>
    </row>
    <row r="109" spans="1:11" x14ac:dyDescent="0.2">
      <c r="A109" t="s">
        <v>146</v>
      </c>
      <c r="B109">
        <v>37009</v>
      </c>
      <c r="C109" s="11">
        <v>0.32786885245901637</v>
      </c>
      <c r="D109" s="6">
        <f>C109/100*'Number of evacuees'!$N$16</f>
        <v>1707.1620550819666</v>
      </c>
      <c r="E109" s="6">
        <f>C109/100*'Number of evacuees'!$N$17</f>
        <v>2250.1452895081961</v>
      </c>
      <c r="F109" s="6">
        <f>C109/100*'Number of evacuees'!$N$18</f>
        <v>3481.8809518032781</v>
      </c>
      <c r="G109" s="6">
        <f>C109/100*'Number of evacuees'!$N$19</f>
        <v>124.62397081967211</v>
      </c>
      <c r="H109" s="6">
        <f>SUM(D109:G109)</f>
        <v>7563.8122672131121</v>
      </c>
      <c r="I109" s="6">
        <f>H109*0.6</f>
        <v>4538.2873603278667</v>
      </c>
      <c r="J109" s="6">
        <f>H109*0.37</f>
        <v>2798.6105388688516</v>
      </c>
      <c r="K109" s="6">
        <f>H109*0.03</f>
        <v>226.91436801639335</v>
      </c>
    </row>
    <row r="110" spans="1:11" x14ac:dyDescent="0.2">
      <c r="A110" t="s">
        <v>33</v>
      </c>
      <c r="B110">
        <v>37021</v>
      </c>
      <c r="C110" s="11">
        <v>2.2950819672131146</v>
      </c>
      <c r="D110" s="6">
        <f>C110/100*'Number of evacuees'!$N$16</f>
        <v>11950.134385573767</v>
      </c>
      <c r="E110" s="6">
        <f>C110/100*'Number of evacuees'!$N$17</f>
        <v>15751.017026557374</v>
      </c>
      <c r="F110" s="6">
        <f>C110/100*'Number of evacuees'!$N$18</f>
        <v>24373.166662622949</v>
      </c>
      <c r="G110" s="6">
        <f>C110/100*'Number of evacuees'!$N$19</f>
        <v>872.36779573770491</v>
      </c>
      <c r="H110" s="6">
        <f>SUM(D110:G110)</f>
        <v>52946.685870491798</v>
      </c>
      <c r="I110" s="6">
        <f>H110*0.6</f>
        <v>31768.011522295077</v>
      </c>
      <c r="J110" s="6">
        <f>H110*0.37</f>
        <v>19590.273772081964</v>
      </c>
      <c r="K110" s="6">
        <f>H110*0.03</f>
        <v>1588.4005761147539</v>
      </c>
    </row>
    <row r="111" spans="1:11" x14ac:dyDescent="0.2">
      <c r="A111" t="s">
        <v>147</v>
      </c>
      <c r="B111">
        <v>37063</v>
      </c>
      <c r="C111" s="11">
        <v>0.32786885245901637</v>
      </c>
      <c r="D111" s="6">
        <f>C111/100*'Number of evacuees'!$N$16</f>
        <v>1707.1620550819666</v>
      </c>
      <c r="E111" s="6">
        <f>C111/100*'Number of evacuees'!$N$17</f>
        <v>2250.1452895081961</v>
      </c>
      <c r="F111" s="6">
        <f>C111/100*'Number of evacuees'!$N$18</f>
        <v>3481.8809518032781</v>
      </c>
      <c r="G111" s="6">
        <f>C111/100*'Number of evacuees'!$N$19</f>
        <v>124.62397081967211</v>
      </c>
      <c r="H111" s="6">
        <f>SUM(D111:G111)</f>
        <v>7563.8122672131121</v>
      </c>
      <c r="I111" s="6">
        <f>H111*0.6</f>
        <v>4538.2873603278667</v>
      </c>
      <c r="J111" s="6">
        <f>H111*0.37</f>
        <v>2798.6105388688516</v>
      </c>
      <c r="K111" s="6">
        <f>H111*0.03</f>
        <v>226.91436801639335</v>
      </c>
    </row>
    <row r="112" spans="1:11" x14ac:dyDescent="0.2">
      <c r="A112" t="s">
        <v>148</v>
      </c>
      <c r="B112">
        <v>37081</v>
      </c>
      <c r="C112" s="11">
        <v>0.32786885245901637</v>
      </c>
      <c r="D112" s="6">
        <f>C112/100*'Number of evacuees'!$N$16</f>
        <v>1707.1620550819666</v>
      </c>
      <c r="E112" s="6">
        <f>C112/100*'Number of evacuees'!$N$17</f>
        <v>2250.1452895081961</v>
      </c>
      <c r="F112" s="6">
        <f>C112/100*'Number of evacuees'!$N$18</f>
        <v>3481.8809518032781</v>
      </c>
      <c r="G112" s="6">
        <f>C112/100*'Number of evacuees'!$N$19</f>
        <v>124.62397081967211</v>
      </c>
      <c r="H112" s="6">
        <f>SUM(D112:G112)</f>
        <v>7563.8122672131121</v>
      </c>
      <c r="I112" s="6">
        <f>H112*0.6</f>
        <v>4538.2873603278667</v>
      </c>
      <c r="J112" s="6">
        <f>H112*0.37</f>
        <v>2798.6105388688516</v>
      </c>
      <c r="K112" s="6">
        <f>H112*0.03</f>
        <v>226.91436801639335</v>
      </c>
    </row>
    <row r="113" spans="1:11" x14ac:dyDescent="0.2">
      <c r="A113" t="s">
        <v>149</v>
      </c>
      <c r="B113">
        <v>37091</v>
      </c>
      <c r="C113" s="11">
        <v>0.32786885245901637</v>
      </c>
      <c r="D113" s="6">
        <f>C113/100*'Number of evacuees'!$N$16</f>
        <v>1707.1620550819666</v>
      </c>
      <c r="E113" s="6">
        <f>C113/100*'Number of evacuees'!$N$17</f>
        <v>2250.1452895081961</v>
      </c>
      <c r="F113" s="6">
        <f>C113/100*'Number of evacuees'!$N$18</f>
        <v>3481.8809518032781</v>
      </c>
      <c r="G113" s="6">
        <f>C113/100*'Number of evacuees'!$N$19</f>
        <v>124.62397081967211</v>
      </c>
      <c r="H113" s="6">
        <f>SUM(D113:G113)</f>
        <v>7563.8122672131121</v>
      </c>
      <c r="I113" s="6">
        <f>H113*0.6</f>
        <v>4538.2873603278667</v>
      </c>
      <c r="J113" s="6">
        <f>H113*0.37</f>
        <v>2798.6105388688516</v>
      </c>
      <c r="K113" s="6">
        <f>H113*0.03</f>
        <v>226.91436801639335</v>
      </c>
    </row>
    <row r="114" spans="1:11" x14ac:dyDescent="0.2">
      <c r="A114" t="s">
        <v>150</v>
      </c>
      <c r="B114">
        <v>37109</v>
      </c>
      <c r="C114" s="11">
        <v>0.32786885245901637</v>
      </c>
      <c r="D114" s="6">
        <f>C114/100*'Number of evacuees'!$N$16</f>
        <v>1707.1620550819666</v>
      </c>
      <c r="E114" s="6">
        <f>C114/100*'Number of evacuees'!$N$17</f>
        <v>2250.1452895081961</v>
      </c>
      <c r="F114" s="6">
        <f>C114/100*'Number of evacuees'!$N$18</f>
        <v>3481.8809518032781</v>
      </c>
      <c r="G114" s="6">
        <f>C114/100*'Number of evacuees'!$N$19</f>
        <v>124.62397081967211</v>
      </c>
      <c r="H114" s="6">
        <f>SUM(D114:G114)</f>
        <v>7563.8122672131121</v>
      </c>
      <c r="I114" s="6">
        <f>H114*0.6</f>
        <v>4538.2873603278667</v>
      </c>
      <c r="J114" s="6">
        <f>H114*0.37</f>
        <v>2798.6105388688516</v>
      </c>
      <c r="K114" s="6">
        <f>H114*0.03</f>
        <v>226.91436801639335</v>
      </c>
    </row>
    <row r="115" spans="1:11" x14ac:dyDescent="0.2">
      <c r="A115" t="s">
        <v>151</v>
      </c>
      <c r="B115">
        <v>37129</v>
      </c>
      <c r="C115" s="11">
        <v>0.32786885245901637</v>
      </c>
      <c r="D115" s="6">
        <f>C115/100*'Number of evacuees'!$N$16</f>
        <v>1707.1620550819666</v>
      </c>
      <c r="E115" s="6">
        <f>C115/100*'Number of evacuees'!$N$17</f>
        <v>2250.1452895081961</v>
      </c>
      <c r="F115" s="6">
        <f>C115/100*'Number of evacuees'!$N$18</f>
        <v>3481.8809518032781</v>
      </c>
      <c r="G115" s="6">
        <f>C115/100*'Number of evacuees'!$N$19</f>
        <v>124.62397081967211</v>
      </c>
      <c r="H115" s="6">
        <f>SUM(D115:G115)</f>
        <v>7563.8122672131121</v>
      </c>
      <c r="I115" s="6">
        <f>H115*0.6</f>
        <v>4538.2873603278667</v>
      </c>
      <c r="J115" s="6">
        <f>H115*0.37</f>
        <v>2798.6105388688516</v>
      </c>
      <c r="K115" s="6">
        <f>H115*0.03</f>
        <v>226.91436801639335</v>
      </c>
    </row>
    <row r="116" spans="1:11" x14ac:dyDescent="0.2">
      <c r="A116" t="s">
        <v>152</v>
      </c>
      <c r="B116">
        <v>37147</v>
      </c>
      <c r="C116" s="11">
        <v>0.32786885245901637</v>
      </c>
      <c r="D116" s="6">
        <f>C116/100*'Number of evacuees'!$N$16</f>
        <v>1707.1620550819666</v>
      </c>
      <c r="E116" s="6">
        <f>C116/100*'Number of evacuees'!$N$17</f>
        <v>2250.1452895081961</v>
      </c>
      <c r="F116" s="6">
        <f>C116/100*'Number of evacuees'!$N$18</f>
        <v>3481.8809518032781</v>
      </c>
      <c r="G116" s="6">
        <f>C116/100*'Number of evacuees'!$N$19</f>
        <v>124.62397081967211</v>
      </c>
      <c r="H116" s="6">
        <f>SUM(D116:G116)</f>
        <v>7563.8122672131121</v>
      </c>
      <c r="I116" s="6">
        <f>H116*0.6</f>
        <v>4538.2873603278667</v>
      </c>
      <c r="J116" s="6">
        <f>H116*0.37</f>
        <v>2798.6105388688516</v>
      </c>
      <c r="K116" s="6">
        <f>H116*0.03</f>
        <v>226.91436801639335</v>
      </c>
    </row>
    <row r="117" spans="1:11" x14ac:dyDescent="0.2">
      <c r="A117" t="s">
        <v>153</v>
      </c>
      <c r="B117">
        <v>37149</v>
      </c>
      <c r="C117" s="11">
        <v>0.32786885245901637</v>
      </c>
      <c r="D117" s="6">
        <f>C117/100*'Number of evacuees'!$N$16</f>
        <v>1707.1620550819666</v>
      </c>
      <c r="E117" s="6">
        <f>C117/100*'Number of evacuees'!$N$17</f>
        <v>2250.1452895081961</v>
      </c>
      <c r="F117" s="6">
        <f>C117/100*'Number of evacuees'!$N$18</f>
        <v>3481.8809518032781</v>
      </c>
      <c r="G117" s="6">
        <f>C117/100*'Number of evacuees'!$N$19</f>
        <v>124.62397081967211</v>
      </c>
      <c r="H117" s="6">
        <f>SUM(D117:G117)</f>
        <v>7563.8122672131121</v>
      </c>
      <c r="I117" s="6">
        <f>H117*0.6</f>
        <v>4538.2873603278667</v>
      </c>
      <c r="J117" s="6">
        <f>H117*0.37</f>
        <v>2798.6105388688516</v>
      </c>
      <c r="K117" s="6">
        <f>H117*0.03</f>
        <v>226.91436801639335</v>
      </c>
    </row>
    <row r="118" spans="1:11" x14ac:dyDescent="0.2">
      <c r="A118" t="s">
        <v>154</v>
      </c>
      <c r="B118">
        <v>37155</v>
      </c>
      <c r="C118" s="11">
        <v>0.32786885245901637</v>
      </c>
      <c r="D118" s="6">
        <f>C118/100*'Number of evacuees'!$N$16</f>
        <v>1707.1620550819666</v>
      </c>
      <c r="E118" s="6">
        <f>C118/100*'Number of evacuees'!$N$17</f>
        <v>2250.1452895081961</v>
      </c>
      <c r="F118" s="6">
        <f>C118/100*'Number of evacuees'!$N$18</f>
        <v>3481.8809518032781</v>
      </c>
      <c r="G118" s="6">
        <f>C118/100*'Number of evacuees'!$N$19</f>
        <v>124.62397081967211</v>
      </c>
      <c r="H118" s="6">
        <f>SUM(D118:G118)</f>
        <v>7563.8122672131121</v>
      </c>
      <c r="I118" s="6">
        <f>H118*0.6</f>
        <v>4538.2873603278667</v>
      </c>
      <c r="J118" s="6">
        <f>H118*0.37</f>
        <v>2798.6105388688516</v>
      </c>
      <c r="K118" s="6">
        <f>H118*0.03</f>
        <v>226.91436801639335</v>
      </c>
    </row>
    <row r="119" spans="1:11" x14ac:dyDescent="0.2">
      <c r="A119" t="s">
        <v>155</v>
      </c>
      <c r="B119">
        <v>37167</v>
      </c>
      <c r="C119" s="11">
        <v>0.32786885245901637</v>
      </c>
      <c r="D119" s="6">
        <f>C119/100*'Number of evacuees'!$N$16</f>
        <v>1707.1620550819666</v>
      </c>
      <c r="E119" s="6">
        <f>C119/100*'Number of evacuees'!$N$17</f>
        <v>2250.1452895081961</v>
      </c>
      <c r="F119" s="6">
        <f>C119/100*'Number of evacuees'!$N$18</f>
        <v>3481.8809518032781</v>
      </c>
      <c r="G119" s="6">
        <f>C119/100*'Number of evacuees'!$N$19</f>
        <v>124.62397081967211</v>
      </c>
      <c r="H119" s="6">
        <f>SUM(D119:G119)</f>
        <v>7563.8122672131121</v>
      </c>
      <c r="I119" s="6">
        <f>H119*0.6</f>
        <v>4538.2873603278667</v>
      </c>
      <c r="J119" s="6">
        <f>H119*0.37</f>
        <v>2798.6105388688516</v>
      </c>
      <c r="K119" s="6">
        <f>H119*0.03</f>
        <v>226.91436801639335</v>
      </c>
    </row>
    <row r="120" spans="1:11" x14ac:dyDescent="0.2">
      <c r="A120" t="s">
        <v>156</v>
      </c>
      <c r="B120">
        <v>37173</v>
      </c>
      <c r="C120" s="11">
        <v>0.32786885245901637</v>
      </c>
      <c r="D120" s="6">
        <f>C120/100*'Number of evacuees'!$N$16</f>
        <v>1707.1620550819666</v>
      </c>
      <c r="E120" s="6">
        <f>C120/100*'Number of evacuees'!$N$17</f>
        <v>2250.1452895081961</v>
      </c>
      <c r="F120" s="6">
        <f>C120/100*'Number of evacuees'!$N$18</f>
        <v>3481.8809518032781</v>
      </c>
      <c r="G120" s="6">
        <f>C120/100*'Number of evacuees'!$N$19</f>
        <v>124.62397081967211</v>
      </c>
      <c r="H120" s="6">
        <f>SUM(D120:G120)</f>
        <v>7563.8122672131121</v>
      </c>
      <c r="I120" s="6">
        <f>H120*0.6</f>
        <v>4538.2873603278667</v>
      </c>
      <c r="J120" s="6">
        <f>H120*0.37</f>
        <v>2798.6105388688516</v>
      </c>
      <c r="K120" s="6">
        <f>H120*0.03</f>
        <v>226.91436801639335</v>
      </c>
    </row>
    <row r="121" spans="1:11" x14ac:dyDescent="0.2">
      <c r="A121" t="s">
        <v>67</v>
      </c>
      <c r="B121">
        <v>37183</v>
      </c>
      <c r="C121" s="11">
        <v>0.65573770491803274</v>
      </c>
      <c r="D121" s="6">
        <f>C121/100*'Number of evacuees'!$N$16</f>
        <v>3414.3241101639333</v>
      </c>
      <c r="E121" s="6">
        <f>C121/100*'Number of evacuees'!$N$17</f>
        <v>4500.2905790163923</v>
      </c>
      <c r="F121" s="6">
        <f>C121/100*'Number of evacuees'!$N$18</f>
        <v>6963.7619036065562</v>
      </c>
      <c r="G121" s="6">
        <f>C121/100*'Number of evacuees'!$N$19</f>
        <v>249.24794163934422</v>
      </c>
      <c r="H121" s="6">
        <f>SUM(D121:G121)</f>
        <v>15127.624534426224</v>
      </c>
      <c r="I121" s="6">
        <f>H121*0.6</f>
        <v>9076.5747206557335</v>
      </c>
      <c r="J121" s="6">
        <f>H121*0.37</f>
        <v>5597.2210777377031</v>
      </c>
      <c r="K121" s="6">
        <f>H121*0.03</f>
        <v>453.82873603278671</v>
      </c>
    </row>
    <row r="122" spans="1:11" x14ac:dyDescent="0.2">
      <c r="A122" t="s">
        <v>157</v>
      </c>
      <c r="B122">
        <v>37189</v>
      </c>
      <c r="C122" s="11">
        <v>0.32786885245901637</v>
      </c>
      <c r="D122" s="6">
        <f>C122/100*'Number of evacuees'!$N$16</f>
        <v>1707.1620550819666</v>
      </c>
      <c r="E122" s="6">
        <f>C122/100*'Number of evacuees'!$N$17</f>
        <v>2250.1452895081961</v>
      </c>
      <c r="F122" s="6">
        <f>C122/100*'Number of evacuees'!$N$18</f>
        <v>3481.8809518032781</v>
      </c>
      <c r="G122" s="6">
        <f>C122/100*'Number of evacuees'!$N$19</f>
        <v>124.62397081967211</v>
      </c>
      <c r="H122" s="6">
        <f>SUM(D122:G122)</f>
        <v>7563.8122672131121</v>
      </c>
      <c r="I122" s="6">
        <f>H122*0.6</f>
        <v>4538.2873603278667</v>
      </c>
      <c r="J122" s="6">
        <f>H122*0.37</f>
        <v>2798.6105388688516</v>
      </c>
      <c r="K122" s="6">
        <f>H122*0.03</f>
        <v>226.91436801639335</v>
      </c>
    </row>
    <row r="123" spans="1:11" x14ac:dyDescent="0.2">
      <c r="A123" t="s">
        <v>158</v>
      </c>
      <c r="B123">
        <v>39011</v>
      </c>
      <c r="C123" s="11">
        <v>0.32786885245901637</v>
      </c>
      <c r="D123" s="6">
        <f>C123/100*'Number of evacuees'!$N$16</f>
        <v>1707.1620550819666</v>
      </c>
      <c r="E123" s="6">
        <f>C123/100*'Number of evacuees'!$N$17</f>
        <v>2250.1452895081961</v>
      </c>
      <c r="F123" s="6">
        <f>C123/100*'Number of evacuees'!$N$18</f>
        <v>3481.8809518032781</v>
      </c>
      <c r="G123" s="6">
        <f>C123/100*'Number of evacuees'!$N$19</f>
        <v>124.62397081967211</v>
      </c>
      <c r="H123" s="6">
        <f>SUM(D123:G123)</f>
        <v>7563.8122672131121</v>
      </c>
      <c r="I123" s="6">
        <f>H123*0.6</f>
        <v>4538.2873603278667</v>
      </c>
      <c r="J123" s="6">
        <f>H123*0.37</f>
        <v>2798.6105388688516</v>
      </c>
      <c r="K123" s="6">
        <f>H123*0.03</f>
        <v>226.91436801639335</v>
      </c>
    </row>
    <row r="124" spans="1:11" x14ac:dyDescent="0.2">
      <c r="A124" t="s">
        <v>159</v>
      </c>
      <c r="B124">
        <v>39061</v>
      </c>
      <c r="C124" s="11">
        <v>0.32786885245901637</v>
      </c>
      <c r="D124" s="6">
        <f>C124/100*'Number of evacuees'!$N$16</f>
        <v>1707.1620550819666</v>
      </c>
      <c r="E124" s="6">
        <f>C124/100*'Number of evacuees'!$N$17</f>
        <v>2250.1452895081961</v>
      </c>
      <c r="F124" s="6">
        <f>C124/100*'Number of evacuees'!$N$18</f>
        <v>3481.8809518032781</v>
      </c>
      <c r="G124" s="6">
        <f>C124/100*'Number of evacuees'!$N$19</f>
        <v>124.62397081967211</v>
      </c>
      <c r="H124" s="6">
        <f>SUM(D124:G124)</f>
        <v>7563.8122672131121</v>
      </c>
      <c r="I124" s="6">
        <f>H124*0.6</f>
        <v>4538.2873603278667</v>
      </c>
      <c r="J124" s="6">
        <f>H124*0.37</f>
        <v>2798.6105388688516</v>
      </c>
      <c r="K124" s="6">
        <f>H124*0.03</f>
        <v>226.91436801639335</v>
      </c>
    </row>
    <row r="125" spans="1:11" x14ac:dyDescent="0.2">
      <c r="A125" t="s">
        <v>160</v>
      </c>
      <c r="B125">
        <v>39089</v>
      </c>
      <c r="C125" s="11">
        <v>0.32786885245901637</v>
      </c>
      <c r="D125" s="6">
        <f>C125/100*'Number of evacuees'!$N$16</f>
        <v>1707.1620550819666</v>
      </c>
      <c r="E125" s="6">
        <f>C125/100*'Number of evacuees'!$N$17</f>
        <v>2250.1452895081961</v>
      </c>
      <c r="F125" s="6">
        <f>C125/100*'Number of evacuees'!$N$18</f>
        <v>3481.8809518032781</v>
      </c>
      <c r="G125" s="6">
        <f>C125/100*'Number of evacuees'!$N$19</f>
        <v>124.62397081967211</v>
      </c>
      <c r="H125" s="6">
        <f>SUM(D125:G125)</f>
        <v>7563.8122672131121</v>
      </c>
      <c r="I125" s="6">
        <f>H125*0.6</f>
        <v>4538.2873603278667</v>
      </c>
      <c r="J125" s="6">
        <f>H125*0.37</f>
        <v>2798.6105388688516</v>
      </c>
      <c r="K125" s="6">
        <f>H125*0.03</f>
        <v>226.91436801639335</v>
      </c>
    </row>
    <row r="126" spans="1:11" x14ac:dyDescent="0.2">
      <c r="A126" t="s">
        <v>68</v>
      </c>
      <c r="B126">
        <v>39103</v>
      </c>
      <c r="C126" s="11">
        <v>0.65573770491803274</v>
      </c>
      <c r="D126" s="6">
        <f>C126/100*'Number of evacuees'!$N$16</f>
        <v>3414.3241101639333</v>
      </c>
      <c r="E126" s="6">
        <f>C126/100*'Number of evacuees'!$N$17</f>
        <v>4500.2905790163923</v>
      </c>
      <c r="F126" s="6">
        <f>C126/100*'Number of evacuees'!$N$18</f>
        <v>6963.7619036065562</v>
      </c>
      <c r="G126" s="6">
        <f>C126/100*'Number of evacuees'!$N$19</f>
        <v>249.24794163934422</v>
      </c>
      <c r="H126" s="6">
        <f>SUM(D126:G126)</f>
        <v>15127.624534426224</v>
      </c>
      <c r="I126" s="6">
        <f>H126*0.6</f>
        <v>9076.5747206557335</v>
      </c>
      <c r="J126" s="6">
        <f>H126*0.37</f>
        <v>5597.2210777377031</v>
      </c>
      <c r="K126" s="6">
        <f>H126*0.03</f>
        <v>453.82873603278671</v>
      </c>
    </row>
    <row r="127" spans="1:11" x14ac:dyDescent="0.2">
      <c r="A127" t="s">
        <v>161</v>
      </c>
      <c r="B127">
        <v>39139</v>
      </c>
      <c r="C127" s="11">
        <v>0.32786885245901637</v>
      </c>
      <c r="D127" s="6">
        <f>C127/100*'Number of evacuees'!$N$16</f>
        <v>1707.1620550819666</v>
      </c>
      <c r="E127" s="6">
        <f>C127/100*'Number of evacuees'!$N$17</f>
        <v>2250.1452895081961</v>
      </c>
      <c r="F127" s="6">
        <f>C127/100*'Number of evacuees'!$N$18</f>
        <v>3481.8809518032781</v>
      </c>
      <c r="G127" s="6">
        <f>C127/100*'Number of evacuees'!$N$19</f>
        <v>124.62397081967211</v>
      </c>
      <c r="H127" s="6">
        <f>SUM(D127:G127)</f>
        <v>7563.8122672131121</v>
      </c>
      <c r="I127" s="6">
        <f>H127*0.6</f>
        <v>4538.2873603278667</v>
      </c>
      <c r="J127" s="6">
        <f>H127*0.37</f>
        <v>2798.6105388688516</v>
      </c>
      <c r="K127" s="6">
        <f>H127*0.03</f>
        <v>226.91436801639335</v>
      </c>
    </row>
    <row r="128" spans="1:11" x14ac:dyDescent="0.2">
      <c r="A128" t="s">
        <v>162</v>
      </c>
      <c r="B128">
        <v>42001</v>
      </c>
      <c r="C128" s="11">
        <v>0.32786885245901637</v>
      </c>
      <c r="D128" s="6">
        <f>C128/100*'Number of evacuees'!$N$16</f>
        <v>1707.1620550819666</v>
      </c>
      <c r="E128" s="6">
        <f>C128/100*'Number of evacuees'!$N$17</f>
        <v>2250.1452895081961</v>
      </c>
      <c r="F128" s="6">
        <f>C128/100*'Number of evacuees'!$N$18</f>
        <v>3481.8809518032781</v>
      </c>
      <c r="G128" s="6">
        <f>C128/100*'Number of evacuees'!$N$19</f>
        <v>124.62397081967211</v>
      </c>
      <c r="H128" s="6">
        <f>SUM(D128:G128)</f>
        <v>7563.8122672131121</v>
      </c>
      <c r="I128" s="6">
        <f>H128*0.6</f>
        <v>4538.2873603278667</v>
      </c>
      <c r="J128" s="6">
        <f>H128*0.37</f>
        <v>2798.6105388688516</v>
      </c>
      <c r="K128" s="6">
        <f>H128*0.03</f>
        <v>226.91436801639335</v>
      </c>
    </row>
    <row r="129" spans="1:11" x14ac:dyDescent="0.2">
      <c r="A129" t="s">
        <v>163</v>
      </c>
      <c r="B129">
        <v>42001</v>
      </c>
      <c r="C129" s="11">
        <v>0.32786885245901637</v>
      </c>
      <c r="D129" s="6">
        <f>C129/100*'Number of evacuees'!$N$16</f>
        <v>1707.1620550819666</v>
      </c>
      <c r="E129" s="6">
        <f>C129/100*'Number of evacuees'!$N$17</f>
        <v>2250.1452895081961</v>
      </c>
      <c r="F129" s="6">
        <f>C129/100*'Number of evacuees'!$N$18</f>
        <v>3481.8809518032781</v>
      </c>
      <c r="G129" s="6">
        <f>C129/100*'Number of evacuees'!$N$19</f>
        <v>124.62397081967211</v>
      </c>
      <c r="H129" s="6">
        <f>SUM(D129:G129)</f>
        <v>7563.8122672131121</v>
      </c>
      <c r="I129" s="6">
        <f>H129*0.6</f>
        <v>4538.2873603278667</v>
      </c>
      <c r="J129" s="6">
        <f>H129*0.37</f>
        <v>2798.6105388688516</v>
      </c>
      <c r="K129" s="6">
        <f>H129*0.03</f>
        <v>226.91436801639335</v>
      </c>
    </row>
    <row r="130" spans="1:11" x14ac:dyDescent="0.2">
      <c r="A130" t="s">
        <v>164</v>
      </c>
      <c r="B130">
        <v>42009</v>
      </c>
      <c r="C130" s="11">
        <v>0.32786885245901637</v>
      </c>
      <c r="D130" s="6">
        <f>C130/100*'Number of evacuees'!$N$16</f>
        <v>1707.1620550819666</v>
      </c>
      <c r="E130" s="6">
        <f>C130/100*'Number of evacuees'!$N$17</f>
        <v>2250.1452895081961</v>
      </c>
      <c r="F130" s="6">
        <f>C130/100*'Number of evacuees'!$N$18</f>
        <v>3481.8809518032781</v>
      </c>
      <c r="G130" s="6">
        <f>C130/100*'Number of evacuees'!$N$19</f>
        <v>124.62397081967211</v>
      </c>
      <c r="H130" s="6">
        <f>SUM(D130:G130)</f>
        <v>7563.8122672131121</v>
      </c>
      <c r="I130" s="6">
        <f>H130*0.6</f>
        <v>4538.2873603278667</v>
      </c>
      <c r="J130" s="6">
        <f>H130*0.37</f>
        <v>2798.6105388688516</v>
      </c>
      <c r="K130" s="6">
        <f>H130*0.03</f>
        <v>226.91436801639335</v>
      </c>
    </row>
    <row r="131" spans="1:11" x14ac:dyDescent="0.2">
      <c r="A131" t="s">
        <v>165</v>
      </c>
      <c r="B131">
        <v>42021</v>
      </c>
      <c r="C131" s="11">
        <v>0.32786885245901637</v>
      </c>
      <c r="D131" s="6">
        <f>C131/100*'Number of evacuees'!$N$16</f>
        <v>1707.1620550819666</v>
      </c>
      <c r="E131" s="6">
        <f>C131/100*'Number of evacuees'!$N$17</f>
        <v>2250.1452895081961</v>
      </c>
      <c r="F131" s="6">
        <f>C131/100*'Number of evacuees'!$N$18</f>
        <v>3481.8809518032781</v>
      </c>
      <c r="G131" s="6">
        <f>C131/100*'Number of evacuees'!$N$19</f>
        <v>124.62397081967211</v>
      </c>
      <c r="H131" s="6">
        <f>SUM(D131:G131)</f>
        <v>7563.8122672131121</v>
      </c>
      <c r="I131" s="6">
        <f>H131*0.6</f>
        <v>4538.2873603278667</v>
      </c>
      <c r="J131" s="6">
        <f>H131*0.37</f>
        <v>2798.6105388688516</v>
      </c>
      <c r="K131" s="6">
        <f>H131*0.03</f>
        <v>226.91436801639335</v>
      </c>
    </row>
    <row r="132" spans="1:11" x14ac:dyDescent="0.2">
      <c r="A132" t="s">
        <v>166</v>
      </c>
      <c r="B132">
        <v>42093</v>
      </c>
      <c r="C132" s="11">
        <v>0.32786885245901637</v>
      </c>
      <c r="D132" s="6">
        <f>C132/100*'Number of evacuees'!$N$16</f>
        <v>1707.1620550819666</v>
      </c>
      <c r="E132" s="6">
        <f>C132/100*'Number of evacuees'!$N$17</f>
        <v>2250.1452895081961</v>
      </c>
      <c r="F132" s="6">
        <f>C132/100*'Number of evacuees'!$N$18</f>
        <v>3481.8809518032781</v>
      </c>
      <c r="G132" s="6">
        <f>C132/100*'Number of evacuees'!$N$19</f>
        <v>124.62397081967211</v>
      </c>
      <c r="H132" s="6">
        <f>SUM(D132:G132)</f>
        <v>7563.8122672131121</v>
      </c>
      <c r="I132" s="6">
        <f>H132*0.6</f>
        <v>4538.2873603278667</v>
      </c>
      <c r="J132" s="6">
        <f>H132*0.37</f>
        <v>2798.6105388688516</v>
      </c>
      <c r="K132" s="6">
        <f>H132*0.03</f>
        <v>226.91436801639335</v>
      </c>
    </row>
    <row r="133" spans="1:11" x14ac:dyDescent="0.2">
      <c r="A133" t="s">
        <v>167</v>
      </c>
      <c r="B133">
        <v>42101</v>
      </c>
      <c r="C133" s="11">
        <v>0.32786885245901637</v>
      </c>
      <c r="D133" s="6">
        <f>C133/100*'Number of evacuees'!$N$16</f>
        <v>1707.1620550819666</v>
      </c>
      <c r="E133" s="6">
        <f>C133/100*'Number of evacuees'!$N$17</f>
        <v>2250.1452895081961</v>
      </c>
      <c r="F133" s="6">
        <f>C133/100*'Number of evacuees'!$N$18</f>
        <v>3481.8809518032781</v>
      </c>
      <c r="G133" s="6">
        <f>C133/100*'Number of evacuees'!$N$19</f>
        <v>124.62397081967211</v>
      </c>
      <c r="H133" s="6">
        <f>SUM(D133:G133)</f>
        <v>7563.8122672131121</v>
      </c>
      <c r="I133" s="6">
        <f>H133*0.6</f>
        <v>4538.2873603278667</v>
      </c>
      <c r="J133" s="6">
        <f>H133*0.37</f>
        <v>2798.6105388688516</v>
      </c>
      <c r="K133" s="6">
        <f>H133*0.03</f>
        <v>226.91436801639335</v>
      </c>
    </row>
    <row r="134" spans="1:11" x14ac:dyDescent="0.2">
      <c r="A134" t="s">
        <v>168</v>
      </c>
      <c r="B134">
        <v>45013</v>
      </c>
      <c r="C134" s="11">
        <v>0.32786885245901637</v>
      </c>
      <c r="D134" s="6">
        <f>C134/100*'Number of evacuees'!$N$16</f>
        <v>1707.1620550819666</v>
      </c>
      <c r="E134" s="6">
        <f>C134/100*'Number of evacuees'!$N$17</f>
        <v>2250.1452895081961</v>
      </c>
      <c r="F134" s="6">
        <f>C134/100*'Number of evacuees'!$N$18</f>
        <v>3481.8809518032781</v>
      </c>
      <c r="G134" s="6">
        <f>C134/100*'Number of evacuees'!$N$19</f>
        <v>124.62397081967211</v>
      </c>
      <c r="H134" s="6">
        <f>SUM(D134:G134)</f>
        <v>7563.8122672131121</v>
      </c>
      <c r="I134" s="6">
        <f>H134*0.6</f>
        <v>4538.2873603278667</v>
      </c>
      <c r="J134" s="6">
        <f>H134*0.37</f>
        <v>2798.6105388688516</v>
      </c>
      <c r="K134" s="6">
        <f>H134*0.03</f>
        <v>226.91436801639335</v>
      </c>
    </row>
    <row r="135" spans="1:11" x14ac:dyDescent="0.2">
      <c r="A135" t="s">
        <v>169</v>
      </c>
      <c r="B135">
        <v>45015</v>
      </c>
      <c r="C135" s="11">
        <v>0.32786885245901637</v>
      </c>
      <c r="D135" s="6">
        <f>C135/100*'Number of evacuees'!$N$16</f>
        <v>1707.1620550819666</v>
      </c>
      <c r="E135" s="6">
        <f>C135/100*'Number of evacuees'!$N$17</f>
        <v>2250.1452895081961</v>
      </c>
      <c r="F135" s="6">
        <f>C135/100*'Number of evacuees'!$N$18</f>
        <v>3481.8809518032781</v>
      </c>
      <c r="G135" s="6">
        <f>C135/100*'Number of evacuees'!$N$19</f>
        <v>124.62397081967211</v>
      </c>
      <c r="H135" s="6">
        <f>SUM(D135:G135)</f>
        <v>7563.8122672131121</v>
      </c>
      <c r="I135" s="6">
        <f>H135*0.6</f>
        <v>4538.2873603278667</v>
      </c>
      <c r="J135" s="6">
        <f>H135*0.37</f>
        <v>2798.6105388688516</v>
      </c>
      <c r="K135" s="6">
        <f>H135*0.03</f>
        <v>226.91436801639335</v>
      </c>
    </row>
    <row r="136" spans="1:11" x14ac:dyDescent="0.2">
      <c r="A136" t="s">
        <v>170</v>
      </c>
      <c r="B136">
        <v>45019</v>
      </c>
      <c r="C136" s="11">
        <v>0.32786885245901637</v>
      </c>
      <c r="D136" s="6">
        <f>C136/100*'Number of evacuees'!$N$16</f>
        <v>1707.1620550819666</v>
      </c>
      <c r="E136" s="6">
        <f>C136/100*'Number of evacuees'!$N$17</f>
        <v>2250.1452895081961</v>
      </c>
      <c r="F136" s="6">
        <f>C136/100*'Number of evacuees'!$N$18</f>
        <v>3481.8809518032781</v>
      </c>
      <c r="G136" s="6">
        <f>C136/100*'Number of evacuees'!$N$19</f>
        <v>124.62397081967211</v>
      </c>
      <c r="H136" s="6">
        <f>SUM(D136:G136)</f>
        <v>7563.8122672131121</v>
      </c>
      <c r="I136" s="6">
        <f>H136*0.6</f>
        <v>4538.2873603278667</v>
      </c>
      <c r="J136" s="6">
        <f>H136*0.37</f>
        <v>2798.6105388688516</v>
      </c>
      <c r="K136" s="6">
        <f>H136*0.03</f>
        <v>226.91436801639335</v>
      </c>
    </row>
    <row r="137" spans="1:11" x14ac:dyDescent="0.2">
      <c r="A137" t="s">
        <v>171</v>
      </c>
      <c r="B137">
        <v>45041</v>
      </c>
      <c r="C137" s="11">
        <v>0.32786885245901637</v>
      </c>
      <c r="D137" s="6">
        <f>C137/100*'Number of evacuees'!$N$16</f>
        <v>1707.1620550819666</v>
      </c>
      <c r="E137" s="6">
        <f>C137/100*'Number of evacuees'!$N$17</f>
        <v>2250.1452895081961</v>
      </c>
      <c r="F137" s="6">
        <f>C137/100*'Number of evacuees'!$N$18</f>
        <v>3481.8809518032781</v>
      </c>
      <c r="G137" s="6">
        <f>C137/100*'Number of evacuees'!$N$19</f>
        <v>124.62397081967211</v>
      </c>
      <c r="H137" s="6">
        <f>SUM(D137:G137)</f>
        <v>7563.8122672131121</v>
      </c>
      <c r="I137" s="6">
        <f>H137*0.6</f>
        <v>4538.2873603278667</v>
      </c>
      <c r="J137" s="6">
        <f>H137*0.37</f>
        <v>2798.6105388688516</v>
      </c>
      <c r="K137" s="6">
        <f>H137*0.03</f>
        <v>226.91436801639335</v>
      </c>
    </row>
    <row r="138" spans="1:11" x14ac:dyDescent="0.2">
      <c r="A138" t="s">
        <v>69</v>
      </c>
      <c r="B138">
        <v>45045</v>
      </c>
      <c r="C138" s="11">
        <v>0.65573770491803274</v>
      </c>
      <c r="D138" s="6">
        <f>C138/100*'Number of evacuees'!$N$16</f>
        <v>3414.3241101639333</v>
      </c>
      <c r="E138" s="6">
        <f>C138/100*'Number of evacuees'!$N$17</f>
        <v>4500.2905790163923</v>
      </c>
      <c r="F138" s="6">
        <f>C138/100*'Number of evacuees'!$N$18</f>
        <v>6963.7619036065562</v>
      </c>
      <c r="G138" s="6">
        <f>C138/100*'Number of evacuees'!$N$19</f>
        <v>249.24794163934422</v>
      </c>
      <c r="H138" s="6">
        <f>SUM(D138:G138)</f>
        <v>15127.624534426224</v>
      </c>
      <c r="I138" s="6">
        <f>H138*0.6</f>
        <v>9076.5747206557335</v>
      </c>
      <c r="J138" s="6">
        <f>H138*0.37</f>
        <v>5597.2210777377031</v>
      </c>
      <c r="K138" s="6">
        <f>H138*0.03</f>
        <v>453.82873603278671</v>
      </c>
    </row>
    <row r="139" spans="1:11" x14ac:dyDescent="0.2">
      <c r="A139" t="s">
        <v>172</v>
      </c>
      <c r="B139">
        <v>45063</v>
      </c>
      <c r="C139" s="11">
        <v>0.32786885245901637</v>
      </c>
      <c r="D139" s="6">
        <f>C139/100*'Number of evacuees'!$N$16</f>
        <v>1707.1620550819666</v>
      </c>
      <c r="E139" s="6">
        <f>C139/100*'Number of evacuees'!$N$17</f>
        <v>2250.1452895081961</v>
      </c>
      <c r="F139" s="6">
        <f>C139/100*'Number of evacuees'!$N$18</f>
        <v>3481.8809518032781</v>
      </c>
      <c r="G139" s="6">
        <f>C139/100*'Number of evacuees'!$N$19</f>
        <v>124.62397081967211</v>
      </c>
      <c r="H139" s="6">
        <f>SUM(D139:G139)</f>
        <v>7563.8122672131121</v>
      </c>
      <c r="I139" s="6">
        <f>H139*0.6</f>
        <v>4538.2873603278667</v>
      </c>
      <c r="J139" s="6">
        <f>H139*0.37</f>
        <v>2798.6105388688516</v>
      </c>
      <c r="K139" s="6">
        <f>H139*0.03</f>
        <v>226.91436801639335</v>
      </c>
    </row>
    <row r="140" spans="1:11" x14ac:dyDescent="0.2">
      <c r="A140" t="s">
        <v>173</v>
      </c>
      <c r="B140">
        <v>45077</v>
      </c>
      <c r="C140" s="11">
        <v>0.32786885245901637</v>
      </c>
      <c r="D140" s="6">
        <f>C140/100*'Number of evacuees'!$N$16</f>
        <v>1707.1620550819666</v>
      </c>
      <c r="E140" s="6">
        <f>C140/100*'Number of evacuees'!$N$17</f>
        <v>2250.1452895081961</v>
      </c>
      <c r="F140" s="6">
        <f>C140/100*'Number of evacuees'!$N$18</f>
        <v>3481.8809518032781</v>
      </c>
      <c r="G140" s="6">
        <f>C140/100*'Number of evacuees'!$N$19</f>
        <v>124.62397081967211</v>
      </c>
      <c r="H140" s="6">
        <f>SUM(D140:G140)</f>
        <v>7563.8122672131121</v>
      </c>
      <c r="I140" s="6">
        <f>H140*0.6</f>
        <v>4538.2873603278667</v>
      </c>
      <c r="J140" s="6">
        <f>H140*0.37</f>
        <v>2798.6105388688516</v>
      </c>
      <c r="K140" s="6">
        <f>H140*0.03</f>
        <v>226.91436801639335</v>
      </c>
    </row>
    <row r="141" spans="1:11" x14ac:dyDescent="0.2">
      <c r="A141" t="s">
        <v>44</v>
      </c>
      <c r="B141">
        <v>45079</v>
      </c>
      <c r="C141" s="11">
        <v>1.3114754098360655</v>
      </c>
      <c r="D141" s="6">
        <f>C141/100*'Number of evacuees'!$N$16</f>
        <v>6828.6482203278665</v>
      </c>
      <c r="E141" s="6">
        <f>C141/100*'Number of evacuees'!$N$17</f>
        <v>9000.5811580327845</v>
      </c>
      <c r="F141" s="6">
        <f>C141/100*'Number of evacuees'!$N$18</f>
        <v>13927.523807213112</v>
      </c>
      <c r="G141" s="6">
        <f>C141/100*'Number of evacuees'!$N$19</f>
        <v>498.49588327868844</v>
      </c>
      <c r="H141" s="6">
        <f>SUM(D141:G141)</f>
        <v>30255.249068852449</v>
      </c>
      <c r="I141" s="6">
        <f>H141*0.6</f>
        <v>18153.149441311467</v>
      </c>
      <c r="J141" s="6">
        <f>H141*0.37</f>
        <v>11194.442155475406</v>
      </c>
      <c r="K141" s="6">
        <f>H141*0.03</f>
        <v>907.65747206557342</v>
      </c>
    </row>
    <row r="142" spans="1:11" x14ac:dyDescent="0.2">
      <c r="A142" t="s">
        <v>174</v>
      </c>
      <c r="B142">
        <v>45091</v>
      </c>
      <c r="C142" s="11">
        <v>0.32786885245901637</v>
      </c>
      <c r="D142" s="6">
        <f>C142/100*'Number of evacuees'!$N$16</f>
        <v>1707.1620550819666</v>
      </c>
      <c r="E142" s="6">
        <f>C142/100*'Number of evacuees'!$N$17</f>
        <v>2250.1452895081961</v>
      </c>
      <c r="F142" s="6">
        <f>C142/100*'Number of evacuees'!$N$18</f>
        <v>3481.8809518032781</v>
      </c>
      <c r="G142" s="6">
        <f>C142/100*'Number of evacuees'!$N$19</f>
        <v>124.62397081967211</v>
      </c>
      <c r="H142" s="6">
        <f>SUM(D142:G142)</f>
        <v>7563.8122672131121</v>
      </c>
      <c r="I142" s="6">
        <f>H142*0.6</f>
        <v>4538.2873603278667</v>
      </c>
      <c r="J142" s="6">
        <f>H142*0.37</f>
        <v>2798.6105388688516</v>
      </c>
      <c r="K142" s="6">
        <f>H142*0.03</f>
        <v>226.91436801639335</v>
      </c>
    </row>
    <row r="143" spans="1:11" x14ac:dyDescent="0.2">
      <c r="A143" t="s">
        <v>175</v>
      </c>
      <c r="B143">
        <v>47001</v>
      </c>
      <c r="C143" s="11">
        <v>0.32786885245901637</v>
      </c>
      <c r="D143" s="6">
        <f>C143/100*'Number of evacuees'!$N$16</f>
        <v>1707.1620550819666</v>
      </c>
      <c r="E143" s="6">
        <f>C143/100*'Number of evacuees'!$N$17</f>
        <v>2250.1452895081961</v>
      </c>
      <c r="F143" s="6">
        <f>C143/100*'Number of evacuees'!$N$18</f>
        <v>3481.8809518032781</v>
      </c>
      <c r="G143" s="6">
        <f>C143/100*'Number of evacuees'!$N$19</f>
        <v>124.62397081967211</v>
      </c>
      <c r="H143" s="6">
        <f>SUM(D143:G143)</f>
        <v>7563.8122672131121</v>
      </c>
      <c r="I143" s="6">
        <f>H143*0.6</f>
        <v>4538.2873603278667</v>
      </c>
      <c r="J143" s="6">
        <f>H143*0.37</f>
        <v>2798.6105388688516</v>
      </c>
      <c r="K143" s="6">
        <f>H143*0.03</f>
        <v>226.91436801639335</v>
      </c>
    </row>
    <row r="144" spans="1:11" x14ac:dyDescent="0.2">
      <c r="A144" t="s">
        <v>176</v>
      </c>
      <c r="B144">
        <v>47011</v>
      </c>
      <c r="C144" s="11">
        <v>0.32786885245901637</v>
      </c>
      <c r="D144" s="6">
        <f>C144/100*'Number of evacuees'!$N$16</f>
        <v>1707.1620550819666</v>
      </c>
      <c r="E144" s="6">
        <f>C144/100*'Number of evacuees'!$N$17</f>
        <v>2250.1452895081961</v>
      </c>
      <c r="F144" s="6">
        <f>C144/100*'Number of evacuees'!$N$18</f>
        <v>3481.8809518032781</v>
      </c>
      <c r="G144" s="6">
        <f>C144/100*'Number of evacuees'!$N$19</f>
        <v>124.62397081967211</v>
      </c>
      <c r="H144" s="6">
        <f>SUM(D144:G144)</f>
        <v>7563.8122672131121</v>
      </c>
      <c r="I144" s="6">
        <f>H144*0.6</f>
        <v>4538.2873603278667</v>
      </c>
      <c r="J144" s="6">
        <f>H144*0.37</f>
        <v>2798.6105388688516</v>
      </c>
      <c r="K144" s="6">
        <f>H144*0.03</f>
        <v>226.91436801639335</v>
      </c>
    </row>
    <row r="145" spans="1:11" x14ac:dyDescent="0.2">
      <c r="A145" t="s">
        <v>52</v>
      </c>
      <c r="B145">
        <v>47037</v>
      </c>
      <c r="C145" s="11">
        <v>0.98360655737704927</v>
      </c>
      <c r="D145" s="6">
        <f>C145/100*'Number of evacuees'!$N$16</f>
        <v>5121.4861652459012</v>
      </c>
      <c r="E145" s="6">
        <f>C145/100*'Number of evacuees'!$N$17</f>
        <v>6750.4358685245898</v>
      </c>
      <c r="F145" s="6">
        <f>C145/100*'Number of evacuees'!$N$18</f>
        <v>10445.642855409837</v>
      </c>
      <c r="G145" s="6">
        <f>C145/100*'Number of evacuees'!$N$19</f>
        <v>373.87191245901641</v>
      </c>
      <c r="H145" s="6">
        <f>SUM(D145:G145)</f>
        <v>22691.436801639346</v>
      </c>
      <c r="I145" s="6">
        <f>H145*0.6</f>
        <v>13614.862080983607</v>
      </c>
      <c r="J145" s="6">
        <f>H145*0.37</f>
        <v>8395.8316166065579</v>
      </c>
      <c r="K145" s="6">
        <f>H145*0.03</f>
        <v>680.74310404918037</v>
      </c>
    </row>
    <row r="146" spans="1:11" x14ac:dyDescent="0.2">
      <c r="A146" t="s">
        <v>177</v>
      </c>
      <c r="B146">
        <v>47053</v>
      </c>
      <c r="C146" s="11">
        <v>0.32786885245901637</v>
      </c>
      <c r="D146" s="6">
        <f>C146/100*'Number of evacuees'!$N$16</f>
        <v>1707.1620550819666</v>
      </c>
      <c r="E146" s="6">
        <f>C146/100*'Number of evacuees'!$N$17</f>
        <v>2250.1452895081961</v>
      </c>
      <c r="F146" s="6">
        <f>C146/100*'Number of evacuees'!$N$18</f>
        <v>3481.8809518032781</v>
      </c>
      <c r="G146" s="6">
        <f>C146/100*'Number of evacuees'!$N$19</f>
        <v>124.62397081967211</v>
      </c>
      <c r="H146" s="6">
        <f>SUM(D146:G146)</f>
        <v>7563.8122672131121</v>
      </c>
      <c r="I146" s="6">
        <f>H146*0.6</f>
        <v>4538.2873603278667</v>
      </c>
      <c r="J146" s="6">
        <f>H146*0.37</f>
        <v>2798.6105388688516</v>
      </c>
      <c r="K146" s="6">
        <f>H146*0.03</f>
        <v>226.91436801639335</v>
      </c>
    </row>
    <row r="147" spans="1:11" x14ac:dyDescent="0.2">
      <c r="A147" t="s">
        <v>178</v>
      </c>
      <c r="B147">
        <v>47059</v>
      </c>
      <c r="C147" s="11">
        <v>0.32786885245901637</v>
      </c>
      <c r="D147" s="6">
        <f>C147/100*'Number of evacuees'!$N$16</f>
        <v>1707.1620550819666</v>
      </c>
      <c r="E147" s="6">
        <f>C147/100*'Number of evacuees'!$N$17</f>
        <v>2250.1452895081961</v>
      </c>
      <c r="F147" s="6">
        <f>C147/100*'Number of evacuees'!$N$18</f>
        <v>3481.8809518032781</v>
      </c>
      <c r="G147" s="6">
        <f>C147/100*'Number of evacuees'!$N$19</f>
        <v>124.62397081967211</v>
      </c>
      <c r="H147" s="6">
        <f>SUM(D147:G147)</f>
        <v>7563.8122672131121</v>
      </c>
      <c r="I147" s="6">
        <f>H147*0.6</f>
        <v>4538.2873603278667</v>
      </c>
      <c r="J147" s="6">
        <f>H147*0.37</f>
        <v>2798.6105388688516</v>
      </c>
      <c r="K147" s="6">
        <f>H147*0.03</f>
        <v>226.91436801639335</v>
      </c>
    </row>
    <row r="148" spans="1:11" x14ac:dyDescent="0.2">
      <c r="A148" t="s">
        <v>45</v>
      </c>
      <c r="B148">
        <v>47065</v>
      </c>
      <c r="C148" s="11">
        <v>1.3114754098360655</v>
      </c>
      <c r="D148" s="6">
        <f>C148/100*'Number of evacuees'!$N$16</f>
        <v>6828.6482203278665</v>
      </c>
      <c r="E148" s="6">
        <f>C148/100*'Number of evacuees'!$N$17</f>
        <v>9000.5811580327845</v>
      </c>
      <c r="F148" s="6">
        <f>C148/100*'Number of evacuees'!$N$18</f>
        <v>13927.523807213112</v>
      </c>
      <c r="G148" s="6">
        <f>C148/100*'Number of evacuees'!$N$19</f>
        <v>498.49588327868844</v>
      </c>
      <c r="H148" s="6">
        <f>SUM(D148:G148)</f>
        <v>30255.249068852449</v>
      </c>
      <c r="I148" s="6">
        <f>H148*0.6</f>
        <v>18153.149441311467</v>
      </c>
      <c r="J148" s="6">
        <f>H148*0.37</f>
        <v>11194.442155475406</v>
      </c>
      <c r="K148" s="6">
        <f>H148*0.03</f>
        <v>907.65747206557342</v>
      </c>
    </row>
    <row r="149" spans="1:11" x14ac:dyDescent="0.2">
      <c r="A149" t="s">
        <v>179</v>
      </c>
      <c r="B149">
        <v>47083</v>
      </c>
      <c r="C149" s="11">
        <v>0.32786885245901637</v>
      </c>
      <c r="D149" s="6">
        <f>C149/100*'Number of evacuees'!$N$16</f>
        <v>1707.1620550819666</v>
      </c>
      <c r="E149" s="6">
        <f>C149/100*'Number of evacuees'!$N$17</f>
        <v>2250.1452895081961</v>
      </c>
      <c r="F149" s="6">
        <f>C149/100*'Number of evacuees'!$N$18</f>
        <v>3481.8809518032781</v>
      </c>
      <c r="G149" s="6">
        <f>C149/100*'Number of evacuees'!$N$19</f>
        <v>124.62397081967211</v>
      </c>
      <c r="H149" s="6">
        <f>SUM(D149:G149)</f>
        <v>7563.8122672131121</v>
      </c>
      <c r="I149" s="6">
        <f>H149*0.6</f>
        <v>4538.2873603278667</v>
      </c>
      <c r="J149" s="6">
        <f>H149*0.37</f>
        <v>2798.6105388688516</v>
      </c>
      <c r="K149" s="6">
        <f>H149*0.03</f>
        <v>226.91436801639335</v>
      </c>
    </row>
    <row r="150" spans="1:11" x14ac:dyDescent="0.2">
      <c r="A150" t="s">
        <v>70</v>
      </c>
      <c r="B150">
        <v>47089</v>
      </c>
      <c r="C150" s="11">
        <v>0.65573770491803274</v>
      </c>
      <c r="D150" s="6">
        <f>C150/100*'Number of evacuees'!$N$16</f>
        <v>3414.3241101639333</v>
      </c>
      <c r="E150" s="6">
        <f>C150/100*'Number of evacuees'!$N$17</f>
        <v>4500.2905790163923</v>
      </c>
      <c r="F150" s="6">
        <f>C150/100*'Number of evacuees'!$N$18</f>
        <v>6963.7619036065562</v>
      </c>
      <c r="G150" s="6">
        <f>C150/100*'Number of evacuees'!$N$19</f>
        <v>249.24794163934422</v>
      </c>
      <c r="H150" s="6">
        <f>SUM(D150:G150)</f>
        <v>15127.624534426224</v>
      </c>
      <c r="I150" s="6">
        <f>H150*0.6</f>
        <v>9076.5747206557335</v>
      </c>
      <c r="J150" s="6">
        <f>H150*0.37</f>
        <v>5597.2210777377031</v>
      </c>
      <c r="K150" s="6">
        <f>H150*0.03</f>
        <v>453.82873603278671</v>
      </c>
    </row>
    <row r="151" spans="1:11" x14ac:dyDescent="0.2">
      <c r="A151" t="s">
        <v>180</v>
      </c>
      <c r="B151">
        <v>47103</v>
      </c>
      <c r="C151" s="11">
        <v>0.32786885245901637</v>
      </c>
      <c r="D151" s="6">
        <f>C151/100*'Number of evacuees'!$N$16</f>
        <v>1707.1620550819666</v>
      </c>
      <c r="E151" s="6">
        <f>C151/100*'Number of evacuees'!$N$17</f>
        <v>2250.1452895081961</v>
      </c>
      <c r="F151" s="6">
        <f>C151/100*'Number of evacuees'!$N$18</f>
        <v>3481.8809518032781</v>
      </c>
      <c r="G151" s="6">
        <f>C151/100*'Number of evacuees'!$N$19</f>
        <v>124.62397081967211</v>
      </c>
      <c r="H151" s="6">
        <f>SUM(D151:G151)</f>
        <v>7563.8122672131121</v>
      </c>
      <c r="I151" s="6">
        <f>H151*0.6</f>
        <v>4538.2873603278667</v>
      </c>
      <c r="J151" s="6">
        <f>H151*0.37</f>
        <v>2798.6105388688516</v>
      </c>
      <c r="K151" s="6">
        <f>H151*0.03</f>
        <v>226.91436801639335</v>
      </c>
    </row>
    <row r="152" spans="1:11" x14ac:dyDescent="0.2">
      <c r="A152" t="s">
        <v>181</v>
      </c>
      <c r="B152">
        <v>47119</v>
      </c>
      <c r="C152" s="11">
        <v>0.32786885245901637</v>
      </c>
      <c r="D152" s="6">
        <f>C152/100*'Number of evacuees'!$N$16</f>
        <v>1707.1620550819666</v>
      </c>
      <c r="E152" s="6">
        <f>C152/100*'Number of evacuees'!$N$17</f>
        <v>2250.1452895081961</v>
      </c>
      <c r="F152" s="6">
        <f>C152/100*'Number of evacuees'!$N$18</f>
        <v>3481.8809518032781</v>
      </c>
      <c r="G152" s="6">
        <f>C152/100*'Number of evacuees'!$N$19</f>
        <v>124.62397081967211</v>
      </c>
      <c r="H152" s="6">
        <f>SUM(D152:G152)</f>
        <v>7563.8122672131121</v>
      </c>
      <c r="I152" s="6">
        <f>H152*0.6</f>
        <v>4538.2873603278667</v>
      </c>
      <c r="J152" s="6">
        <f>H152*0.37</f>
        <v>2798.6105388688516</v>
      </c>
      <c r="K152" s="6">
        <f>H152*0.03</f>
        <v>226.91436801639335</v>
      </c>
    </row>
    <row r="153" spans="1:11" x14ac:dyDescent="0.2">
      <c r="A153" t="s">
        <v>182</v>
      </c>
      <c r="B153">
        <v>47129</v>
      </c>
      <c r="C153" s="11">
        <v>0.32786885245901637</v>
      </c>
      <c r="D153" s="6">
        <f>C153/100*'Number of evacuees'!$N$16</f>
        <v>1707.1620550819666</v>
      </c>
      <c r="E153" s="6">
        <f>C153/100*'Number of evacuees'!$N$17</f>
        <v>2250.1452895081961</v>
      </c>
      <c r="F153" s="6">
        <f>C153/100*'Number of evacuees'!$N$18</f>
        <v>3481.8809518032781</v>
      </c>
      <c r="G153" s="6">
        <f>C153/100*'Number of evacuees'!$N$19</f>
        <v>124.62397081967211</v>
      </c>
      <c r="H153" s="6">
        <f>SUM(D153:G153)</f>
        <v>7563.8122672131121</v>
      </c>
      <c r="I153" s="6">
        <f>H153*0.6</f>
        <v>4538.2873603278667</v>
      </c>
      <c r="J153" s="6">
        <f>H153*0.37</f>
        <v>2798.6105388688516</v>
      </c>
      <c r="K153" s="6">
        <f>H153*0.03</f>
        <v>226.91436801639335</v>
      </c>
    </row>
    <row r="154" spans="1:11" x14ac:dyDescent="0.2">
      <c r="A154" t="s">
        <v>183</v>
      </c>
      <c r="B154">
        <v>47131</v>
      </c>
      <c r="C154" s="11">
        <v>0.32786885245901637</v>
      </c>
      <c r="D154" s="6">
        <f>C154/100*'Number of evacuees'!$N$16</f>
        <v>1707.1620550819666</v>
      </c>
      <c r="E154" s="6">
        <f>C154/100*'Number of evacuees'!$N$17</f>
        <v>2250.1452895081961</v>
      </c>
      <c r="F154" s="6">
        <f>C154/100*'Number of evacuees'!$N$18</f>
        <v>3481.8809518032781</v>
      </c>
      <c r="G154" s="6">
        <f>C154/100*'Number of evacuees'!$N$19</f>
        <v>124.62397081967211</v>
      </c>
      <c r="H154" s="6">
        <f>SUM(D154:G154)</f>
        <v>7563.8122672131121</v>
      </c>
      <c r="I154" s="6">
        <f>H154*0.6</f>
        <v>4538.2873603278667</v>
      </c>
      <c r="J154" s="6">
        <f>H154*0.37</f>
        <v>2798.6105388688516</v>
      </c>
      <c r="K154" s="6">
        <f>H154*0.03</f>
        <v>226.91436801639335</v>
      </c>
    </row>
    <row r="155" spans="1:11" x14ac:dyDescent="0.2">
      <c r="A155" t="s">
        <v>53</v>
      </c>
      <c r="B155">
        <v>47155</v>
      </c>
      <c r="C155" s="11">
        <v>0.98360655737704927</v>
      </c>
      <c r="D155" s="6">
        <f>C155/100*'Number of evacuees'!$N$16</f>
        <v>5121.4861652459012</v>
      </c>
      <c r="E155" s="6">
        <f>C155/100*'Number of evacuees'!$N$17</f>
        <v>6750.4358685245898</v>
      </c>
      <c r="F155" s="6">
        <f>C155/100*'Number of evacuees'!$N$18</f>
        <v>10445.642855409837</v>
      </c>
      <c r="G155" s="6">
        <f>C155/100*'Number of evacuees'!$N$19</f>
        <v>373.87191245901641</v>
      </c>
      <c r="H155" s="6">
        <f>SUM(D155:G155)</f>
        <v>22691.436801639346</v>
      </c>
      <c r="I155" s="6">
        <f>H155*0.6</f>
        <v>13614.862080983607</v>
      </c>
      <c r="J155" s="6">
        <f>H155*0.37</f>
        <v>8395.8316166065579</v>
      </c>
      <c r="K155" s="6">
        <f>H155*0.03</f>
        <v>680.74310404918037</v>
      </c>
    </row>
    <row r="156" spans="1:11" x14ac:dyDescent="0.2">
      <c r="A156" t="s">
        <v>184</v>
      </c>
      <c r="B156">
        <v>47163</v>
      </c>
      <c r="C156" s="11">
        <v>0.32786885245901637</v>
      </c>
      <c r="D156" s="6">
        <f>C156/100*'Number of evacuees'!$N$16</f>
        <v>1707.1620550819666</v>
      </c>
      <c r="E156" s="6">
        <f>C156/100*'Number of evacuees'!$N$17</f>
        <v>2250.1452895081961</v>
      </c>
      <c r="F156" s="6">
        <f>C156/100*'Number of evacuees'!$N$18</f>
        <v>3481.8809518032781</v>
      </c>
      <c r="G156" s="6">
        <f>C156/100*'Number of evacuees'!$N$19</f>
        <v>124.62397081967211</v>
      </c>
      <c r="H156" s="6">
        <f>SUM(D156:G156)</f>
        <v>7563.8122672131121</v>
      </c>
      <c r="I156" s="6">
        <f>H156*0.6</f>
        <v>4538.2873603278667</v>
      </c>
      <c r="J156" s="6">
        <f>H156*0.37</f>
        <v>2798.6105388688516</v>
      </c>
      <c r="K156" s="6">
        <f>H156*0.03</f>
        <v>226.91436801639335</v>
      </c>
    </row>
    <row r="157" spans="1:11" x14ac:dyDescent="0.2">
      <c r="A157" t="s">
        <v>185</v>
      </c>
      <c r="B157">
        <v>47165</v>
      </c>
      <c r="C157" s="11">
        <v>0.32786885245901637</v>
      </c>
      <c r="D157" s="6">
        <f>C157/100*'Number of evacuees'!$N$16</f>
        <v>1707.1620550819666</v>
      </c>
      <c r="E157" s="6">
        <f>C157/100*'Number of evacuees'!$N$17</f>
        <v>2250.1452895081961</v>
      </c>
      <c r="F157" s="6">
        <f>C157/100*'Number of evacuees'!$N$18</f>
        <v>3481.8809518032781</v>
      </c>
      <c r="G157" s="6">
        <f>C157/100*'Number of evacuees'!$N$19</f>
        <v>124.62397081967211</v>
      </c>
      <c r="H157" s="6">
        <f>SUM(D157:G157)</f>
        <v>7563.8122672131121</v>
      </c>
      <c r="I157" s="6">
        <f>H157*0.6</f>
        <v>4538.2873603278667</v>
      </c>
      <c r="J157" s="6">
        <f>H157*0.37</f>
        <v>2798.6105388688516</v>
      </c>
      <c r="K157" s="6">
        <f>H157*0.03</f>
        <v>226.91436801639335</v>
      </c>
    </row>
    <row r="158" spans="1:11" x14ac:dyDescent="0.2">
      <c r="A158" t="s">
        <v>71</v>
      </c>
      <c r="B158">
        <v>47187</v>
      </c>
      <c r="C158" s="11">
        <v>0.65573770491803274</v>
      </c>
      <c r="D158" s="6">
        <f>C158/100*'Number of evacuees'!$N$16</f>
        <v>3414.3241101639333</v>
      </c>
      <c r="E158" s="6">
        <f>C158/100*'Number of evacuees'!$N$17</f>
        <v>4500.2905790163923</v>
      </c>
      <c r="F158" s="6">
        <f>C158/100*'Number of evacuees'!$N$18</f>
        <v>6963.7619036065562</v>
      </c>
      <c r="G158" s="6">
        <f>C158/100*'Number of evacuees'!$N$19</f>
        <v>249.24794163934422</v>
      </c>
      <c r="H158" s="6">
        <f>SUM(D158:G158)</f>
        <v>15127.624534426224</v>
      </c>
      <c r="I158" s="6">
        <f>H158*0.6</f>
        <v>9076.5747206557335</v>
      </c>
      <c r="J158" s="6">
        <f>H158*0.37</f>
        <v>5597.2210777377031</v>
      </c>
      <c r="K158" s="6">
        <f>H158*0.03</f>
        <v>453.82873603278671</v>
      </c>
    </row>
    <row r="159" spans="1:11" x14ac:dyDescent="0.2">
      <c r="A159" t="s">
        <v>186</v>
      </c>
      <c r="B159">
        <v>48201</v>
      </c>
      <c r="C159" s="11">
        <v>0.32786885245901637</v>
      </c>
      <c r="D159" s="6">
        <f>C159/100*'Number of evacuees'!$N$16</f>
        <v>1707.1620550819666</v>
      </c>
      <c r="E159" s="6">
        <f>C159/100*'Number of evacuees'!$N$17</f>
        <v>2250.1452895081961</v>
      </c>
      <c r="F159" s="6">
        <f>C159/100*'Number of evacuees'!$N$18</f>
        <v>3481.8809518032781</v>
      </c>
      <c r="G159" s="6">
        <f>C159/100*'Number of evacuees'!$N$19</f>
        <v>124.62397081967211</v>
      </c>
      <c r="H159" s="6">
        <f>SUM(D159:G159)</f>
        <v>7563.8122672131121</v>
      </c>
      <c r="I159" s="6">
        <f>H159*0.6</f>
        <v>4538.2873603278667</v>
      </c>
      <c r="J159" s="6">
        <f>H159*0.37</f>
        <v>2798.6105388688516</v>
      </c>
      <c r="K159" s="6">
        <f>H159*0.03</f>
        <v>226.91436801639335</v>
      </c>
    </row>
    <row r="160" spans="1:11" x14ac:dyDescent="0.2">
      <c r="A160" t="s">
        <v>187</v>
      </c>
      <c r="B160">
        <v>51013</v>
      </c>
      <c r="C160" s="11">
        <v>0.32786885245901637</v>
      </c>
      <c r="D160" s="6">
        <f>C160/100*'Number of evacuees'!$N$16</f>
        <v>1707.1620550819666</v>
      </c>
      <c r="E160" s="6">
        <f>C160/100*'Number of evacuees'!$N$17</f>
        <v>2250.1452895081961</v>
      </c>
      <c r="F160" s="6">
        <f>C160/100*'Number of evacuees'!$N$18</f>
        <v>3481.8809518032781</v>
      </c>
      <c r="G160" s="6">
        <f>C160/100*'Number of evacuees'!$N$19</f>
        <v>124.62397081967211</v>
      </c>
      <c r="H160" s="6">
        <f>SUM(D160:G160)</f>
        <v>7563.8122672131121</v>
      </c>
      <c r="I160" s="6">
        <f>H160*0.6</f>
        <v>4538.2873603278667</v>
      </c>
      <c r="J160" s="6">
        <f>H160*0.37</f>
        <v>2798.6105388688516</v>
      </c>
      <c r="K160" s="6">
        <f>H160*0.03</f>
        <v>226.91436801639335</v>
      </c>
    </row>
    <row r="161" spans="1:11" x14ac:dyDescent="0.2">
      <c r="A161" t="s">
        <v>188</v>
      </c>
      <c r="B161">
        <v>51041</v>
      </c>
      <c r="C161" s="11">
        <v>0.32786885245901637</v>
      </c>
      <c r="D161" s="6">
        <f>C161/100*'Number of evacuees'!$N$16</f>
        <v>1707.1620550819666</v>
      </c>
      <c r="E161" s="6">
        <f>C161/100*'Number of evacuees'!$N$17</f>
        <v>2250.1452895081961</v>
      </c>
      <c r="F161" s="6">
        <f>C161/100*'Number of evacuees'!$N$18</f>
        <v>3481.8809518032781</v>
      </c>
      <c r="G161" s="6">
        <f>C161/100*'Number of evacuees'!$N$19</f>
        <v>124.62397081967211</v>
      </c>
      <c r="H161" s="6">
        <f>SUM(D161:G161)</f>
        <v>7563.8122672131121</v>
      </c>
      <c r="I161" s="6">
        <f>H161*0.6</f>
        <v>4538.2873603278667</v>
      </c>
      <c r="J161" s="6">
        <f>H161*0.37</f>
        <v>2798.6105388688516</v>
      </c>
      <c r="K161" s="6">
        <f>H161*0.03</f>
        <v>226.91436801639335</v>
      </c>
    </row>
    <row r="162" spans="1:11" x14ac:dyDescent="0.2">
      <c r="A162" t="s">
        <v>189</v>
      </c>
      <c r="B162">
        <v>51067</v>
      </c>
      <c r="C162" s="11">
        <v>0.32786885245901637</v>
      </c>
      <c r="D162" s="6">
        <f>C162/100*'Number of evacuees'!$N$16</f>
        <v>1707.1620550819666</v>
      </c>
      <c r="E162" s="6">
        <f>C162/100*'Number of evacuees'!$N$17</f>
        <v>2250.1452895081961</v>
      </c>
      <c r="F162" s="6">
        <f>C162/100*'Number of evacuees'!$N$18</f>
        <v>3481.8809518032781</v>
      </c>
      <c r="G162" s="6">
        <f>C162/100*'Number of evacuees'!$N$19</f>
        <v>124.62397081967211</v>
      </c>
      <c r="H162" s="6">
        <f>SUM(D162:G162)</f>
        <v>7563.8122672131121</v>
      </c>
      <c r="I162" s="6">
        <f>H162*0.6</f>
        <v>4538.2873603278667</v>
      </c>
      <c r="J162" s="6">
        <f>H162*0.37</f>
        <v>2798.6105388688516</v>
      </c>
      <c r="K162" s="6">
        <f>H162*0.03</f>
        <v>226.91436801639335</v>
      </c>
    </row>
    <row r="163" spans="1:11" x14ac:dyDescent="0.2">
      <c r="A163" t="s">
        <v>190</v>
      </c>
      <c r="B163">
        <v>51069</v>
      </c>
      <c r="C163" s="11">
        <v>0.32786885245901637</v>
      </c>
      <c r="D163" s="6">
        <f>C163/100*'Number of evacuees'!$N$16</f>
        <v>1707.1620550819666</v>
      </c>
      <c r="E163" s="6">
        <f>C163/100*'Number of evacuees'!$N$17</f>
        <v>2250.1452895081961</v>
      </c>
      <c r="F163" s="6">
        <f>C163/100*'Number of evacuees'!$N$18</f>
        <v>3481.8809518032781</v>
      </c>
      <c r="G163" s="6">
        <f>C163/100*'Number of evacuees'!$N$19</f>
        <v>124.62397081967211</v>
      </c>
      <c r="H163" s="6">
        <f>SUM(D163:G163)</f>
        <v>7563.8122672131121</v>
      </c>
      <c r="I163" s="6">
        <f>H163*0.6</f>
        <v>4538.2873603278667</v>
      </c>
      <c r="J163" s="6">
        <f>H163*0.37</f>
        <v>2798.6105388688516</v>
      </c>
      <c r="K163" s="6">
        <f>H163*0.03</f>
        <v>226.91436801639335</v>
      </c>
    </row>
    <row r="164" spans="1:11" x14ac:dyDescent="0.2">
      <c r="A164" t="s">
        <v>191</v>
      </c>
      <c r="B164">
        <v>51087</v>
      </c>
      <c r="C164" s="11">
        <v>0.32786885245901637</v>
      </c>
      <c r="D164" s="6">
        <f>C164/100*'Number of evacuees'!$N$16</f>
        <v>1707.1620550819666</v>
      </c>
      <c r="E164" s="6">
        <f>C164/100*'Number of evacuees'!$N$17</f>
        <v>2250.1452895081961</v>
      </c>
      <c r="F164" s="6">
        <f>C164/100*'Number of evacuees'!$N$18</f>
        <v>3481.8809518032781</v>
      </c>
      <c r="G164" s="6">
        <f>C164/100*'Number of evacuees'!$N$19</f>
        <v>124.62397081967211</v>
      </c>
      <c r="H164" s="6">
        <f>SUM(D164:G164)</f>
        <v>7563.8122672131121</v>
      </c>
      <c r="I164" s="6">
        <f>H164*0.6</f>
        <v>4538.2873603278667</v>
      </c>
      <c r="J164" s="6">
        <f>H164*0.37</f>
        <v>2798.6105388688516</v>
      </c>
      <c r="K164" s="6">
        <f>H164*0.03</f>
        <v>226.91436801639335</v>
      </c>
    </row>
    <row r="165" spans="1:11" x14ac:dyDescent="0.2">
      <c r="A165" t="s">
        <v>72</v>
      </c>
      <c r="B165">
        <v>51147</v>
      </c>
      <c r="C165" s="11">
        <v>0.65573770491803274</v>
      </c>
      <c r="D165" s="6">
        <f>C165/100*'Number of evacuees'!$N$16</f>
        <v>3414.3241101639333</v>
      </c>
      <c r="E165" s="6">
        <f>C165/100*'Number of evacuees'!$N$17</f>
        <v>4500.2905790163923</v>
      </c>
      <c r="F165" s="6">
        <f>C165/100*'Number of evacuees'!$N$18</f>
        <v>6963.7619036065562</v>
      </c>
      <c r="G165" s="6">
        <f>C165/100*'Number of evacuees'!$N$19</f>
        <v>249.24794163934422</v>
      </c>
      <c r="H165" s="6">
        <f>SUM(D165:G165)</f>
        <v>15127.624534426224</v>
      </c>
      <c r="I165" s="6">
        <f>H165*0.6</f>
        <v>9076.5747206557335</v>
      </c>
      <c r="J165" s="6">
        <f>H165*0.37</f>
        <v>5597.2210777377031</v>
      </c>
      <c r="K165" s="6">
        <f>H165*0.03</f>
        <v>453.82873603278671</v>
      </c>
    </row>
    <row r="166" spans="1:11" x14ac:dyDescent="0.2">
      <c r="A166" t="s">
        <v>192</v>
      </c>
      <c r="B166">
        <v>51165</v>
      </c>
      <c r="C166" s="11">
        <v>0.32786885245901637</v>
      </c>
      <c r="D166" s="6">
        <f>C166/100*'Number of evacuees'!$N$16</f>
        <v>1707.1620550819666</v>
      </c>
      <c r="E166" s="6">
        <f>C166/100*'Number of evacuees'!$N$17</f>
        <v>2250.1452895081961</v>
      </c>
      <c r="F166" s="6">
        <f>C166/100*'Number of evacuees'!$N$18</f>
        <v>3481.8809518032781</v>
      </c>
      <c r="G166" s="6">
        <f>C166/100*'Number of evacuees'!$N$19</f>
        <v>124.62397081967211</v>
      </c>
      <c r="H166" s="6">
        <f>SUM(D166:G166)</f>
        <v>7563.8122672131121</v>
      </c>
      <c r="I166" s="6">
        <f>H166*0.6</f>
        <v>4538.2873603278667</v>
      </c>
      <c r="J166" s="6">
        <f>H166*0.37</f>
        <v>2798.6105388688516</v>
      </c>
      <c r="K166" s="6">
        <f>H166*0.03</f>
        <v>226.91436801639335</v>
      </c>
    </row>
    <row r="167" spans="1:11" x14ac:dyDescent="0.2">
      <c r="A167" t="s">
        <v>193</v>
      </c>
      <c r="B167">
        <v>51840</v>
      </c>
      <c r="C167" s="11">
        <v>0.32786885245901637</v>
      </c>
      <c r="D167" s="6">
        <f>C167/100*'Number of evacuees'!$N$16</f>
        <v>1707.1620550819666</v>
      </c>
      <c r="E167" s="6">
        <f>C167/100*'Number of evacuees'!$N$17</f>
        <v>2250.1452895081961</v>
      </c>
      <c r="F167" s="6">
        <f>C167/100*'Number of evacuees'!$N$18</f>
        <v>3481.8809518032781</v>
      </c>
      <c r="G167" s="6">
        <f>C167/100*'Number of evacuees'!$N$19</f>
        <v>124.62397081967211</v>
      </c>
      <c r="H167" s="6">
        <f>SUM(D167:G167)</f>
        <v>7563.8122672131121</v>
      </c>
      <c r="I167" s="6">
        <f>H167*0.6</f>
        <v>4538.2873603278667</v>
      </c>
      <c r="J167" s="6">
        <f>H167*0.37</f>
        <v>2798.6105388688516</v>
      </c>
      <c r="K167" s="6">
        <f>H167*0.03</f>
        <v>226.91436801639335</v>
      </c>
    </row>
    <row r="168" spans="1:11" x14ac:dyDescent="0.2">
      <c r="A168" t="s">
        <v>194</v>
      </c>
      <c r="B168">
        <v>55073</v>
      </c>
      <c r="C168" s="11">
        <v>0.32786885245901637</v>
      </c>
      <c r="D168" s="6">
        <f>C168/100*'Number of evacuees'!$N$16</f>
        <v>1707.1620550819666</v>
      </c>
      <c r="E168" s="6">
        <f>C168/100*'Number of evacuees'!$N$17</f>
        <v>2250.1452895081961</v>
      </c>
      <c r="F168" s="6">
        <f>C168/100*'Number of evacuees'!$N$18</f>
        <v>3481.8809518032781</v>
      </c>
      <c r="G168" s="6">
        <f>C168/100*'Number of evacuees'!$N$19</f>
        <v>124.62397081967211</v>
      </c>
      <c r="H168" s="6">
        <f>SUM(D168:G168)</f>
        <v>7563.8122672131121</v>
      </c>
      <c r="I168" s="6">
        <f>H168*0.6</f>
        <v>4538.2873603278667</v>
      </c>
      <c r="J168" s="6">
        <f>H168*0.37</f>
        <v>2798.6105388688516</v>
      </c>
      <c r="K168" s="6">
        <f>H168*0.03</f>
        <v>226.91436801639335</v>
      </c>
    </row>
    <row r="169" spans="1:11" x14ac:dyDescent="0.2">
      <c r="A169" t="s">
        <v>195</v>
      </c>
      <c r="B169">
        <v>55085</v>
      </c>
      <c r="C169" s="11">
        <v>0.32786885245901637</v>
      </c>
      <c r="D169" s="6">
        <f>C169/100*'Number of evacuees'!$N$16</f>
        <v>1707.1620550819666</v>
      </c>
      <c r="E169" s="6">
        <f>C169/100*'Number of evacuees'!$N$17</f>
        <v>2250.1452895081961</v>
      </c>
      <c r="F169" s="6">
        <f>C169/100*'Number of evacuees'!$N$18</f>
        <v>3481.8809518032781</v>
      </c>
      <c r="G169" s="6">
        <f>C169/100*'Number of evacuees'!$N$19</f>
        <v>124.62397081967211</v>
      </c>
      <c r="H169" s="6">
        <f>SUM(D169:G169)</f>
        <v>7563.8122672131121</v>
      </c>
      <c r="I169" s="6">
        <f>H169*0.6</f>
        <v>4538.2873603278667</v>
      </c>
      <c r="J169" s="6">
        <f>H169*0.37</f>
        <v>2798.6105388688516</v>
      </c>
      <c r="K169" s="6">
        <f>H169*0.03</f>
        <v>226.91436801639335</v>
      </c>
    </row>
    <row r="171" spans="1:11" x14ac:dyDescent="0.2">
      <c r="A171" t="s">
        <v>196</v>
      </c>
    </row>
    <row r="172" spans="1:11" x14ac:dyDescent="0.2">
      <c r="A172" t="s">
        <v>196</v>
      </c>
    </row>
    <row r="173" spans="1:11" x14ac:dyDescent="0.2">
      <c r="A173" t="s">
        <v>196</v>
      </c>
    </row>
    <row r="174" spans="1:11" x14ac:dyDescent="0.2">
      <c r="A174" t="s">
        <v>196</v>
      </c>
    </row>
    <row r="175" spans="1:11" x14ac:dyDescent="0.2">
      <c r="A175" t="s">
        <v>196</v>
      </c>
    </row>
    <row r="176" spans="1:11" x14ac:dyDescent="0.2">
      <c r="A176" t="s">
        <v>196</v>
      </c>
    </row>
    <row r="177" spans="1:1" x14ac:dyDescent="0.2">
      <c r="A177" t="s">
        <v>196</v>
      </c>
    </row>
    <row r="178" spans="1:1" x14ac:dyDescent="0.2">
      <c r="A178" t="s">
        <v>196</v>
      </c>
    </row>
    <row r="179" spans="1:1" x14ac:dyDescent="0.2">
      <c r="A179" t="s">
        <v>196</v>
      </c>
    </row>
    <row r="180" spans="1:1" x14ac:dyDescent="0.2">
      <c r="A180" t="s">
        <v>196</v>
      </c>
    </row>
    <row r="181" spans="1:1" x14ac:dyDescent="0.2">
      <c r="A181" t="s">
        <v>196</v>
      </c>
    </row>
    <row r="182" spans="1:1" x14ac:dyDescent="0.2">
      <c r="A182" t="s">
        <v>196</v>
      </c>
    </row>
    <row r="183" spans="1:1" x14ac:dyDescent="0.2">
      <c r="A183" t="s">
        <v>196</v>
      </c>
    </row>
    <row r="184" spans="1:1" x14ac:dyDescent="0.2">
      <c r="A184" t="s">
        <v>196</v>
      </c>
    </row>
    <row r="185" spans="1:1" x14ac:dyDescent="0.2">
      <c r="A185" t="s">
        <v>196</v>
      </c>
    </row>
    <row r="186" spans="1:1" x14ac:dyDescent="0.2">
      <c r="A186" t="s">
        <v>196</v>
      </c>
    </row>
    <row r="187" spans="1:1" x14ac:dyDescent="0.2">
      <c r="A187" t="s">
        <v>196</v>
      </c>
    </row>
    <row r="188" spans="1:1" x14ac:dyDescent="0.2">
      <c r="A188" t="s">
        <v>196</v>
      </c>
    </row>
    <row r="189" spans="1:1" x14ac:dyDescent="0.2">
      <c r="A189" t="s">
        <v>196</v>
      </c>
    </row>
    <row r="190" spans="1:1" x14ac:dyDescent="0.2">
      <c r="A190" t="s">
        <v>196</v>
      </c>
    </row>
    <row r="191" spans="1:1" x14ac:dyDescent="0.2">
      <c r="A191" t="s">
        <v>196</v>
      </c>
    </row>
    <row r="192" spans="1:1" x14ac:dyDescent="0.2">
      <c r="A192" t="s">
        <v>196</v>
      </c>
    </row>
    <row r="193" spans="1:1" x14ac:dyDescent="0.2">
      <c r="A193" t="s">
        <v>196</v>
      </c>
    </row>
    <row r="194" spans="1:1" x14ac:dyDescent="0.2">
      <c r="A194" t="s">
        <v>196</v>
      </c>
    </row>
    <row r="195" spans="1:1" x14ac:dyDescent="0.2">
      <c r="A195" t="s">
        <v>196</v>
      </c>
    </row>
    <row r="196" spans="1:1" x14ac:dyDescent="0.2">
      <c r="A196" t="s">
        <v>196</v>
      </c>
    </row>
    <row r="197" spans="1:1" x14ac:dyDescent="0.2">
      <c r="A197" t="s">
        <v>196</v>
      </c>
    </row>
    <row r="198" spans="1:1" x14ac:dyDescent="0.2">
      <c r="A198" t="s">
        <v>196</v>
      </c>
    </row>
    <row r="199" spans="1:1" x14ac:dyDescent="0.2">
      <c r="A199" t="s">
        <v>196</v>
      </c>
    </row>
    <row r="200" spans="1:1" x14ac:dyDescent="0.2">
      <c r="A200" t="s">
        <v>196</v>
      </c>
    </row>
    <row r="201" spans="1:1" x14ac:dyDescent="0.2">
      <c r="A201" t="s">
        <v>196</v>
      </c>
    </row>
    <row r="202" spans="1:1" x14ac:dyDescent="0.2">
      <c r="A202" t="s">
        <v>196</v>
      </c>
    </row>
    <row r="203" spans="1:1" x14ac:dyDescent="0.2">
      <c r="A203" t="s">
        <v>196</v>
      </c>
    </row>
    <row r="204" spans="1:1" x14ac:dyDescent="0.2">
      <c r="A204" t="s">
        <v>196</v>
      </c>
    </row>
    <row r="205" spans="1:1" x14ac:dyDescent="0.2">
      <c r="A205" t="s">
        <v>196</v>
      </c>
    </row>
    <row r="206" spans="1:1" x14ac:dyDescent="0.2">
      <c r="A206" t="s">
        <v>196</v>
      </c>
    </row>
    <row r="207" spans="1:1" x14ac:dyDescent="0.2">
      <c r="A207" t="s">
        <v>196</v>
      </c>
    </row>
    <row r="208" spans="1:1" x14ac:dyDescent="0.2">
      <c r="A208" t="s">
        <v>196</v>
      </c>
    </row>
    <row r="209" spans="1:1" x14ac:dyDescent="0.2">
      <c r="A209" t="s">
        <v>196</v>
      </c>
    </row>
    <row r="210" spans="1:1" x14ac:dyDescent="0.2">
      <c r="A210" t="s">
        <v>196</v>
      </c>
    </row>
    <row r="211" spans="1:1" x14ac:dyDescent="0.2">
      <c r="A211" t="s">
        <v>196</v>
      </c>
    </row>
    <row r="212" spans="1:1" x14ac:dyDescent="0.2">
      <c r="A212" t="s">
        <v>196</v>
      </c>
    </row>
    <row r="213" spans="1:1" x14ac:dyDescent="0.2">
      <c r="A213" t="s">
        <v>196</v>
      </c>
    </row>
    <row r="214" spans="1:1" x14ac:dyDescent="0.2">
      <c r="A214" t="s">
        <v>196</v>
      </c>
    </row>
    <row r="215" spans="1:1" x14ac:dyDescent="0.2">
      <c r="A215" t="s">
        <v>196</v>
      </c>
    </row>
    <row r="216" spans="1:1" x14ac:dyDescent="0.2">
      <c r="A216" t="s">
        <v>196</v>
      </c>
    </row>
    <row r="217" spans="1:1" x14ac:dyDescent="0.2">
      <c r="A217" t="s">
        <v>196</v>
      </c>
    </row>
    <row r="218" spans="1:1" x14ac:dyDescent="0.2">
      <c r="A218" t="s">
        <v>196</v>
      </c>
    </row>
    <row r="219" spans="1:1" x14ac:dyDescent="0.2">
      <c r="A219" t="s">
        <v>196</v>
      </c>
    </row>
    <row r="220" spans="1:1" x14ac:dyDescent="0.2">
      <c r="A220" t="s">
        <v>196</v>
      </c>
    </row>
    <row r="221" spans="1:1" x14ac:dyDescent="0.2">
      <c r="A221" t="s">
        <v>196</v>
      </c>
    </row>
    <row r="222" spans="1:1" x14ac:dyDescent="0.2">
      <c r="A222" t="s">
        <v>196</v>
      </c>
    </row>
    <row r="223" spans="1:1" x14ac:dyDescent="0.2">
      <c r="A223" t="s">
        <v>196</v>
      </c>
    </row>
    <row r="224" spans="1:1" x14ac:dyDescent="0.2">
      <c r="A224" t="s">
        <v>196</v>
      </c>
    </row>
    <row r="225" spans="1:1" x14ac:dyDescent="0.2">
      <c r="A225" t="s">
        <v>196</v>
      </c>
    </row>
    <row r="226" spans="1:1" x14ac:dyDescent="0.2">
      <c r="A226" t="s">
        <v>196</v>
      </c>
    </row>
    <row r="227" spans="1:1" x14ac:dyDescent="0.2">
      <c r="A227" t="s">
        <v>196</v>
      </c>
    </row>
    <row r="228" spans="1:1" x14ac:dyDescent="0.2">
      <c r="A228" t="s">
        <v>196</v>
      </c>
    </row>
    <row r="229" spans="1:1" x14ac:dyDescent="0.2">
      <c r="A229" t="s">
        <v>196</v>
      </c>
    </row>
    <row r="230" spans="1:1" x14ac:dyDescent="0.2">
      <c r="A230" t="s">
        <v>196</v>
      </c>
    </row>
    <row r="231" spans="1:1" x14ac:dyDescent="0.2">
      <c r="A231" t="s">
        <v>196</v>
      </c>
    </row>
    <row r="232" spans="1:1" x14ac:dyDescent="0.2">
      <c r="A232" t="s">
        <v>196</v>
      </c>
    </row>
    <row r="233" spans="1:1" x14ac:dyDescent="0.2">
      <c r="A233" t="s">
        <v>196</v>
      </c>
    </row>
    <row r="234" spans="1:1" x14ac:dyDescent="0.2">
      <c r="A234" t="s">
        <v>196</v>
      </c>
    </row>
    <row r="235" spans="1:1" x14ac:dyDescent="0.2">
      <c r="A235" t="s">
        <v>196</v>
      </c>
    </row>
    <row r="236" spans="1:1" x14ac:dyDescent="0.2">
      <c r="A236" t="s">
        <v>196</v>
      </c>
    </row>
    <row r="237" spans="1:1" x14ac:dyDescent="0.2">
      <c r="A237" t="s">
        <v>196</v>
      </c>
    </row>
    <row r="238" spans="1:1" x14ac:dyDescent="0.2">
      <c r="A238" t="s">
        <v>196</v>
      </c>
    </row>
    <row r="239" spans="1:1" x14ac:dyDescent="0.2">
      <c r="A239" t="s">
        <v>196</v>
      </c>
    </row>
    <row r="240" spans="1:1" x14ac:dyDescent="0.2">
      <c r="A240" t="s">
        <v>196</v>
      </c>
    </row>
    <row r="241" spans="1:1" x14ac:dyDescent="0.2">
      <c r="A241" t="s">
        <v>196</v>
      </c>
    </row>
    <row r="242" spans="1:1" x14ac:dyDescent="0.2">
      <c r="A242" t="s">
        <v>196</v>
      </c>
    </row>
    <row r="243" spans="1:1" x14ac:dyDescent="0.2">
      <c r="A243" t="s">
        <v>196</v>
      </c>
    </row>
    <row r="244" spans="1:1" x14ac:dyDescent="0.2">
      <c r="A244" t="s">
        <v>196</v>
      </c>
    </row>
    <row r="245" spans="1:1" x14ac:dyDescent="0.2">
      <c r="A245" t="s">
        <v>196</v>
      </c>
    </row>
    <row r="246" spans="1:1" x14ac:dyDescent="0.2">
      <c r="A246" t="s">
        <v>196</v>
      </c>
    </row>
    <row r="247" spans="1:1" x14ac:dyDescent="0.2">
      <c r="A247" t="s">
        <v>196</v>
      </c>
    </row>
    <row r="248" spans="1:1" x14ac:dyDescent="0.2">
      <c r="A248" t="s">
        <v>196</v>
      </c>
    </row>
    <row r="249" spans="1:1" x14ac:dyDescent="0.2">
      <c r="A249" t="s">
        <v>196</v>
      </c>
    </row>
    <row r="250" spans="1:1" x14ac:dyDescent="0.2">
      <c r="A250" t="s">
        <v>196</v>
      </c>
    </row>
    <row r="251" spans="1:1" x14ac:dyDescent="0.2">
      <c r="A251" t="s">
        <v>196</v>
      </c>
    </row>
    <row r="252" spans="1:1" x14ac:dyDescent="0.2">
      <c r="A252" t="s">
        <v>196</v>
      </c>
    </row>
    <row r="253" spans="1:1" x14ac:dyDescent="0.2">
      <c r="A253" t="s">
        <v>196</v>
      </c>
    </row>
    <row r="254" spans="1:1" x14ac:dyDescent="0.2">
      <c r="A254" t="s">
        <v>196</v>
      </c>
    </row>
    <row r="255" spans="1:1" x14ac:dyDescent="0.2">
      <c r="A255" t="s">
        <v>196</v>
      </c>
    </row>
    <row r="256" spans="1:1" x14ac:dyDescent="0.2">
      <c r="A256" t="s">
        <v>196</v>
      </c>
    </row>
    <row r="257" spans="1:1" x14ac:dyDescent="0.2">
      <c r="A257" t="s">
        <v>196</v>
      </c>
    </row>
    <row r="258" spans="1:1" x14ac:dyDescent="0.2">
      <c r="A258" t="s">
        <v>196</v>
      </c>
    </row>
    <row r="259" spans="1:1" x14ac:dyDescent="0.2">
      <c r="A259" t="s">
        <v>196</v>
      </c>
    </row>
    <row r="260" spans="1:1" x14ac:dyDescent="0.2">
      <c r="A260" t="s">
        <v>196</v>
      </c>
    </row>
    <row r="261" spans="1:1" x14ac:dyDescent="0.2">
      <c r="A261" t="s">
        <v>196</v>
      </c>
    </row>
    <row r="262" spans="1:1" x14ac:dyDescent="0.2">
      <c r="A262" t="s">
        <v>196</v>
      </c>
    </row>
    <row r="263" spans="1:1" x14ac:dyDescent="0.2">
      <c r="A263" t="s">
        <v>196</v>
      </c>
    </row>
    <row r="264" spans="1:1" x14ac:dyDescent="0.2">
      <c r="A264" t="s">
        <v>196</v>
      </c>
    </row>
    <row r="265" spans="1:1" x14ac:dyDescent="0.2">
      <c r="A265" t="s">
        <v>196</v>
      </c>
    </row>
    <row r="266" spans="1:1" x14ac:dyDescent="0.2">
      <c r="A266" t="s">
        <v>196</v>
      </c>
    </row>
    <row r="267" spans="1:1" x14ac:dyDescent="0.2">
      <c r="A267" t="s">
        <v>196</v>
      </c>
    </row>
    <row r="268" spans="1:1" x14ac:dyDescent="0.2">
      <c r="A268" t="s">
        <v>196</v>
      </c>
    </row>
    <row r="269" spans="1:1" x14ac:dyDescent="0.2">
      <c r="A269" t="s">
        <v>196</v>
      </c>
    </row>
    <row r="270" spans="1:1" x14ac:dyDescent="0.2">
      <c r="A270" t="s">
        <v>196</v>
      </c>
    </row>
    <row r="271" spans="1:1" x14ac:dyDescent="0.2">
      <c r="A271" t="s">
        <v>196</v>
      </c>
    </row>
    <row r="272" spans="1:1" x14ac:dyDescent="0.2">
      <c r="A272" t="s">
        <v>196</v>
      </c>
    </row>
    <row r="273" spans="1:1" x14ac:dyDescent="0.2">
      <c r="A273" t="s">
        <v>196</v>
      </c>
    </row>
    <row r="274" spans="1:1" x14ac:dyDescent="0.2">
      <c r="A274" t="s">
        <v>196</v>
      </c>
    </row>
    <row r="275" spans="1:1" x14ac:dyDescent="0.2">
      <c r="A275" t="s">
        <v>196</v>
      </c>
    </row>
    <row r="276" spans="1:1" x14ac:dyDescent="0.2">
      <c r="A276" t="s">
        <v>196</v>
      </c>
    </row>
    <row r="277" spans="1:1" x14ac:dyDescent="0.2">
      <c r="A277" t="s">
        <v>196</v>
      </c>
    </row>
    <row r="278" spans="1:1" x14ac:dyDescent="0.2">
      <c r="A278" t="s">
        <v>196</v>
      </c>
    </row>
    <row r="279" spans="1:1" x14ac:dyDescent="0.2">
      <c r="A279" t="s">
        <v>196</v>
      </c>
    </row>
    <row r="280" spans="1:1" x14ac:dyDescent="0.2">
      <c r="A280" t="s">
        <v>196</v>
      </c>
    </row>
    <row r="281" spans="1:1" x14ac:dyDescent="0.2">
      <c r="A281" t="s">
        <v>196</v>
      </c>
    </row>
    <row r="282" spans="1:1" x14ac:dyDescent="0.2">
      <c r="A282" t="s">
        <v>196</v>
      </c>
    </row>
    <row r="283" spans="1:1" x14ac:dyDescent="0.2">
      <c r="A283" t="s">
        <v>196</v>
      </c>
    </row>
    <row r="284" spans="1:1" x14ac:dyDescent="0.2">
      <c r="A284" t="s">
        <v>196</v>
      </c>
    </row>
    <row r="285" spans="1:1" x14ac:dyDescent="0.2">
      <c r="A285" t="s">
        <v>196</v>
      </c>
    </row>
    <row r="286" spans="1:1" x14ac:dyDescent="0.2">
      <c r="A286" t="s">
        <v>196</v>
      </c>
    </row>
    <row r="287" spans="1:1" x14ac:dyDescent="0.2">
      <c r="A287" t="s">
        <v>196</v>
      </c>
    </row>
    <row r="288" spans="1:1" x14ac:dyDescent="0.2">
      <c r="A288" t="s">
        <v>196</v>
      </c>
    </row>
    <row r="289" spans="1:1" x14ac:dyDescent="0.2">
      <c r="A289" t="s">
        <v>196</v>
      </c>
    </row>
    <row r="290" spans="1:1" x14ac:dyDescent="0.2">
      <c r="A290" t="s">
        <v>196</v>
      </c>
    </row>
    <row r="291" spans="1:1" x14ac:dyDescent="0.2">
      <c r="A291" t="s">
        <v>196</v>
      </c>
    </row>
    <row r="292" spans="1:1" x14ac:dyDescent="0.2">
      <c r="A292" t="s">
        <v>196</v>
      </c>
    </row>
    <row r="293" spans="1:1" x14ac:dyDescent="0.2">
      <c r="A293" t="s">
        <v>196</v>
      </c>
    </row>
    <row r="294" spans="1:1" x14ac:dyDescent="0.2">
      <c r="A294" t="s">
        <v>196</v>
      </c>
    </row>
    <row r="295" spans="1:1" x14ac:dyDescent="0.2">
      <c r="A295" t="s">
        <v>196</v>
      </c>
    </row>
    <row r="296" spans="1:1" x14ac:dyDescent="0.2">
      <c r="A296" t="s">
        <v>196</v>
      </c>
    </row>
    <row r="297" spans="1:1" x14ac:dyDescent="0.2">
      <c r="A297" t="s">
        <v>196</v>
      </c>
    </row>
    <row r="298" spans="1:1" x14ac:dyDescent="0.2">
      <c r="A298" t="s">
        <v>196</v>
      </c>
    </row>
    <row r="299" spans="1:1" x14ac:dyDescent="0.2">
      <c r="A299" t="s">
        <v>196</v>
      </c>
    </row>
    <row r="300" spans="1:1" x14ac:dyDescent="0.2">
      <c r="A300" t="s">
        <v>196</v>
      </c>
    </row>
    <row r="301" spans="1:1" x14ac:dyDescent="0.2">
      <c r="A301" t="s">
        <v>196</v>
      </c>
    </row>
    <row r="302" spans="1:1" x14ac:dyDescent="0.2">
      <c r="A302" t="s">
        <v>196</v>
      </c>
    </row>
    <row r="303" spans="1:1" x14ac:dyDescent="0.2">
      <c r="A303" t="s">
        <v>196</v>
      </c>
    </row>
    <row r="304" spans="1:1" x14ac:dyDescent="0.2">
      <c r="A304" t="s">
        <v>196</v>
      </c>
    </row>
    <row r="305" spans="1:1" x14ac:dyDescent="0.2">
      <c r="A305" t="s">
        <v>196</v>
      </c>
    </row>
    <row r="306" spans="1:1" x14ac:dyDescent="0.2">
      <c r="A306" t="s">
        <v>196</v>
      </c>
    </row>
  </sheetData>
  <sortState xmlns:xlrd2="http://schemas.microsoft.com/office/spreadsheetml/2017/richdata2" ref="A2:K169">
    <sortCondition ref="B2:B16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D3E9030D1C394CBF5CE2DDD3FC44EE" ma:contentTypeVersion="13" ma:contentTypeDescription="Create a new document." ma:contentTypeScope="" ma:versionID="83417e66e2a23011197c55baf42b5d1f">
  <xsd:schema xmlns:xsd="http://www.w3.org/2001/XMLSchema" xmlns:xs="http://www.w3.org/2001/XMLSchema" xmlns:p="http://schemas.microsoft.com/office/2006/metadata/properties" xmlns:ns3="0afe4a16-770d-4c35-88aa-b87a8cc54daa" xmlns:ns4="40e703c7-62f5-4b5b-8b84-dc41ed268e7c" targetNamespace="http://schemas.microsoft.com/office/2006/metadata/properties" ma:root="true" ma:fieldsID="e676e52aefae9120181e0d797959e403" ns3:_="" ns4:_="">
    <xsd:import namespace="0afe4a16-770d-4c35-88aa-b87a8cc54daa"/>
    <xsd:import namespace="40e703c7-62f5-4b5b-8b84-dc41ed268e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4a16-770d-4c35-88aa-b87a8cc54d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703c7-62f5-4b5b-8b84-dc41ed268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E21D90-C9C9-47DB-B2C9-63F494184C2C}">
  <ds:schemaRefs>
    <ds:schemaRef ds:uri="http://schemas.microsoft.com/office/2006/documentManagement/types"/>
    <ds:schemaRef ds:uri="http://www.w3.org/XML/1998/namespace"/>
    <ds:schemaRef ds:uri="0afe4a16-770d-4c35-88aa-b87a8cc54da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0e703c7-62f5-4b5b-8b84-dc41ed268e7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5BB362-E075-4601-97CB-9EAF79EEDE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8C342C-BCEF-4160-BC19-FB88F7FB9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4a16-770d-4c35-88aa-b87a8cc54daa"/>
    <ds:schemaRef ds:uri="40e703c7-62f5-4b5b-8b84-dc41ed268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evacuees</vt:lpstr>
      <vt:lpstr>In-county evacuees</vt:lpstr>
      <vt:lpstr>Out-of-county evacuees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Dahl</dc:creator>
  <cp:lastModifiedBy>Kristina Dahl</cp:lastModifiedBy>
  <dcterms:created xsi:type="dcterms:W3CDTF">2020-06-17T22:44:35Z</dcterms:created>
  <dcterms:modified xsi:type="dcterms:W3CDTF">2020-08-07T20:34:20Z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0x010100B6D3E9030D1C394CBF5CE2DDD3FC44EE</vt:lpwstr>
  </property>
</Properties>
</file>