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el\Downloads\Starter_Code\Starter_Code\"/>
    </mc:Choice>
  </mc:AlternateContent>
  <xr:revisionPtr revIDLastSave="0" documentId="13_ncr:1_{104D175E-1D10-49D8-8D73-214F77B3A634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Sheet1" sheetId="2" r:id="rId1"/>
    <sheet name="Sheet2" sheetId="3" r:id="rId2"/>
    <sheet name="Sheet3" sheetId="6" r:id="rId3"/>
    <sheet name="Sheet4" sheetId="7" r:id="rId4"/>
    <sheet name="Crowdfunding" sheetId="1" r:id="rId5"/>
    <sheet name="Sheet5" sheetId="9" r:id="rId6"/>
  </sheets>
  <definedNames>
    <definedName name="_xlnm._FilterDatabase" localSheetId="4" hidden="1">Crowdfunding!$G$1:$G$1001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9" l="1"/>
  <c r="L6" i="9"/>
  <c r="L5" i="9"/>
  <c r="L4" i="9"/>
  <c r="L3" i="9"/>
  <c r="L2" i="9"/>
  <c r="I7" i="9"/>
  <c r="I6" i="9"/>
  <c r="I5" i="9"/>
  <c r="I4" i="9"/>
  <c r="I3" i="9"/>
  <c r="I2" i="9"/>
  <c r="E371" i="9"/>
  <c r="E370" i="9"/>
  <c r="E369" i="9"/>
  <c r="E368" i="9"/>
  <c r="E367" i="9"/>
  <c r="E366" i="9"/>
  <c r="B572" i="9"/>
  <c r="B571" i="9"/>
  <c r="B570" i="9"/>
  <c r="B569" i="9"/>
  <c r="B568" i="9"/>
  <c r="B567" i="9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D3" i="7"/>
  <c r="C3" i="7"/>
  <c r="D2" i="7"/>
  <c r="C2" i="7"/>
  <c r="B13" i="7"/>
  <c r="B12" i="7"/>
  <c r="B11" i="7"/>
  <c r="B10" i="7"/>
  <c r="B9" i="7"/>
  <c r="B8" i="7"/>
  <c r="E8" i="7" s="1"/>
  <c r="B7" i="7"/>
  <c r="B6" i="7"/>
  <c r="B5" i="7"/>
  <c r="B4" i="7"/>
  <c r="B2" i="7"/>
  <c r="B3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9" i="7" l="1"/>
  <c r="E10" i="7"/>
  <c r="G10" i="7" s="1"/>
  <c r="E7" i="7"/>
  <c r="G7" i="7" s="1"/>
  <c r="H8" i="7"/>
  <c r="H9" i="7"/>
  <c r="G8" i="7"/>
  <c r="F11" i="7"/>
  <c r="G9" i="7"/>
  <c r="E2" i="7"/>
  <c r="F2" i="7" s="1"/>
  <c r="E6" i="7"/>
  <c r="G6" i="7" s="1"/>
  <c r="F10" i="7"/>
  <c r="E13" i="7"/>
  <c r="G13" i="7" s="1"/>
  <c r="E5" i="7"/>
  <c r="G5" i="7" s="1"/>
  <c r="F9" i="7"/>
  <c r="E12" i="7"/>
  <c r="G12" i="7" s="1"/>
  <c r="E4" i="7"/>
  <c r="H4" i="7" s="1"/>
  <c r="F8" i="7"/>
  <c r="E11" i="7"/>
  <c r="G11" i="7" s="1"/>
  <c r="E3" i="7"/>
  <c r="H3" i="7" s="1"/>
  <c r="H7" i="7"/>
  <c r="H10" i="7" l="1"/>
  <c r="F12" i="7"/>
  <c r="F4" i="7"/>
  <c r="G2" i="7"/>
  <c r="H2" i="7"/>
  <c r="H11" i="7"/>
  <c r="H13" i="7"/>
  <c r="H5" i="7"/>
  <c r="G3" i="7"/>
  <c r="F13" i="7"/>
  <c r="F3" i="7"/>
  <c r="F7" i="7"/>
  <c r="H12" i="7"/>
  <c r="F5" i="7"/>
  <c r="G4" i="7"/>
  <c r="F6" i="7"/>
  <c r="H6" i="7"/>
</calcChain>
</file>

<file path=xl/sharedStrings.xml><?xml version="1.0" encoding="utf-8"?>
<sst xmlns="http://schemas.openxmlformats.org/spreadsheetml/2006/main" count="9080" uniqueCount="2114">
  <si>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</si>
  <si>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</si>
  <si>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</si>
  <si>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</si>
  <si>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</si>
  <si>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</si>
  <si>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</si>
  <si>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</si>
  <si>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</si>
  <si>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</si>
  <si>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</si>
  <si>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</si>
  <si>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</si>
  <si>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</si>
  <si>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</si>
  <si>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</si>
  <si>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</si>
  <si>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</si>
  <si>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</si>
  <si>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</si>
  <si>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</si>
  <si>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</si>
  <si>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</si>
  <si>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</si>
  <si>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</si>
  <si>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</si>
  <si>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</si>
  <si>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</si>
  <si>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</si>
  <si>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</si>
  <si>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</si>
  <si>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</si>
  <si>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</si>
  <si>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</si>
  <si>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</si>
  <si>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</si>
  <si>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</si>
  <si>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</si>
  <si>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</si>
  <si>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</si>
  <si>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</si>
  <si>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</si>
  <si>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</si>
  <si>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</si>
  <si>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</si>
  <si>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</si>
  <si>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</si>
  <si>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</si>
  <si>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</si>
  <si>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</si>
  <si>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</si>
  <si>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</si>
  <si>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</si>
  <si>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</si>
  <si>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</si>
  <si>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</si>
  <si>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</si>
  <si>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</si>
  <si>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</si>
  <si>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</si>
  <si>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</si>
  <si>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</si>
  <si>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</si>
  <si>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</si>
  <si>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</si>
  <si>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</si>
  <si>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</si>
  <si>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</si>
  <si>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</si>
  <si>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</si>
  <si>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</si>
  <si>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</si>
  <si>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</si>
  <si>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</si>
  <si>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</si>
  <si>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</si>
  <si>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</si>
  <si>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</si>
  <si>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</si>
  <si>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</si>
  <si>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</si>
  <si>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</si>
  <si>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</si>
  <si>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</si>
  <si>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</si>
  <si>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</si>
  <si>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</si>
  <si>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</si>
  <si>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</si>
  <si>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</si>
  <si>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</si>
  <si>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</si>
  <si>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</si>
  <si>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</si>
  <si>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</si>
  <si>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</si>
  <si>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</si>
  <si>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</si>
  <si>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</si>
  <si>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</si>
  <si>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</si>
  <si>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</si>
  <si>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</si>
  <si>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</si>
  <si>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</si>
  <si>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</si>
  <si>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</si>
  <si>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</si>
  <si>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</si>
  <si>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</si>
  <si>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</si>
  <si>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</si>
  <si>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</si>
  <si>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</si>
  <si>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</si>
  <si>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</si>
  <si>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</si>
  <si>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</si>
  <si>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</si>
  <si>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</si>
  <si>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</si>
  <si>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</si>
  <si>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</si>
  <si>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</si>
  <si>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</si>
  <si>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</si>
  <si>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</si>
  <si>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</si>
  <si>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</si>
  <si>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</si>
  <si>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</si>
  <si>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</si>
  <si>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</si>
  <si>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</si>
  <si>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</si>
  <si>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</si>
  <si>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</si>
  <si>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</si>
  <si>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</si>
  <si>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</si>
  <si>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</si>
  <si>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</si>
  <si>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</si>
  <si>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</si>
  <si>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</si>
  <si>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</si>
  <si>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</si>
  <si>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</si>
  <si>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</si>
  <si>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</si>
  <si>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</si>
  <si>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</si>
  <si>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</si>
  <si>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</si>
  <si>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</si>
  <si>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</si>
  <si>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</si>
  <si>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</si>
  <si>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</si>
  <si>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</si>
  <si>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</si>
  <si>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</si>
  <si>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</si>
  <si>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</si>
  <si>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</si>
  <si>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</si>
  <si>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</si>
  <si>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</si>
  <si>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</si>
  <si>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</si>
  <si>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</si>
  <si>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</si>
  <si>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</si>
  <si>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</si>
  <si>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</si>
  <si>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</si>
  <si>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</si>
  <si>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</si>
  <si>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</si>
  <si>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</si>
  <si>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</si>
  <si>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</si>
  <si>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</si>
  <si>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</si>
  <si>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</si>
  <si>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</si>
  <si>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</si>
  <si>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</si>
  <si>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</si>
  <si>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</si>
  <si>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</si>
  <si>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</si>
  <si>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</si>
  <si>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</si>
  <si>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</si>
  <si>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</si>
  <si>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</si>
  <si>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</si>
  <si>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</si>
  <si>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</si>
  <si>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</si>
  <si>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</si>
  <si>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</si>
  <si>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</si>
  <si>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</si>
  <si>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</si>
  <si>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</si>
  <si>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</si>
  <si>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</si>
  <si>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</si>
  <si>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</si>
  <si>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</si>
  <si>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</si>
  <si>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</si>
  <si>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</si>
  <si>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</si>
  <si>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</si>
  <si>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</si>
  <si>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</si>
  <si>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</si>
  <si>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</si>
  <si>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</si>
  <si>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</si>
  <si>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</si>
  <si>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</si>
  <si>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</si>
  <si>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</si>
  <si>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</si>
  <si>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</si>
  <si>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</si>
  <si>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</si>
  <si>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</si>
  <si>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</si>
  <si>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</si>
  <si>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</si>
  <si>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</si>
  <si>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</si>
  <si>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</si>
  <si>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</si>
  <si>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</si>
  <si>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</si>
  <si>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</si>
  <si>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</si>
  <si>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</si>
  <si>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</si>
  <si>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</si>
  <si>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</si>
  <si>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</si>
  <si>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</si>
  <si>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</si>
  <si>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</si>
  <si>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</si>
  <si>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</si>
  <si>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</si>
  <si>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</si>
  <si>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</si>
  <si>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</si>
  <si>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</si>
  <si>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</si>
  <si>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</si>
  <si>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</si>
  <si>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</si>
  <si>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</si>
  <si>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</si>
  <si>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</si>
  <si>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</si>
  <si>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</si>
  <si>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</si>
  <si>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</si>
  <si>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</si>
  <si>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</si>
  <si>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</si>
  <si>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</si>
  <si>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</si>
  <si>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</si>
  <si>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</si>
  <si>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</si>
  <si>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</si>
  <si>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</si>
  <si>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</si>
  <si>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</si>
  <si>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</si>
  <si>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</si>
  <si>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</si>
  <si>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</si>
  <si>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</si>
  <si>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</si>
  <si>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</si>
  <si>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</si>
  <si>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</si>
  <si>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</si>
  <si>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</si>
  <si>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</si>
  <si>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</si>
  <si>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</si>
  <si>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</si>
  <si>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</si>
  <si>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</si>
  <si>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</si>
  <si>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</si>
  <si>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</si>
  <si>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</si>
  <si>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</si>
  <si>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</si>
  <si>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</si>
  <si>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</si>
  <si>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</si>
  <si>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</si>
  <si>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</si>
  <si>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</si>
  <si>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</si>
  <si>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</si>
  <si>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</si>
  <si>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</si>
  <si>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</si>
  <si>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</si>
  <si>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</si>
  <si>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</si>
  <si>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</si>
  <si>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</si>
  <si>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</si>
  <si>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</si>
  <si>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</si>
  <si>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</si>
  <si>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</si>
  <si>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</si>
  <si>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</si>
  <si>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</si>
  <si>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</si>
  <si>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</si>
  <si>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</si>
  <si>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</si>
  <si>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</si>
  <si>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</si>
  <si>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</si>
  <si>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</si>
  <si>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</si>
  <si>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</si>
  <si>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</si>
  <si>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</si>
  <si>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</si>
  <si>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</si>
  <si>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</si>
  <si>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</si>
  <si>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</si>
  <si>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</si>
  <si>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</si>
  <si>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</si>
  <si>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</si>
  <si>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</si>
  <si>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</si>
  <si>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</si>
  <si>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</si>
  <si>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</si>
  <si>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</si>
  <si>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</si>
  <si>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</si>
  <si>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</si>
  <si>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</si>
  <si>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</si>
  <si>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</si>
  <si>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</si>
  <si>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</si>
  <si>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</si>
  <si>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</si>
  <si>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</si>
  <si>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</si>
  <si>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</si>
  <si>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</si>
  <si>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</si>
  <si>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</si>
  <si>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</si>
  <si>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</si>
  <si>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</si>
  <si>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</si>
  <si>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</si>
  <si>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</si>
  <si>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</si>
  <si>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</si>
  <si>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</si>
  <si>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</si>
  <si>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</si>
  <si>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</si>
  <si>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</si>
  <si>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</si>
  <si>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</si>
  <si>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</si>
  <si>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</si>
  <si>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</si>
  <si>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</si>
  <si>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</si>
  <si>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</si>
  <si>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</si>
  <si>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</si>
  <si>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</si>
  <si>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</si>
  <si>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</si>
  <si>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</si>
  <si>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</si>
  <si>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</si>
  <si>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</si>
  <si>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</si>
  <si>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</si>
  <si>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</si>
  <si>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</si>
  <si>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</si>
  <si>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</si>
  <si>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</si>
  <si>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</si>
  <si>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</si>
  <si>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</si>
  <si>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</si>
  <si>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</si>
  <si>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</si>
  <si>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</si>
  <si>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</si>
  <si>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</si>
  <si>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</si>
  <si>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</si>
  <si>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</si>
  <si>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</si>
  <si>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</si>
  <si>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</si>
  <si>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</si>
  <si>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</si>
  <si>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</si>
  <si>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</si>
  <si>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</si>
  <si>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</si>
  <si>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</si>
  <si>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</si>
  <si>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</si>
  <si>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</si>
  <si>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</si>
  <si>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</si>
  <si>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</si>
  <si>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</si>
  <si>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</si>
  <si>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</si>
  <si>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</si>
  <si>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</si>
  <si>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</si>
  <si>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</si>
  <si>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</si>
  <si>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</si>
  <si>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</si>
  <si>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</si>
  <si>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</si>
  <si>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</si>
  <si>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</si>
  <si>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</si>
  <si>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</si>
  <si>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</si>
  <si>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</si>
  <si>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</si>
  <si>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</si>
  <si>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</si>
  <si>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</si>
  <si>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</si>
  <si>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</si>
  <si>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</si>
  <si>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</si>
  <si>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</si>
  <si>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</si>
  <si>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</si>
  <si>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</si>
  <si>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</si>
  <si>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</si>
  <si>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</si>
  <si>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</si>
  <si>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</si>
  <si>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</si>
  <si>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</si>
  <si>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</si>
  <si>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</si>
  <si>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</si>
  <si>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</si>
  <si>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</si>
  <si>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</si>
  <si>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</si>
  <si>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</si>
  <si>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</si>
  <si>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</si>
  <si>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</si>
  <si>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</si>
  <si>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</si>
  <si>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</si>
  <si>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</si>
  <si>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</si>
  <si>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</si>
  <si>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</si>
  <si>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</si>
  <si>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</si>
  <si>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</si>
  <si>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</si>
  <si>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</si>
  <si>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</si>
  <si>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</si>
  <si>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</si>
  <si>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</si>
  <si>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</si>
  <si>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</si>
  <si>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</si>
  <si>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</si>
  <si>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</si>
  <si>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</si>
  <si>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</si>
  <si>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</si>
  <si>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</si>
  <si>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</si>
  <si>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</si>
  <si>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</si>
  <si>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</si>
  <si>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</si>
  <si>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</si>
  <si>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</si>
  <si>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</si>
  <si>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</si>
  <si>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</si>
  <si>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</si>
  <si>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</si>
  <si>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</si>
  <si>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</si>
  <si>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</si>
  <si>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</si>
  <si>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</si>
  <si>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</si>
  <si>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</si>
  <si>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</si>
  <si>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</si>
  <si>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</si>
  <si>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</si>
  <si>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</si>
  <si>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</si>
  <si>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</si>
  <si>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</si>
  <si>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</si>
  <si>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</si>
  <si>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</si>
  <si>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</si>
  <si>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</si>
  <si>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</si>
  <si>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</si>
  <si>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</si>
  <si>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</si>
  <si>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</si>
  <si>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</si>
  <si>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</si>
  <si>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</si>
  <si>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</si>
  <si>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</si>
  <si>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</si>
  <si>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</si>
  <si>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</si>
  <si>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</si>
  <si>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</si>
  <si>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</si>
  <si>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</si>
  <si>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</si>
  <si>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</si>
  <si>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</si>
  <si>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</si>
  <si>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</si>
  <si>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</si>
  <si>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</si>
  <si>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</si>
  <si>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</si>
  <si>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</si>
  <si>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</si>
  <si>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</si>
  <si>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</si>
  <si>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</si>
  <si>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</si>
  <si>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</si>
  <si>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</si>
  <si>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</si>
  <si>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</si>
  <si>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</si>
  <si>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</si>
  <si>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</si>
  <si>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</si>
  <si>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</si>
  <si>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</si>
  <si>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</si>
  <si>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</si>
  <si>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</si>
  <si>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</si>
  <si>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</si>
  <si>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</si>
  <si>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</si>
  <si>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</si>
  <si>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</si>
  <si>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</si>
  <si>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</si>
  <si>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</si>
  <si>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</si>
  <si>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</si>
  <si>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</si>
  <si>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</si>
  <si>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</si>
  <si>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</si>
  <si>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</si>
  <si>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</si>
  <si>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</si>
  <si>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</si>
  <si>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</si>
  <si>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</si>
  <si>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</si>
  <si>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</si>
  <si>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</si>
  <si>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</si>
  <si>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</si>
  <si>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</si>
  <si>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</si>
  <si>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</si>
  <si>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</si>
  <si>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</si>
  <si>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</si>
  <si>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</si>
  <si>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</si>
  <si>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</si>
  <si>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</si>
  <si>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</si>
  <si>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</si>
  <si>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</si>
  <si>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</si>
  <si>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</si>
  <si>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</si>
  <si>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</si>
  <si>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</si>
  <si>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</si>
  <si>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</si>
  <si>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</si>
  <si>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</si>
  <si>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</si>
  <si>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</si>
  <si>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</si>
  <si>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</si>
  <si>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</si>
  <si>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</si>
  <si>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</si>
  <si>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</si>
  <si>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</si>
  <si>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</si>
  <si>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</si>
  <si>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</si>
  <si>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</si>
  <si>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</si>
  <si>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</si>
  <si>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</si>
  <si>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</si>
  <si>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</si>
  <si>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</si>
  <si>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</si>
  <si>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</si>
  <si>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</si>
  <si>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</si>
  <si>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</si>
  <si>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</si>
  <si>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</si>
  <si>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</si>
  <si>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</si>
  <si>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</si>
  <si>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</si>
  <si>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</si>
  <si>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</si>
  <si>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</si>
  <si>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</si>
  <si>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</si>
  <si>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</si>
  <si>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</si>
  <si>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</si>
  <si>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</si>
  <si>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</si>
  <si>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</si>
  <si>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</si>
  <si>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</si>
  <si>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</si>
  <si>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</si>
  <si>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</si>
  <si>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</si>
  <si>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</si>
  <si>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</si>
  <si>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</si>
  <si>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</si>
  <si>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</si>
  <si>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</si>
  <si>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</si>
  <si>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</si>
  <si>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</si>
  <si>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</si>
  <si>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</si>
  <si>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</si>
  <si>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</si>
  <si>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</si>
  <si>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</si>
  <si>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</si>
  <si>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</si>
  <si>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</si>
  <si>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</si>
  <si>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</si>
  <si>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</si>
  <si>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</si>
  <si>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</si>
  <si>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</si>
  <si>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</si>
  <si>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</si>
  <si>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</si>
  <si>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</si>
  <si>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</si>
  <si>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</si>
  <si>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</si>
  <si>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</si>
  <si>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</si>
  <si>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</si>
  <si>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</si>
  <si>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</si>
  <si>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</si>
  <si>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</si>
  <si>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</si>
  <si>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</si>
  <si>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</si>
  <si>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</si>
  <si>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</si>
  <si>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</si>
  <si>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</si>
  <si>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</si>
  <si>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</si>
  <si>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</si>
  <si>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</si>
  <si>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</si>
  <si>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</si>
  <si>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</si>
  <si>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</si>
  <si>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</si>
  <si>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</si>
  <si>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</si>
  <si>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</si>
  <si>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</si>
  <si>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</si>
  <si>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</si>
  <si>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</si>
  <si>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</si>
  <si>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</si>
  <si>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</si>
  <si>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</si>
  <si>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</si>
  <si>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</si>
  <si>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</si>
  <si>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</si>
  <si>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</si>
  <si>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</si>
  <si>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</si>
  <si>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</si>
  <si>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</si>
  <si>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</si>
  <si>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</si>
  <si>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</si>
  <si>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</si>
  <si>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</si>
  <si>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</si>
  <si>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</si>
  <si>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</si>
  <si>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</si>
  <si>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</si>
  <si>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</si>
  <si>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</si>
  <si>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</si>
  <si>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</si>
  <si>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</si>
  <si>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</si>
  <si>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</si>
  <si>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</si>
  <si>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</si>
  <si>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</si>
  <si>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</si>
  <si>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</si>
  <si>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</si>
  <si>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</si>
  <si>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</si>
  <si>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</si>
  <si>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</si>
  <si>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</si>
  <si>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</si>
  <si>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</si>
  <si>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</si>
  <si>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</si>
  <si>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</si>
  <si>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</si>
  <si>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</si>
  <si>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</si>
  <si>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</si>
  <si>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</si>
  <si>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</si>
  <si>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</si>
  <si>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</si>
  <si>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</si>
  <si>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</si>
  <si>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</si>
  <si>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</si>
  <si>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</si>
  <si>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</si>
  <si>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</si>
  <si>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</si>
  <si>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</si>
  <si>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</si>
  <si>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</si>
  <si>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</si>
  <si>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</si>
  <si>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</si>
  <si>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</si>
  <si>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</si>
  <si>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</si>
  <si>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</si>
  <si>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</si>
  <si>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</si>
  <si>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</si>
  <si>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</si>
  <si>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</si>
  <si>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</si>
  <si>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</si>
  <si>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</si>
  <si>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</si>
  <si>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</si>
  <si>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</si>
  <si>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</si>
  <si>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</si>
  <si>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</si>
  <si>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</si>
  <si>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</si>
  <si>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</si>
  <si>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</si>
  <si>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</si>
  <si>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</si>
  <si>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</si>
  <si>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</si>
  <si>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</si>
  <si>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</si>
  <si>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</si>
  <si>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</si>
  <si>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</si>
  <si>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</si>
  <si>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</si>
  <si>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</si>
  <si>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</si>
  <si>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</si>
  <si>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</si>
  <si>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</si>
  <si>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</si>
  <si>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</si>
  <si>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</si>
  <si>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</si>
  <si>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</si>
  <si>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</si>
  <si>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</si>
  <si>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</si>
  <si>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</si>
  <si>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</si>
  <si>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</si>
  <si>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</si>
  <si>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</si>
  <si>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</si>
  <si>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</si>
  <si>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</si>
  <si>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</si>
  <si>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</si>
  <si>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</si>
  <si>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</si>
  <si>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</si>
  <si>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</si>
  <si>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</si>
  <si>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</si>
  <si>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</si>
  <si>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</si>
  <si>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</si>
  <si>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</si>
  <si>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</si>
  <si>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</si>
  <si>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</si>
  <si>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</si>
  <si>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</si>
  <si>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</si>
  <si>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</si>
  <si>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</si>
  <si>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</si>
  <si>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</si>
  <si>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</si>
  <si>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</si>
  <si>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</si>
  <si>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</si>
  <si>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</si>
  <si>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</si>
  <si>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</si>
  <si>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</si>
  <si>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</si>
  <si>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</si>
  <si>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</si>
  <si>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</si>
  <si>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</si>
  <si>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</si>
  <si>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</si>
  <si>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</si>
  <si>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</si>
  <si>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</si>
  <si>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</si>
  <si>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</si>
  <si>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</si>
  <si>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</si>
  <si>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</si>
  <si>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</si>
  <si>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</si>
  <si>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</si>
  <si>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</si>
  <si>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</si>
  <si>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</si>
  <si>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</si>
  <si>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</si>
  <si>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</si>
  <si>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</si>
  <si>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</si>
  <si>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</si>
  <si>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</si>
  <si>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</si>
  <si>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</si>
  <si>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</si>
  <si>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</si>
  <si>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</si>
  <si>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</si>
  <si>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</si>
  <si>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</si>
  <si>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</si>
  <si>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</si>
  <si>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</si>
  <si>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</si>
  <si>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</si>
  <si>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</si>
  <si>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</si>
  <si>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</si>
  <si>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</si>
  <si>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</si>
  <si>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</si>
  <si>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</si>
  <si>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</si>
  <si>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</si>
  <si>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</si>
  <si>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</si>
  <si>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</si>
  <si>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</si>
  <si>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</si>
  <si>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</si>
  <si>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</si>
  <si>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</si>
  <si>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</si>
  <si>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</si>
  <si>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</si>
  <si>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</si>
  <si>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</si>
  <si>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</si>
  <si>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</si>
  <si>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</si>
  <si>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</si>
  <si>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</si>
  <si>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</si>
  <si>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</si>
  <si>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</si>
  <si>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</si>
  <si>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</si>
  <si>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</si>
  <si>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</si>
  <si>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</si>
  <si>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</si>
  <si>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</si>
  <si>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</si>
  <si>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</si>
  <si>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</si>
  <si>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</si>
  <si>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</si>
  <si>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</si>
  <si>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</si>
  <si>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</si>
  <si>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</si>
  <si>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</si>
  <si>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</si>
  <si>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</si>
  <si>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</si>
  <si>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</si>
  <si>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</si>
  <si>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</si>
  <si>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</si>
  <si>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</si>
  <si>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</si>
  <si>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</si>
  <si>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</si>
  <si>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</si>
  <si>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</si>
  <si>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</si>
  <si>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</si>
  <si>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</si>
  <si>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</si>
  <si>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</si>
  <si>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</si>
  <si>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</si>
  <si>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</si>
  <si>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</si>
  <si>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</si>
  <si>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</si>
  <si>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</si>
  <si>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</si>
  <si>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</si>
  <si>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</si>
  <si>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</si>
  <si>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</si>
  <si>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</si>
  <si>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</si>
  <si>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</si>
  <si>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</si>
  <si>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</si>
  <si>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</si>
  <si>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</si>
  <si>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</si>
  <si>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</si>
  <si>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</si>
  <si>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</si>
  <si>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</si>
  <si>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</si>
  <si>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</si>
  <si>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</si>
  <si>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</si>
  <si>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</si>
  <si>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</si>
  <si>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</si>
  <si>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</si>
  <si>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</si>
  <si>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</si>
  <si>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</si>
  <si>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</si>
  <si>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</si>
  <si>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</si>
  <si>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</si>
  <si>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</si>
  <si>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</si>
  <si>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</si>
  <si>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</si>
  <si>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</si>
  <si>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</si>
  <si>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</si>
  <si>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</si>
  <si>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</si>
  <si>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</si>
  <si>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</si>
  <si>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</si>
  <si>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</si>
  <si>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</si>
  <si>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</si>
  <si>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</si>
  <si>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</si>
  <si>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</si>
  <si>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</si>
  <si>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</si>
  <si>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</si>
  <si>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</si>
  <si>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</si>
  <si>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</si>
  <si>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</si>
  <si>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</si>
  <si>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</si>
  <si>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</si>
  <si>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</si>
  <si>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</si>
  <si>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</si>
  <si>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</si>
  <si>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</si>
  <si>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</si>
  <si>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</si>
  <si>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</si>
  <si>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</si>
  <si>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</si>
  <si>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</si>
  <si>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</si>
  <si>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</si>
  <si>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</si>
  <si>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</si>
  <si>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</si>
  <si>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</si>
  <si>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</si>
  <si>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</si>
  <si>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</si>
  <si>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</si>
  <si>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</si>
  <si>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</si>
  <si>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</si>
  <si>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</si>
  <si>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</si>
  <si>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</si>
  <si>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</si>
  <si>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</si>
  <si>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</si>
  <si>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</si>
  <si>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</si>
  <si>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</si>
  <si>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</si>
  <si>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</si>
  <si>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</si>
  <si>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</si>
  <si>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</si>
  <si>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</si>
  <si>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</si>
  <si>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</si>
  <si>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</si>
  <si>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</si>
  <si>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</si>
  <si>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</si>
  <si>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</si>
  <si>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</si>
  <si>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</si>
  <si>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</si>
  <si>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</si>
  <si>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</si>
  <si>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</si>
  <si>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</si>
  <si>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</si>
  <si>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</si>
  <si>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</si>
  <si>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</si>
  <si>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</si>
  <si>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</si>
  <si>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</si>
  <si>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</si>
  <si>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</si>
  <si>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</si>
  <si>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</si>
  <si>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</si>
  <si>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</si>
  <si>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</si>
  <si>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</si>
  <si>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</si>
  <si>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</si>
  <si>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</si>
  <si>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</si>
  <si>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</si>
  <si>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</si>
  <si>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</si>
  <si>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</si>
  <si>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</si>
  <si>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</si>
  <si>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</si>
  <si>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</si>
  <si>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</si>
  <si>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</si>
  <si>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</si>
  <si>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</si>
  <si>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</si>
  <si>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</si>
  <si>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</si>
  <si>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</si>
  <si>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</si>
  <si>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</si>
  <si>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</si>
  <si>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</si>
  <si>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</si>
  <si>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</si>
  <si>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</si>
  <si>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</si>
  <si>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</si>
  <si>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</si>
  <si>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</si>
  <si>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</si>
  <si>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</si>
  <si>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</si>
  <si>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</si>
  <si>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</si>
  <si>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</si>
  <si>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</si>
  <si>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</si>
  <si>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</si>
  <si>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</si>
  <si>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</si>
  <si>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</si>
  <si>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</si>
  <si>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</si>
  <si>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</si>
  <si>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</si>
  <si>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</si>
  <si>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</si>
  <si>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</si>
  <si>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</si>
  <si>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</si>
  <si>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</si>
  <si>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</si>
  <si>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</si>
  <si>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</si>
  <si>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</si>
  <si>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</si>
  <si>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</si>
  <si>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</si>
  <si>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</si>
  <si>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</si>
  <si>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</si>
  <si>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</si>
  <si>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</si>
  <si>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</si>
  <si>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</si>
  <si>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</si>
  <si>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</si>
  <si>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</si>
  <si>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</si>
  <si>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</si>
  <si>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</si>
  <si>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</si>
  <si>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</si>
  <si>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</si>
  <si>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</si>
  <si>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</si>
  <si>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</si>
  <si>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</si>
  <si>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</si>
  <si>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</si>
  <si>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</si>
  <si>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</si>
  <si>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</si>
  <si>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</si>
  <si>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</si>
  <si>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</si>
  <si>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</si>
  <si>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</si>
  <si>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</si>
  <si>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</si>
  <si>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</si>
  <si>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</si>
  <si>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</si>
  <si>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</si>
  <si>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</si>
  <si>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</si>
  <si>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</si>
  <si>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</si>
  <si>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</si>
  <si>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</si>
  <si>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</si>
  <si>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</si>
  <si>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</si>
  <si>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</si>
  <si>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</si>
  <si>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</si>
  <si>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</si>
  <si>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</si>
  <si>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</si>
  <si>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</si>
  <si>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</si>
  <si>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</si>
  <si>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</si>
  <si>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</si>
  <si>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</si>
  <si>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</si>
  <si>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</si>
  <si>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</si>
  <si>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</si>
  <si>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</si>
  <si>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</si>
  <si>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</si>
  <si>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</si>
  <si>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</si>
  <si>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</si>
  <si>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</si>
  <si>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</si>
  <si>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</si>
  <si>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</si>
  <si>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</si>
  <si>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</si>
  <si>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</si>
  <si>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</si>
  <si>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</si>
  <si>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</si>
  <si>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</si>
  <si>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</si>
  <si>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</si>
  <si>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</si>
  <si>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</si>
  <si>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</si>
  <si>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</si>
  <si>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</si>
  <si>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</si>
  <si>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</si>
  <si>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</si>
  <si>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</si>
  <si>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</si>
  <si>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</si>
  <si>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</si>
  <si>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</si>
  <si>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</si>
  <si>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</si>
  <si>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</si>
  <si>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</si>
  <si>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</si>
  <si>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</si>
  <si>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</si>
  <si>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</si>
  <si>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</si>
  <si>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</si>
  <si>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</si>
  <si>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</si>
  <si>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</si>
  <si>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</si>
  <si>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</si>
  <si>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</si>
  <si>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</si>
  <si>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</si>
  <si>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</si>
  <si>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</si>
  <si>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</si>
  <si>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</si>
  <si>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</si>
  <si>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</si>
  <si>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</si>
  <si>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</si>
  <si>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</si>
  <si>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</si>
  <si>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</si>
  <si>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</si>
  <si>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</si>
  <si>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</si>
  <si>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</si>
  <si>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</si>
  <si>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</si>
  <si>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</si>
  <si>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</si>
  <si>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</si>
  <si>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</si>
  <si>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</si>
  <si>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</si>
  <si>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</si>
  <si>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</si>
  <si>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</si>
  <si>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</si>
  <si>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</si>
  <si>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</si>
  <si>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</si>
  <si>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</si>
  <si>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</si>
  <si>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</si>
  <si>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</si>
  <si>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</si>
  <si>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</si>
  <si>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</si>
  <si>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</si>
  <si>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</si>
  <si>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</si>
  <si>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</si>
  <si>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</si>
  <si>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</si>
  <si>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</si>
  <si>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</si>
  <si>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</si>
  <si>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</si>
  <si>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</si>
  <si>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</si>
  <si>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</si>
  <si>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</si>
  <si>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</si>
  <si>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</si>
  <si>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</si>
  <si>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</si>
  <si>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</si>
  <si>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</si>
  <si>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</si>
  <si>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</si>
  <si>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</si>
  <si>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</si>
  <si>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</si>
  <si>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</si>
  <si>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</si>
  <si>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</si>
  <si>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</si>
  <si>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</si>
  <si>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</si>
  <si>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</si>
  <si>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</si>
  <si>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</si>
  <si>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</si>
  <si>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</si>
  <si>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</si>
  <si>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</si>
  <si>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</si>
  <si>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</si>
  <si>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</si>
  <si>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</si>
  <si>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</si>
  <si>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</si>
  <si>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</si>
  <si>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</si>
  <si>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</si>
  <si>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</si>
  <si>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</si>
  <si>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</si>
  <si>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</si>
  <si>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</si>
  <si>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</si>
  <si>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</si>
  <si>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</si>
  <si>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</si>
  <si>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</si>
  <si>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</si>
  <si>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</si>
  <si>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</si>
  <si>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</si>
  <si>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</si>
  <si>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</si>
  <si>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</si>
  <si>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</si>
  <si>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</si>
  <si>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</si>
  <si>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</si>
  <si>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</si>
  <si>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</si>
  <si>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</si>
  <si>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</si>
  <si>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</si>
  <si>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</si>
  <si>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</si>
  <si>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</si>
  <si>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</si>
  <si>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</si>
  <si>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</si>
  <si>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</si>
  <si>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</si>
  <si>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</si>
  <si>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</si>
  <si>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</si>
  <si>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</si>
  <si>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</si>
  <si>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</si>
  <si>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</si>
  <si>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</si>
  <si>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</si>
  <si>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</si>
  <si>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</si>
  <si>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</si>
  <si>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</si>
  <si>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</si>
  <si>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</si>
  <si>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</si>
  <si>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</si>
  <si>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</si>
  <si>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</si>
  <si>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</si>
  <si>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</si>
  <si>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</si>
  <si>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</si>
  <si>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</si>
  <si>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</si>
  <si>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</si>
  <si>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</si>
  <si>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</si>
  <si>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</si>
  <si>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</si>
  <si>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</si>
  <si>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</si>
  <si>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</si>
  <si>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</si>
  <si>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</si>
  <si>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</si>
  <si>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</si>
  <si>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</si>
  <si>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</si>
  <si>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</si>
  <si>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</si>
  <si>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</si>
  <si>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</si>
  <si>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</si>
  <si>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</si>
  <si>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</si>
  <si>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</si>
  <si>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</si>
  <si>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</si>
  <si>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</si>
  <si>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</si>
  <si>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</si>
  <si>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</si>
  <si>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</si>
  <si>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</si>
  <si>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</si>
  <si>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</si>
  <si>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</si>
  <si>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</si>
  <si>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</si>
  <si>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</si>
  <si>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</si>
  <si>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</si>
  <si>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</si>
  <si>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</si>
  <si>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</si>
  <si>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</si>
  <si>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</si>
  <si>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</si>
  <si>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</si>
  <si>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</si>
  <si>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</si>
  <si>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</si>
  <si>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</si>
  <si>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</si>
  <si>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</si>
  <si>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</si>
  <si>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</si>
  <si>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</si>
  <si>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</si>
  <si>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</si>
  <si>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</si>
  <si>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</si>
  <si>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</si>
  <si>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</si>
  <si>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</si>
  <si>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</si>
  <si>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</si>
  <si>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</si>
  <si>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</si>
  <si>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</si>
  <si>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</si>
  <si>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</si>
  <si>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</si>
  <si>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</si>
  <si>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</si>
  <si>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</si>
  <si>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</si>
  <si>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</si>
  <si>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</si>
  <si>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</si>
  <si>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</si>
  <si>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</si>
  <si>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</si>
  <si>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</si>
  <si>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</si>
  <si>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</si>
  <si>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</si>
  <si>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</si>
  <si>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</si>
  <si>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</si>
  <si>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</si>
  <si>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</si>
  <si>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</si>
  <si>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</si>
  <si>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</si>
  <si>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</si>
  <si>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</si>
  <si>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</si>
  <si>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</si>
  <si>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</si>
  <si>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</si>
  <si>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</si>
  <si>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</si>
  <si>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</si>
  <si>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</si>
  <si>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</si>
  <si>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</si>
  <si>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</si>
  <si>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</si>
  <si>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</si>
  <si>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</si>
  <si>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</si>
  <si>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</si>
  <si>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</si>
  <si>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</si>
  <si>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</si>
  <si>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</si>
  <si>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</si>
  <si>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</si>
  <si>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</si>
  <si>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</si>
  <si>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</si>
  <si>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</si>
  <si>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</si>
  <si>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</si>
  <si>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</si>
  <si>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</si>
  <si>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</si>
  <si>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</si>
  <si>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</si>
  <si>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</si>
  <si>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</si>
  <si>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</si>
  <si>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</si>
  <si>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</si>
  <si>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</si>
  <si>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</si>
  <si>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</si>
  <si>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</si>
  <si>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</si>
  <si>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</si>
  <si>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</si>
  <si>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</si>
  <si>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</si>
  <si>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</si>
  <si>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</si>
  <si>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</si>
  <si>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</si>
  <si>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</si>
  <si>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</si>
  <si>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</si>
  <si>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</si>
  <si>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</si>
  <si>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</si>
  <si>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</si>
  <si>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</si>
  <si>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</si>
  <si>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</si>
  <si>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</si>
  <si>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</si>
  <si>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</si>
  <si>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</si>
  <si>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</si>
  <si>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</si>
  <si>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</si>
  <si>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</si>
  <si>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</si>
  <si>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</si>
  <si>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</si>
  <si>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</si>
  <si>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</si>
  <si>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</si>
  <si>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</si>
  <si>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</si>
  <si>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</si>
  <si>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</si>
  <si>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</si>
  <si>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</si>
  <si>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</si>
  <si>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</si>
  <si>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</si>
  <si>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</si>
  <si>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</si>
  <si>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</si>
  <si>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</si>
  <si>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</si>
  <si>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</si>
  <si>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</si>
  <si>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</si>
  <si>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</si>
  <si>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</si>
  <si>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</si>
  <si>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</si>
  <si>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</si>
  <si>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</si>
  <si>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</si>
  <si>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</si>
  <si>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</si>
  <si>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</si>
  <si>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</si>
  <si>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</si>
  <si>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</si>
  <si>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</si>
  <si>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</si>
  <si>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</si>
  <si>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</si>
  <si>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</si>
  <si>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</si>
  <si>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</si>
  <si>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</si>
  <si>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</si>
  <si>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</si>
  <si>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</si>
  <si>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</si>
  <si>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</si>
  <si>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</si>
  <si>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</si>
  <si>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</si>
  <si>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</si>
  <si>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</si>
  <si>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</si>
  <si>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</si>
  <si>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</si>
  <si>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</si>
  <si>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</si>
  <si>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</si>
  <si>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</si>
  <si>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</si>
  <si>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</si>
  <si>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</si>
  <si>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</si>
  <si>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</si>
  <si>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</si>
  <si>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</si>
  <si>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</si>
  <si>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</si>
  <si>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</si>
  <si>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</si>
  <si>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</si>
  <si>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</si>
  <si>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</si>
  <si>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</si>
  <si>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</si>
  <si>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</si>
  <si>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</si>
  <si>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</si>
  <si>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</si>
  <si>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</si>
  <si>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</si>
  <si>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</si>
  <si>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</si>
  <si>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</si>
  <si>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</si>
  <si>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</si>
  <si>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</si>
  <si>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</si>
  <si>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</si>
  <si>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</si>
  <si>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</si>
  <si>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</si>
  <si>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</si>
  <si>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</si>
  <si>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</si>
  <si>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</si>
  <si>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</si>
  <si>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</si>
  <si>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</si>
  <si>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</si>
  <si>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</si>
  <si>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</si>
  <si>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</si>
  <si>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</si>
  <si>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</si>
  <si>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</si>
  <si>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</si>
  <si>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</si>
  <si>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</si>
  <si>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</si>
  <si>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</si>
  <si>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</si>
  <si>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</si>
  <si>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</si>
  <si>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</si>
  <si>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</si>
  <si>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</si>
  <si>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</si>
  <si>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</si>
  <si>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</si>
  <si>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</si>
  <si>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</si>
  <si>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</si>
  <si>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</si>
  <si>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</si>
  <si>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</si>
  <si>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</si>
  <si>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</si>
  <si>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</si>
  <si>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</si>
  <si>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</si>
  <si>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</si>
  <si>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</si>
  <si>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</si>
  <si>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</si>
  <si>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</si>
  <si>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</si>
  <si>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</si>
  <si>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</si>
  <si>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</si>
  <si>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</si>
  <si>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</si>
  <si>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</si>
  <si>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</si>
  <si>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</si>
  <si>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</si>
  <si>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</si>
  <si>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</si>
  <si>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</si>
  <si>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</si>
  <si>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</si>
  <si>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</si>
  <si>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</si>
  <si>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</si>
  <si>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</si>
  <si>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</si>
  <si>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</si>
  <si>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</si>
  <si>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</si>
  <si>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</si>
  <si>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</si>
  <si>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</si>
  <si>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</si>
  <si>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</si>
  <si>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</si>
  <si>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</si>
  <si>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</si>
  <si>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</si>
  <si>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</si>
  <si>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</si>
  <si>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</si>
  <si>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</si>
  <si>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</si>
  <si>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</si>
  <si>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</si>
  <si>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</si>
  <si>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</si>
  <si>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</si>
  <si>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</si>
  <si>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</si>
  <si>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</si>
  <si>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</si>
  <si>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</si>
  <si>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</si>
  <si>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</si>
  <si>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</si>
  <si>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</si>
  <si>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</si>
  <si>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</si>
  <si>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</si>
  <si>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</si>
  <si>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</si>
  <si>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</si>
  <si>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</si>
  <si>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</si>
  <si>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</si>
  <si>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</si>
  <si>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</si>
  <si>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</si>
  <si>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</si>
  <si>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</si>
  <si>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</si>
  <si>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</si>
  <si>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</si>
  <si>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</si>
  <si>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</si>
  <si>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</si>
  <si>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</si>
  <si>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</si>
  <si>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</si>
  <si>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</si>
  <si>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</si>
  <si>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</si>
  <si>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</si>
  <si>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</si>
  <si>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</si>
  <si>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</si>
  <si>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</si>
  <si>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</si>
  <si>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</si>
  <si>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</si>
  <si>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</si>
  <si>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</si>
  <si>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</si>
  <si>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</si>
  <si>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</si>
  <si>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</si>
  <si>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</si>
  <si>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</si>
  <si>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</si>
  <si>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</si>
  <si>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</si>
  <si>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</si>
  <si>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</si>
  <si>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</si>
  <si>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</si>
  <si>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</si>
  <si>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</si>
  <si>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</si>
  <si>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</si>
  <si>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</si>
  <si>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</si>
  <si>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</si>
  <si>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</si>
  <si>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</si>
  <si>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</si>
  <si>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</si>
  <si>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</si>
  <si>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</si>
  <si>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</si>
  <si>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</si>
  <si>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</si>
  <si>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</si>
  <si>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</si>
  <si>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</si>
  <si>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</si>
  <si>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</si>
  <si>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</si>
  <si>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</si>
  <si>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</si>
  <si>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</si>
  <si>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</si>
  <si>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</si>
  <si>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</si>
  <si>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</si>
  <si>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</si>
  <si>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</si>
  <si>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</si>
  <si>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</si>
  <si>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</si>
  <si>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</si>
  <si>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</si>
  <si>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</si>
  <si>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</si>
  <si>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</si>
  <si>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</si>
  <si>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</si>
  <si>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</si>
  <si>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</si>
  <si>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</si>
  <si>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</si>
  <si>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</si>
  <si>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</si>
  <si>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</si>
  <si>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</si>
  <si>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</si>
  <si>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</si>
  <si>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</si>
  <si>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</si>
  <si>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</si>
  <si>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</si>
  <si>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</si>
  <si>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</si>
  <si>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</si>
  <si>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</si>
  <si>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</si>
  <si>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</si>
  <si>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</si>
  <si>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</si>
  <si>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</si>
  <si>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</si>
  <si>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</si>
  <si>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</si>
  <si>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</si>
  <si>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</si>
  <si>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</si>
  <si>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</si>
  <si>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</si>
  <si>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</si>
  <si>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</si>
  <si>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</si>
  <si>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</si>
  <si>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</si>
  <si>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</si>
  <si>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</si>
  <si>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</si>
  <si>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</si>
  <si>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</si>
  <si>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</si>
  <si>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</si>
  <si>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</si>
  <si>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</si>
  <si>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</si>
  <si>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</si>
  <si>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</si>
  <si>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</si>
  <si>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</si>
  <si>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</si>
  <si>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</si>
  <si>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</si>
  <si>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</si>
  <si>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</si>
  <si>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</si>
  <si>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</si>
  <si>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</si>
  <si>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</si>
  <si>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</si>
  <si>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</si>
  <si>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</si>
  <si>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</si>
  <si>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</si>
  <si>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</si>
  <si>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</si>
  <si>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</si>
  <si>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</si>
  <si>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</si>
  <si>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</si>
  <si>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</si>
  <si>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</si>
  <si>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</si>
  <si>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</si>
  <si>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</si>
  <si>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</si>
  <si>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</si>
  <si>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</si>
  <si>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</si>
  <si>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</si>
  <si>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</si>
  <si>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</si>
  <si>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</si>
  <si>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</si>
  <si>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</si>
  <si>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</si>
  <si>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</si>
  <si>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</si>
  <si>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</si>
  <si>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</si>
  <si>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</si>
  <si>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</si>
  <si>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</si>
  <si>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</si>
  <si>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</si>
  <si>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</si>
  <si>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</si>
  <si>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</si>
  <si>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</si>
  <si>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</si>
  <si>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</si>
  <si>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</si>
  <si>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</si>
  <si>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</si>
  <si>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</si>
  <si>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</si>
  <si>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</si>
  <si>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</si>
  <si>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</si>
  <si>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</si>
  <si>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</si>
  <si>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</si>
  <si>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</si>
  <si>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</si>
  <si>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</si>
  <si>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</si>
  <si>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</si>
  <si>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</si>
  <si>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</si>
  <si>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</si>
  <si>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</si>
  <si>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</si>
  <si>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</si>
  <si>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</si>
  <si>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</si>
  <si>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</si>
  <si>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</si>
  <si>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</si>
  <si>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</si>
  <si>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</si>
  <si>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</si>
  <si>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</si>
  <si>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</si>
  <si>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</si>
  <si>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</si>
  <si>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</si>
  <si>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</si>
  <si>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</si>
  <si>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</si>
  <si>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</si>
  <si>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</si>
  <si>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</si>
  <si>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</si>
  <si>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</si>
  <si>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</si>
  <si>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</si>
  <si>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</si>
  <si>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</si>
  <si>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</si>
  <si>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</si>
  <si>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</si>
  <si>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</si>
  <si>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</si>
  <si>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</si>
  <si>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</si>
  <si>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</si>
  <si>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</si>
  <si>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</si>
  <si>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</si>
  <si>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</si>
  <si>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</si>
  <si>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</si>
  <si>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</si>
  <si>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</si>
  <si>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</si>
  <si>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</si>
  <si>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</si>
  <si>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</si>
  <si>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</si>
  <si>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</si>
  <si>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</si>
  <si>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</si>
  <si>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</si>
  <si>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</si>
  <si>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</si>
  <si>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</si>
  <si>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</si>
  <si>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</si>
  <si>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</si>
  <si>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</si>
  <si>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</si>
  <si>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</si>
  <si>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</si>
  <si>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</si>
  <si>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</si>
  <si>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</si>
  <si>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</si>
  <si>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</si>
  <si>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</si>
  <si>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</si>
  <si>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</si>
  <si>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</si>
  <si>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</si>
  <si>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</si>
  <si>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</si>
  <si>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</si>
  <si>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</si>
  <si>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</si>
  <si>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</si>
  <si>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</si>
  <si>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</si>
  <si>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</si>
  <si>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</si>
  <si>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</si>
  <si>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</si>
  <si>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</si>
  <si>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</si>
  <si>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</si>
  <si>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</si>
  <si>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</si>
  <si>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</si>
  <si>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</si>
  <si>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</si>
  <si>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</si>
  <si>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</si>
  <si>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</si>
  <si>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</si>
  <si>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</si>
  <si>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</si>
  <si>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</si>
  <si>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</si>
  <si>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</si>
  <si>
    <t>Successful Data</t>
  </si>
  <si>
    <t>Failed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</si>
</sst>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42" applyFon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7C80"/>
        </patternFill>
      </fill>
    </dxf>
    <dxf>
      <fill>
        <patternFill>
          <bgColor rgb="FFA9D08E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7C80"/>
        </patternFill>
      </fill>
    </dxf>
    <dxf>
      <fill>
        <patternFill>
          <bgColor rgb="FFA9D08E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7C80"/>
        </patternFill>
      </fill>
    </dxf>
    <dxf>
      <fill>
        <patternFill>
          <bgColor rgb="FFA9D08E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  <color rgb="FF339933"/>
      <color rgb="FF00CC00"/>
      <color rgb="FFFF5050"/>
      <color rgb="FF33CC33"/>
      <color rgb="FF008000"/>
      <color rgb="FF00CC66"/>
      <color rgb="FF009900"/>
      <color rgb="FF5EA74D"/>
      <color rgb="FFA9D0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[CrowdfundingBook_Solution.xlsx]Sheet1!PivotTable1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3399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4-433D-8F21-1683F0A06A00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4-433D-8F21-1683F0A06A00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A4-433D-8F21-1683F0A06A00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33993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82-4C8F-99AF-0A1807D39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6806088"/>
        <c:axId val="616806448"/>
      </c:barChart>
      <c:catAx>
        <c:axId val="61680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806448"/>
        <c:crosses val="autoZero"/>
        <c:auto val="1"/>
        <c:lblAlgn val="ctr"/>
        <c:lblOffset val="100"/>
        <c:noMultiLvlLbl val="0"/>
      </c:catAx>
      <c:valAx>
        <c:axId val="6168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80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[CrowdfundingBook_Solution.xlsx]Sheet2!PivotTable2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C-40AC-A7CC-1BA74E5D45AC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D5C-4693-BF1E-2AFA8DB9040D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D5C-4693-BF1E-2AFA8DB9040D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D5C-4693-BF1E-2AFA8DB90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6803208"/>
        <c:axId val="616808608"/>
      </c:barChart>
      <c:catAx>
        <c:axId val="61680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808608"/>
        <c:crosses val="autoZero"/>
        <c:auto val="1"/>
        <c:lblAlgn val="ctr"/>
        <c:lblOffset val="100"/>
        <c:noMultiLvlLbl val="0"/>
      </c:catAx>
      <c:valAx>
        <c:axId val="6168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80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[CrowdfundingBook_Solution.xlsx]Sheet3!PivotTable3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E-4627-B83A-76C551B30E75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9F-4F08-ADCC-F114B7A4D47F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9F-4F08-ADCC-F114B7A4D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571752"/>
        <c:axId val="600570672"/>
      </c:lineChart>
      <c:catAx>
        <c:axId val="60057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70672"/>
        <c:crosses val="autoZero"/>
        <c:auto val="1"/>
        <c:lblAlgn val="ctr"/>
        <c:lblOffset val="100"/>
        <c:noMultiLvlLbl val="0"/>
      </c:catAx>
      <c:valAx>
        <c:axId val="60057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7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2-4B1A-8621-A1E0165B5265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22-4B1A-8621-A1E0165B5265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22-4B1A-8621-A1E0165B5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768168"/>
        <c:axId val="368764568"/>
      </c:lineChart>
      <c:catAx>
        <c:axId val="368768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64568"/>
        <c:crosses val="autoZero"/>
        <c:auto val="1"/>
        <c:lblAlgn val="ctr"/>
        <c:lblOffset val="100"/>
        <c:noMultiLvlLbl val="0"/>
      </c:catAx>
      <c:valAx>
        <c:axId val="36876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6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261936</xdr:colOff>
      <xdr:row>11</xdr:row>
      <xdr:rowOff>57149</xdr:rowOff>
    </xdr:from>
    <xdr:to>
      <xdr:col>15</xdr:col>
      <xdr:colOff>342900</xdr:colOff>
      <xdr:row>35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6347D-C94F-D9CB-5A22-E58168EF7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261936</xdr:colOff>
      <xdr:row>11</xdr:row>
      <xdr:rowOff>57149</xdr:rowOff>
    </xdr:from>
    <xdr:to>
      <xdr:col>17</xdr:col>
      <xdr:colOff>590549</xdr:colOff>
      <xdr:row>35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F807BC-868B-1FB7-1314-F15821A68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233361</xdr:colOff>
      <xdr:row>5</xdr:row>
      <xdr:rowOff>161924</xdr:rowOff>
    </xdr:from>
    <xdr:to>
      <xdr:col>17</xdr:col>
      <xdr:colOff>219074</xdr:colOff>
      <xdr:row>33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635C6-3A8E-1E4F-3B96-B3DD65CCF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204786</xdr:colOff>
      <xdr:row>13</xdr:row>
      <xdr:rowOff>142874</xdr:rowOff>
    </xdr:from>
    <xdr:to>
      <xdr:col>12</xdr:col>
      <xdr:colOff>200025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A8F21-89CA-D0FA-E4BB-3C37AB311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nelli jinadasa" refreshedDate="45216.032108564817" createdVersion="8" refreshedVersion="8" minRefreshableVersion="3" recordCount="1000" xr:uid="{BE137F24-EEEA-4149-89F0-00F6EAF55FC8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47F8E9-B6FC-47B4-800E-5ED0D17EB4D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C63D78-003D-4C3B-8484-ADE38EBE94C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35A8B6-DD8E-49A2-9546-C924D6CC195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19F0E-4F72-4CC1-90CD-0614CD206357}">
  <dimension ref="A1:F14"/>
  <sheetViews>
    <sheetView workbookViewId="0">
      <selection activeCell="M7" sqref="M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9" width="15.25" bestFit="1" customWidth="1"/>
    <col min="10" max="10" width="11" bestFit="1" customWidth="1"/>
  </cols>
  <sheetData>
    <row r="1" spans="1:6" x14ac:dyDescent="0.25">
      <c r="A1" s="6" t="s">
        <v>6</v>
      </c>
      <c r="B1" t="s">
        <v>2070</v>
      </c>
    </row>
    <row r="3" spans="1:6" x14ac:dyDescent="0.25">
      <c r="A3" s="6" t="s">
        <v>2069</v>
      </c>
      <c r="B3" s="6" t="s">
        <v>2068</v>
      </c>
    </row>
    <row r="4" spans="1:6" x14ac:dyDescent="0.2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7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2062</v>
      </c>
      <c r="E8">
        <v>4</v>
      </c>
      <c r="F8">
        <v>4</v>
      </c>
    </row>
    <row r="9" spans="1:6" x14ac:dyDescent="0.25">
      <c r="A9" s="7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79101-DA2D-4770-9CE6-754B7318D00C}">
  <dimension ref="A1:F30"/>
  <sheetViews>
    <sheetView workbookViewId="0">
      <selection activeCell="B22" sqref="B2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2070</v>
      </c>
    </row>
    <row r="2" spans="1:6" x14ac:dyDescent="0.25">
      <c r="A2" s="6" t="s">
        <v>2064</v>
      </c>
      <c r="B2" t="s">
        <v>2070</v>
      </c>
    </row>
    <row r="4" spans="1:6" x14ac:dyDescent="0.25">
      <c r="A4" s="6" t="s">
        <v>2069</v>
      </c>
      <c r="B4" s="6" t="s">
        <v>2068</v>
      </c>
    </row>
    <row r="5" spans="1:6" x14ac:dyDescent="0.2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2063</v>
      </c>
      <c r="E7">
        <v>4</v>
      </c>
      <c r="F7">
        <v>4</v>
      </c>
    </row>
    <row r="8" spans="1:6" x14ac:dyDescent="0.25">
      <c r="A8" s="7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2041</v>
      </c>
      <c r="C10">
        <v>8</v>
      </c>
      <c r="E10">
        <v>10</v>
      </c>
      <c r="F10">
        <v>18</v>
      </c>
    </row>
    <row r="11" spans="1:6" x14ac:dyDescent="0.25">
      <c r="A11" s="7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2055</v>
      </c>
      <c r="C15">
        <v>3</v>
      </c>
      <c r="E15">
        <v>4</v>
      </c>
      <c r="F15">
        <v>7</v>
      </c>
    </row>
    <row r="16" spans="1:6" x14ac:dyDescent="0.25">
      <c r="A16" s="7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2054</v>
      </c>
      <c r="C20">
        <v>4</v>
      </c>
      <c r="E20">
        <v>4</v>
      </c>
      <c r="F20">
        <v>8</v>
      </c>
    </row>
    <row r="21" spans="1:6" x14ac:dyDescent="0.25">
      <c r="A21" s="7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2061</v>
      </c>
      <c r="C22">
        <v>9</v>
      </c>
      <c r="E22">
        <v>5</v>
      </c>
      <c r="F22">
        <v>14</v>
      </c>
    </row>
    <row r="23" spans="1:6" x14ac:dyDescent="0.25">
      <c r="A23" s="7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2057</v>
      </c>
      <c r="C25">
        <v>7</v>
      </c>
      <c r="E25">
        <v>14</v>
      </c>
      <c r="F25">
        <v>21</v>
      </c>
    </row>
    <row r="26" spans="1:6" x14ac:dyDescent="0.25">
      <c r="A26" s="7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2060</v>
      </c>
      <c r="E29">
        <v>3</v>
      </c>
      <c r="F29">
        <v>3</v>
      </c>
    </row>
    <row r="30" spans="1:6" x14ac:dyDescent="0.25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CA1F1-3221-4C77-8AB4-520C697B49E8}">
  <dimension ref="A1:E18"/>
  <sheetViews>
    <sheetView workbookViewId="0">
      <selection activeCell="C8" sqref="C8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6" t="s">
        <v>2064</v>
      </c>
      <c r="B1" t="s">
        <v>2070</v>
      </c>
    </row>
    <row r="2" spans="1:5" x14ac:dyDescent="0.25">
      <c r="A2" s="6" t="s">
        <v>2085</v>
      </c>
      <c r="B2" t="s">
        <v>2070</v>
      </c>
    </row>
    <row r="4" spans="1:5" x14ac:dyDescent="0.25">
      <c r="A4" s="6" t="s">
        <v>2069</v>
      </c>
      <c r="B4" s="6" t="s">
        <v>2068</v>
      </c>
    </row>
    <row r="5" spans="1:5" x14ac:dyDescent="0.25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7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3D4D8-CF31-4FEE-9466-C9BAC9DF1B1B}">
  <dimension ref="A1:H13"/>
  <sheetViews>
    <sheetView workbookViewId="0">
      <selection activeCell="A2" sqref="A2"/>
    </sheetView>
  </sheetViews>
  <sheetFormatPr defaultRowHeight="15.75" x14ac:dyDescent="0.25"/>
  <cols>
    <col min="1" max="1" width="26.37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bestFit="1" customWidth="1"/>
    <col min="7" max="7" width="16.125" bestFit="1" customWidth="1"/>
    <col min="8" max="8" width="18.875" bestFit="1" customWidth="1"/>
  </cols>
  <sheetData>
    <row r="1" spans="1:8" x14ac:dyDescent="0.25">
      <c r="A1" s="10" t="s">
        <v>2086</v>
      </c>
      <c r="B1" s="10" t="s">
        <v>2087</v>
      </c>
      <c r="C1" s="10" t="s">
        <v>2088</v>
      </c>
      <c r="D1" s="10" t="s">
        <v>2089</v>
      </c>
      <c r="E1" s="10" t="s">
        <v>2090</v>
      </c>
      <c r="F1" s="10" t="s">
        <v>2091</v>
      </c>
      <c r="G1" s="10" t="s">
        <v>2092</v>
      </c>
      <c r="H1" s="10" t="s">
        <v>2093</v>
      </c>
    </row>
    <row r="2" spans="1:8" x14ac:dyDescent="0.25">
      <c r="A2" t="s">
        <v>2094</v>
      </c>
      <c r="B2">
        <f>COUNTIFS(Crowdfunding!G2:G1001,"successful",Crowdfunding!D2:D1001, "&lt;1000")</f>
        <v>30</v>
      </c>
      <c r="C2">
        <f>COUNTIFS(Crowdfunding!G2:G1001,"failed",Crowdfunding!D2:D1001, "&lt;1000")</f>
        <v>20</v>
      </c>
      <c r="D2">
        <f>COUNTIFS(Crowdfunding!G2:G1001,"canceled",Crowdfunding!D2:D1001, "&lt;1000")</f>
        <v>1</v>
      </c>
      <c r="E2">
        <f>B2+C2+D2</f>
        <v>51</v>
      </c>
      <c r="F2" s="9">
        <f>B2/E2</f>
        <v>0.58823529411764708</v>
      </c>
      <c r="G2" s="9">
        <f>C2/E2</f>
        <v>0.39215686274509803</v>
      </c>
      <c r="H2" s="9">
        <f>D2/E2</f>
        <v>1.9607843137254902E-2</v>
      </c>
    </row>
    <row r="3" spans="1:8" x14ac:dyDescent="0.25">
      <c r="A3" t="s">
        <v>2095</v>
      </c>
      <c r="B3">
        <f>COUNTIFS(Crowdfunding!G2:G1001,"successful",Crowdfunding!D2:D1001, "&gt;=1000",Crowdfunding!D2:D1001, "&lt;=4999")</f>
        <v>191</v>
      </c>
      <c r="C3">
        <f>COUNTIFS(Crowdfunding!G2:G1001,"failed",Crowdfunding!D2:D1001, "&gt;=1000",Crowdfunding!D2:D1001, "&lt;=4999")</f>
        <v>38</v>
      </c>
      <c r="D3">
        <f>COUNTIFS(Crowdfunding!G2:G1001,"canceled",Crowdfunding!D2:D1001, "&gt;=1000",Crowdfunding!D2:D1001, "&lt;=4999")</f>
        <v>2</v>
      </c>
      <c r="E3">
        <f t="shared" ref="E3:E13" si="0">B3+C3+D3</f>
        <v>231</v>
      </c>
      <c r="F3" s="9">
        <f t="shared" ref="F3:F13" si="1">B3/E3</f>
        <v>0.82683982683982682</v>
      </c>
      <c r="G3" s="9">
        <f t="shared" ref="G3:G13" si="2">C3/E3</f>
        <v>0.16450216450216451</v>
      </c>
      <c r="H3" s="9">
        <f t="shared" ref="H3:H13" si="3">D3/E3</f>
        <v>8.658008658008658E-3</v>
      </c>
    </row>
    <row r="4" spans="1:8" x14ac:dyDescent="0.25">
      <c r="A4" t="s">
        <v>2096</v>
      </c>
      <c r="B4">
        <f>COUNTIFS(Crowdfunding!G2:G1001,"successful",Crowdfunding!D2:D1001, "&gt;=5000",Crowdfunding!D2:D1001, "&lt;=9999")</f>
        <v>164</v>
      </c>
      <c r="C4">
        <f>COUNTIFS(Crowdfunding!G2:G1001,"failed",Crowdfunding!D2:D1001, "&gt;=5000",Crowdfunding!D2:D1001, "&lt;=9999")</f>
        <v>126</v>
      </c>
      <c r="D4">
        <f>COUNTIFS(Crowdfunding!G2:G1001,"canceled",Crowdfunding!D2:D1001, "&gt;=5000",Crowdfunding!D2:D1001, "&lt;=9999")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25">
      <c r="A5" t="s">
        <v>2097</v>
      </c>
      <c r="B5">
        <f>COUNTIFS(Crowdfunding!G2:G1001,"successful",Crowdfunding!D2:D1001, "&gt;=10000",Crowdfunding!D2:D1001, "&lt;=14999")</f>
        <v>4</v>
      </c>
      <c r="C5">
        <f>COUNTIFS(Crowdfunding!G2:G1001,"failed",Crowdfunding!D2:D1001, "&gt;=10000",Crowdfunding!D2:D1001, "&lt;=14999")</f>
        <v>5</v>
      </c>
      <c r="D5">
        <f>COUNTIFS(Crowdfunding!G2:G1001,"canceled",Crowdfunding!D2:D1001, "&gt;=10000",Crowdfunding!D2:D1001, "&lt;=14999")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25">
      <c r="A6" t="s">
        <v>2098</v>
      </c>
      <c r="B6">
        <f>COUNTIFS(Crowdfunding!G2:G1001,"successful",Crowdfunding!D2:D1001, "&gt;=15000",Crowdfunding!D2:D1001, "&lt;=19999")</f>
        <v>10</v>
      </c>
      <c r="C6">
        <f>COUNTIFS(Crowdfunding!G2:G1001,"failed",Crowdfunding!D2:D1001, "&gt;=15000",Crowdfunding!D2:D1001, "&lt;=19999")</f>
        <v>0</v>
      </c>
      <c r="D6">
        <f>COUNTIFS(Crowdfunding!G2:G1001,"canceled",Crowdfunding!D2:D1001, "&gt;=15000",Crowdfunding!D2:D1001, "&lt;=19999")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25">
      <c r="A7" t="s">
        <v>2099</v>
      </c>
      <c r="B7">
        <f>COUNTIFS(Crowdfunding!G2:G1001,"successful",Crowdfunding!D2:D1001, "&gt;=20000",Crowdfunding!D2:D1001, "&lt;=24999")</f>
        <v>7</v>
      </c>
      <c r="C7">
        <f>COUNTIFS(Crowdfunding!G2:G1001,"failed",Crowdfunding!D2:D1001, "&gt;=20000",Crowdfunding!D2:D1001, "&lt;=24999")</f>
        <v>0</v>
      </c>
      <c r="D7">
        <f>COUNTIFS(Crowdfunding!G2:G1001,"canceled",Crowdfunding!D2:D1001, "&gt;=20000",Crowdfunding!D2:D1001, "&lt;=24999")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25">
      <c r="A8" t="s">
        <v>2100</v>
      </c>
      <c r="B8">
        <f>COUNTIFS(Crowdfunding!G2:G1001,"successful",Crowdfunding!D2:D1001, "&gt;=25000",Crowdfunding!D2:D1001, "&lt;=29999")</f>
        <v>11</v>
      </c>
      <c r="C8">
        <f>COUNTIFS(Crowdfunding!G2:G1001,"failed",Crowdfunding!D2:D1001, "&gt;=25000",Crowdfunding!D2:D1001, "&lt;=29999")</f>
        <v>3</v>
      </c>
      <c r="D8">
        <f>COUNTIFS(Crowdfunding!G2:G1001,"canceled",Crowdfunding!D2:D1001, "&gt;=25000",Crowdfunding!D2:D1001, "&lt;=29999")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25">
      <c r="A9" t="s">
        <v>2101</v>
      </c>
      <c r="B9">
        <f>COUNTIFS(Crowdfunding!G2:G1001,"successful",Crowdfunding!D2:D1001, "&gt;=30000",Crowdfunding!D2:D1001, "&lt;=34999")</f>
        <v>7</v>
      </c>
      <c r="C9">
        <f>COUNTIFS(Crowdfunding!G2:G1001,"failed",Crowdfunding!D2:D1001, "&gt;=30000",Crowdfunding!D2:D1001, "&lt;=34999")</f>
        <v>0</v>
      </c>
      <c r="D9">
        <f>COUNTIFS(Crowdfunding!G2:G1001,"canceled",Crowdfunding!D2:D1001, "&gt;=30000",Crowdfunding!D2:D1001, "&lt;=34999")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25">
      <c r="A10" t="s">
        <v>2102</v>
      </c>
      <c r="B10">
        <f>COUNTIFS(Crowdfunding!G2:G1001,"successful",Crowdfunding!D2:D1001, "&gt;=35000",Crowdfunding!D2:D1001, "&lt;=39999")</f>
        <v>8</v>
      </c>
      <c r="C10">
        <f>COUNTIFS(Crowdfunding!G2:G1001,"failed",Crowdfunding!D2:D1001, "&gt;=35000",Crowdfunding!D2:D1001, "&lt;=39999")</f>
        <v>3</v>
      </c>
      <c r="D10">
        <f>COUNTIFS(Crowdfunding!G2:G1001,"canceled",Crowdfunding!D2:D1001, "&gt;=35000",Crowdfunding!D2:D1001, "&lt;=39999")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25">
      <c r="A11" t="s">
        <v>2103</v>
      </c>
      <c r="B11">
        <f>COUNTIFS(Crowdfunding!G2:G1001,"successful",Crowdfunding!D2:D1001, "&gt;=40000",Crowdfunding!D2:D1001, "&lt;=44999")</f>
        <v>11</v>
      </c>
      <c r="C11">
        <f>COUNTIFS(Crowdfunding!G2:G1001,"failed",Crowdfunding!D2:D1001, "&gt;=40000",Crowdfunding!D2:D1001, "&lt;=44999")</f>
        <v>3</v>
      </c>
      <c r="D11">
        <f>COUNTIFS(Crowdfunding!G2:G1001,"canceled",Crowdfunding!D2:D1001, "&gt;=40000",Crowdfunding!D2:D1001, "&lt;=44999")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25">
      <c r="A12" t="s">
        <v>2104</v>
      </c>
      <c r="B12">
        <f>COUNTIFS(Crowdfunding!G2:G1001,"successful",Crowdfunding!D2:D1001, "&gt;=45000",Crowdfunding!D2:D1001, "&lt;=49999")</f>
        <v>8</v>
      </c>
      <c r="C12">
        <f>COUNTIFS(Crowdfunding!G2:G1001,"failed",Crowdfunding!D2:D1001, "&gt;=45000",Crowdfunding!D2:D1001, "&lt;=49999")</f>
        <v>3</v>
      </c>
      <c r="D12">
        <f>COUNTIFS(Crowdfunding!G2:G1001,"canceled",Crowdfunding!D2:D1001, "&gt;=45000",Crowdfunding!D2:D1001, "&lt;=49999")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25">
      <c r="A13" t="s">
        <v>2105</v>
      </c>
      <c r="B13">
        <f>COUNTIFS(Crowdfunding!G2:G1001,"successful",Crowdfunding!D2:D1001, "&gt;=50000")</f>
        <v>114</v>
      </c>
      <c r="C13">
        <f>COUNTIFS(Crowdfunding!G2:G1001,"failed",Crowdfunding!D2:D1001, "&gt;=50000")</f>
        <v>163</v>
      </c>
      <c r="D13">
        <f>COUNTIFS(Crowdfunding!G2:G1001,"canceled",Crowdfunding!D2:D1001, "&gt;=50000")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" workbookViewId="0">
      <selection activeCell="G2" sqref="G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8" max="8" width="13" bestFit="1" customWidth="1"/>
    <col min="9" max="9" width="13" customWidth="1"/>
    <col min="12" max="13" width="11.125" bestFit="1" customWidth="1"/>
    <col min="14" max="15" width="11.125" customWidth="1"/>
    <col min="18" max="18" width="28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s="4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>
        <v>158</v>
      </c>
      <c r="I3" s="4">
        <f t="shared" ref="I3:I66" si="1"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4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(E67/D67)*100</f>
        <v>236.14754098360655</v>
      </c>
      <c r="G67" t="s">
        <v>20</v>
      </c>
      <c r="H67">
        <v>236</v>
      </c>
      <c r="I67" s="4">
        <f t="shared" ref="I67:I130" si="5"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6">(((L67/60)/60)/24)+DATE(1970,1,1)</f>
        <v>40570.25</v>
      </c>
      <c r="O67" s="8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4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6"/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4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6"/>
        <v>40203.25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4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6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4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6"/>
        <v>40531.25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4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6"/>
        <v>40484.208333333336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4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6"/>
        <v>43799.25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4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6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4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6"/>
        <v>42701.25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4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6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4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6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4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6"/>
        <v>42027.25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4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6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4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6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4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6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4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6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4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6"/>
        <v>43062.25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4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6"/>
        <v>43482.25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4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6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4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6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4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6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4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6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4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6"/>
        <v>40610.25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4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6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4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6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4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6"/>
        <v>42425.25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4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6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4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6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4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6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4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6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4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6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4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6"/>
        <v>40612.25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4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6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4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6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4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6"/>
        <v>41968.25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4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6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4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6"/>
        <v>42056.25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4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6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4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6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4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6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4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6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4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6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4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6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4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6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4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6"/>
        <v>41651.25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4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6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4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6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6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4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6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4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6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4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6"/>
        <v>43056.25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4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6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4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6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4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6"/>
        <v>41665.25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4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6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4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6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4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6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4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6"/>
        <v>41970.25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4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6"/>
        <v>42332.25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4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6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4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6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4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6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4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6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 s="4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6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(E131/D131)*100</f>
        <v>3.202693602693603</v>
      </c>
      <c r="G131" t="s">
        <v>74</v>
      </c>
      <c r="H131">
        <v>55</v>
      </c>
      <c r="I131" s="4">
        <f t="shared" ref="I131:I194" si="9"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0">(((L131/60)/60)/24)+DATE(1970,1,1)</f>
        <v>42038.25</v>
      </c>
      <c r="O131" s="8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4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0"/>
        <v>40842.208333333336</v>
      </c>
      <c r="O132" s="8">
        <f t="shared" si="11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4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0"/>
        <v>41607.25</v>
      </c>
      <c r="O133" s="8">
        <f t="shared" si="11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4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0"/>
        <v>43112.25</v>
      </c>
      <c r="O134" s="8">
        <f t="shared" si="11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4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0"/>
        <v>40767.208333333336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4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0"/>
        <v>40713.208333333336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4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0"/>
        <v>41340.25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4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0"/>
        <v>41797.208333333336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4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0"/>
        <v>40457.208333333336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4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0"/>
        <v>41180.208333333336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4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0"/>
        <v>42115.208333333328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4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0"/>
        <v>43156.25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4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0"/>
        <v>42167.208333333328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4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0"/>
        <v>41005.208333333336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4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0"/>
        <v>40357.208333333336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4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0"/>
        <v>43633.208333333328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4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0"/>
        <v>41889.208333333336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4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0"/>
        <v>40855.25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4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0"/>
        <v>42534.208333333328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4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0"/>
        <v>42941.208333333328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4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0"/>
        <v>41275.25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4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0"/>
        <v>43450.25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4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0"/>
        <v>41799.208333333336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4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0"/>
        <v>42783.25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4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0"/>
        <v>41201.208333333336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4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0"/>
        <v>42502.208333333328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4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0"/>
        <v>40262.208333333336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4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0"/>
        <v>43743.208333333328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4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0"/>
        <v>41638.25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4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0"/>
        <v>42346.25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4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0"/>
        <v>43551.208333333328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4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0"/>
        <v>43582.208333333328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4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0"/>
        <v>42270.208333333328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4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0"/>
        <v>43442.25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4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0"/>
        <v>43028.208333333328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4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0"/>
        <v>43016.208333333328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4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0"/>
        <v>42948.208333333328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4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0"/>
        <v>40534.25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4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0"/>
        <v>41435.208333333336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4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0"/>
        <v>43518.25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4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0"/>
        <v>41077.208333333336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4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0"/>
        <v>42950.208333333328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4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0"/>
        <v>41718.208333333336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0"/>
        <v>41839.208333333336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4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0"/>
        <v>41412.208333333336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4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0"/>
        <v>42282.208333333328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4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0"/>
        <v>42613.208333333328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4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0"/>
        <v>42616.208333333328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4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0"/>
        <v>40497.25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4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0"/>
        <v>42999.208333333328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4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0"/>
        <v>41350.208333333336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4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0"/>
        <v>40259.208333333336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4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0"/>
        <v>43012.208333333328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4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0"/>
        <v>43631.208333333328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4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0"/>
        <v>40430.208333333336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4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0"/>
        <v>43588.208333333328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4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0"/>
        <v>43233.208333333328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4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0"/>
        <v>41782.208333333336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4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0"/>
        <v>41328.25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4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0"/>
        <v>41975.25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4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0"/>
        <v>42433.25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4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0"/>
        <v>41429.208333333336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4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0"/>
        <v>43536.208333333328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4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0"/>
        <v>41817.208333333336</v>
      </c>
      <c r="O194" s="8">
        <f t="shared" si="11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(E195/D195)*100</f>
        <v>45.636363636363633</v>
      </c>
      <c r="G195" t="s">
        <v>14</v>
      </c>
      <c r="H195">
        <v>65</v>
      </c>
      <c r="I195" s="4">
        <f t="shared" ref="I195:I258" si="13"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4">(((L195/60)/60)/24)+DATE(1970,1,1)</f>
        <v>43198.208333333328</v>
      </c>
      <c r="O195" s="8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4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4"/>
        <v>42261.208333333328</v>
      </c>
      <c r="O196" s="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4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4"/>
        <v>43310.208333333328</v>
      </c>
      <c r="O197" s="8">
        <f t="shared" si="15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4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4"/>
        <v>42616.208333333328</v>
      </c>
      <c r="O198" s="8">
        <f t="shared" si="15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4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4"/>
        <v>42909.208333333328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4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4"/>
        <v>40396.208333333336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4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4"/>
        <v>42192.208333333328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4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4"/>
        <v>40262.208333333336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4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4"/>
        <v>41845.208333333336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4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4"/>
        <v>40818.208333333336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4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4"/>
        <v>42752.25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4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4"/>
        <v>40636.208333333336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4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4"/>
        <v>43390.208333333328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4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4"/>
        <v>40236.25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4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4"/>
        <v>43340.208333333328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4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4"/>
        <v>43048.25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4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4"/>
        <v>42496.208333333328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4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4"/>
        <v>42797.25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4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4"/>
        <v>41513.208333333336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4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4"/>
        <v>43814.25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4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4"/>
        <v>40488.208333333336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4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4"/>
        <v>40409.208333333336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4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4"/>
        <v>43509.25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4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4"/>
        <v>40869.25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4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4"/>
        <v>43583.208333333328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4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4"/>
        <v>40858.25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4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4"/>
        <v>41137.208333333336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4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4"/>
        <v>40725.208333333336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4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4"/>
        <v>41081.208333333336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4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4"/>
        <v>41914.208333333336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4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4"/>
        <v>42445.208333333328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4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4"/>
        <v>41906.208333333336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4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4"/>
        <v>41762.208333333336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4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4"/>
        <v>40276.208333333336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4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4"/>
        <v>42139.208333333328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4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4"/>
        <v>42613.208333333328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4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4"/>
        <v>42887.208333333328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4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4"/>
        <v>43805.25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4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4"/>
        <v>41415.208333333336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4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4"/>
        <v>42576.208333333328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4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4"/>
        <v>40706.208333333336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4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4"/>
        <v>42969.208333333328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4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4"/>
        <v>42779.25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4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4"/>
        <v>43641.208333333328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4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4"/>
        <v>41754.208333333336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4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4"/>
        <v>43083.25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4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4"/>
        <v>42245.208333333328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4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4"/>
        <v>40396.208333333336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4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4"/>
        <v>41742.208333333336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4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4"/>
        <v>42865.208333333328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4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4"/>
        <v>43163.25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4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4"/>
        <v>41834.208333333336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4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4"/>
        <v>41736.208333333336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4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4"/>
        <v>41491.208333333336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4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4"/>
        <v>42726.25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4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4"/>
        <v>42004.25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4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4"/>
        <v>42006.25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4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4"/>
        <v>40203.25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4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4"/>
        <v>41252.25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4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4"/>
        <v>41572.208333333336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4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4"/>
        <v>40641.208333333336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4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4"/>
        <v>42787.25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4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4"/>
        <v>40590.25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4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4"/>
        <v>42393.25</v>
      </c>
      <c r="O258" s="8">
        <f t="shared" si="15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(E259/D259)*100</f>
        <v>146</v>
      </c>
      <c r="G259" t="s">
        <v>20</v>
      </c>
      <c r="H259">
        <v>92</v>
      </c>
      <c r="I259" s="4">
        <f t="shared" ref="I259:I322" si="17"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18">(((L259/60)/60)/24)+DATE(1970,1,1)</f>
        <v>41338.25</v>
      </c>
      <c r="O259" s="8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4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8"/>
        <v>42712.25</v>
      </c>
      <c r="O260" s="8">
        <f t="shared" si="19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4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8"/>
        <v>41251.25</v>
      </c>
      <c r="O261" s="8">
        <f t="shared" si="19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4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8"/>
        <v>41180.208333333336</v>
      </c>
      <c r="O262" s="8">
        <f t="shared" si="19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4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8"/>
        <v>40415.208333333336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4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8"/>
        <v>40638.208333333336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4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8"/>
        <v>40187.25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4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8"/>
        <v>41317.25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4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8"/>
        <v>42372.25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4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8"/>
        <v>41950.25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4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8"/>
        <v>41206.208333333336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4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8"/>
        <v>41186.208333333336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4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8"/>
        <v>43496.25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4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8"/>
        <v>40514.25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4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8"/>
        <v>42345.25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4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8"/>
        <v>43656.208333333328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4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8"/>
        <v>42995.208333333328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4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8"/>
        <v>43045.25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4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8"/>
        <v>43561.208333333328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4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8"/>
        <v>41018.208333333336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4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8"/>
        <v>40378.208333333336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4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8"/>
        <v>41239.25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4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8"/>
        <v>43346.208333333328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4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8"/>
        <v>43060.25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4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8"/>
        <v>40979.25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4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8"/>
        <v>42701.25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4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8"/>
        <v>42520.208333333328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4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8"/>
        <v>41030.208333333336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4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8"/>
        <v>42623.208333333328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4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8"/>
        <v>42697.25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4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8"/>
        <v>42122.208333333328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4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8"/>
        <v>40982.208333333336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4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8"/>
        <v>42219.208333333328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4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8"/>
        <v>41404.208333333336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4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8"/>
        <v>40831.208333333336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8"/>
        <v>40984.208333333336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4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8"/>
        <v>40456.208333333336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4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8"/>
        <v>43399.208333333328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4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8"/>
        <v>41562.208333333336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4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8"/>
        <v>43493.25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4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8"/>
        <v>41653.25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4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8"/>
        <v>42426.25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4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8"/>
        <v>42432.25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4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8"/>
        <v>42977.208333333328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4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8"/>
        <v>42061.25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4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8"/>
        <v>43345.208333333328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4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8"/>
        <v>42376.25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4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8"/>
        <v>42589.208333333328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4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8"/>
        <v>42448.208333333328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4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8"/>
        <v>42930.208333333328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4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8"/>
        <v>41066.208333333336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4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8"/>
        <v>40651.208333333336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4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8"/>
        <v>40807.208333333336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4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8"/>
        <v>40277.208333333336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4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8"/>
        <v>40590.25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4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8"/>
        <v>41572.208333333336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4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8"/>
        <v>40966.25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4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8"/>
        <v>43536.208333333328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4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8"/>
        <v>41783.208333333336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4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8"/>
        <v>43788.25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4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8"/>
        <v>42869.208333333328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4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8"/>
        <v>41684.25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4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8"/>
        <v>40402.208333333336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4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8"/>
        <v>40673.208333333336</v>
      </c>
      <c r="O322" s="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(E323/D323)*100</f>
        <v>94.144366197183089</v>
      </c>
      <c r="G323" t="s">
        <v>14</v>
      </c>
      <c r="H323">
        <v>2468</v>
      </c>
      <c r="I323" s="4">
        <f t="shared" ref="I323:I386" si="21"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2">(((L323/60)/60)/24)+DATE(1970,1,1)</f>
        <v>40634.208333333336</v>
      </c>
      <c r="O323" s="8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4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2"/>
        <v>40507.25</v>
      </c>
      <c r="O324" s="8">
        <f t="shared" si="23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4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2"/>
        <v>41725.208333333336</v>
      </c>
      <c r="O325" s="8">
        <f t="shared" si="23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4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2"/>
        <v>42176.208333333328</v>
      </c>
      <c r="O326" s="8">
        <f t="shared" si="23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4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2"/>
        <v>43267.208333333328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4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2"/>
        <v>42364.25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4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2"/>
        <v>43705.208333333328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4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2"/>
        <v>43434.25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4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2"/>
        <v>42716.25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4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2"/>
        <v>43077.25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4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2"/>
        <v>40896.25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4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2"/>
        <v>41361.208333333336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4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2"/>
        <v>43424.25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4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2"/>
        <v>43110.25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4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2"/>
        <v>43784.25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4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2"/>
        <v>40527.25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4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2"/>
        <v>43780.25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4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2"/>
        <v>40821.208333333336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4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2"/>
        <v>42949.208333333328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4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2"/>
        <v>40889.25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4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2"/>
        <v>42244.208333333328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4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2"/>
        <v>41475.208333333336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4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2"/>
        <v>41597.25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4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2"/>
        <v>43122.25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4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2"/>
        <v>42194.208333333328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4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2"/>
        <v>42971.208333333328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4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2"/>
        <v>42046.25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4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2"/>
        <v>42782.25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4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2"/>
        <v>42930.208333333328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4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2"/>
        <v>42144.208333333328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4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2"/>
        <v>42240.208333333328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4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2"/>
        <v>42315.25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4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2"/>
        <v>43651.208333333328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4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2"/>
        <v>41520.208333333336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4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2"/>
        <v>42757.25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4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2"/>
        <v>40922.25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4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2"/>
        <v>42250.208333333328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4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2"/>
        <v>43322.208333333328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4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2"/>
        <v>40782.208333333336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4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2"/>
        <v>40544.25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4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2"/>
        <v>43015.208333333328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4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2"/>
        <v>40570.25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4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2"/>
        <v>40904.25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4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2"/>
        <v>43164.25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4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2"/>
        <v>42733.25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4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2"/>
        <v>40546.25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4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2"/>
        <v>41930.208333333336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4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2"/>
        <v>40464.208333333336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4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2"/>
        <v>41308.25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4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2"/>
        <v>43570.208333333328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4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2"/>
        <v>42043.25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4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2"/>
        <v>42012.25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4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2"/>
        <v>42964.208333333328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4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2"/>
        <v>43476.25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4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2"/>
        <v>42293.208333333328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4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2"/>
        <v>41826.208333333336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4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2"/>
        <v>43760.208333333328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4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2"/>
        <v>43241.208333333328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4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2"/>
        <v>40843.208333333336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4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2"/>
        <v>41448.208333333336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4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2"/>
        <v>42163.208333333328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4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2"/>
        <v>43024.208333333328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4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2"/>
        <v>43509.25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 s="4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2"/>
        <v>42776.25</v>
      </c>
      <c r="O386" s="8">
        <f t="shared" si="23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(E387/D387)*100</f>
        <v>146.16709511568124</v>
      </c>
      <c r="G387" t="s">
        <v>20</v>
      </c>
      <c r="H387">
        <v>1137</v>
      </c>
      <c r="I387" s="4">
        <f t="shared" ref="I387:I450" si="25"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6">(((L387/60)/60)/24)+DATE(1970,1,1)</f>
        <v>43553.208333333328</v>
      </c>
      <c r="O387" s="8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4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6"/>
        <v>40355.208333333336</v>
      </c>
      <c r="O388" s="8">
        <f t="shared" si="27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4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6"/>
        <v>41072.208333333336</v>
      </c>
      <c r="O389" s="8">
        <f t="shared" si="27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4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6"/>
        <v>40912.25</v>
      </c>
      <c r="O390" s="8">
        <f t="shared" si="27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4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6"/>
        <v>40479.208333333336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4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6"/>
        <v>41530.208333333336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4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6"/>
        <v>41653.25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4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6"/>
        <v>40549.25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4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6"/>
        <v>42933.208333333328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4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6"/>
        <v>41484.208333333336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4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6"/>
        <v>40885.25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4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6"/>
        <v>43378.208333333328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4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6"/>
        <v>41417.208333333336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4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6"/>
        <v>43228.208333333328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4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6"/>
        <v>40576.25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4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6"/>
        <v>41502.208333333336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4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6"/>
        <v>43765.208333333328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6"/>
        <v>40914.25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4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6"/>
        <v>40310.208333333336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4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6"/>
        <v>43053.25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4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6"/>
        <v>43255.208333333328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4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6"/>
        <v>41304.25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4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6"/>
        <v>43751.208333333328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4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6"/>
        <v>42541.208333333328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4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6"/>
        <v>42843.208333333328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4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6"/>
        <v>42122.208333333328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4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6"/>
        <v>42884.208333333328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4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6"/>
        <v>41642.25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4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6"/>
        <v>43431.25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4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6"/>
        <v>40288.208333333336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4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6"/>
        <v>40921.25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4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6"/>
        <v>40560.25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4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6"/>
        <v>43407.208333333328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4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6"/>
        <v>41035.208333333336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4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6"/>
        <v>40899.25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4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6"/>
        <v>42911.208333333328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4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6"/>
        <v>42915.208333333328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4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6"/>
        <v>40285.208333333336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4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6"/>
        <v>40808.208333333336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4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6"/>
        <v>43208.208333333328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4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6"/>
        <v>42213.208333333328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4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6"/>
        <v>41332.25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4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6"/>
        <v>41895.208333333336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4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6"/>
        <v>40585.25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4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6"/>
        <v>41680.25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4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6"/>
        <v>43737.208333333328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4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6"/>
        <v>43273.208333333328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4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6"/>
        <v>41761.208333333336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4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6"/>
        <v>41603.25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4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6"/>
        <v>42705.25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4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6"/>
        <v>41988.25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4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6"/>
        <v>43575.208333333328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4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6"/>
        <v>42260.208333333328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4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6"/>
        <v>41337.25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4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6"/>
        <v>42680.208333333328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4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6"/>
        <v>42916.208333333328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4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6"/>
        <v>41025.208333333336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4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6"/>
        <v>42980.208333333328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4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6"/>
        <v>40451.208333333336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4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6"/>
        <v>40748.208333333336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4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6"/>
        <v>40515.25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4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6"/>
        <v>41261.25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4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6"/>
        <v>43088.25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4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6"/>
        <v>41378.208333333336</v>
      </c>
      <c r="O450" s="8">
        <f t="shared" si="27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(E451/D451)*100</f>
        <v>967</v>
      </c>
      <c r="G451" t="s">
        <v>20</v>
      </c>
      <c r="H451">
        <v>86</v>
      </c>
      <c r="I451" s="4">
        <f t="shared" ref="I451:I514" si="29"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30">(((L451/60)/60)/24)+DATE(1970,1,1)</f>
        <v>43530.25</v>
      </c>
      <c r="O451" s="8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4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30"/>
        <v>43394.208333333328</v>
      </c>
      <c r="O452" s="8">
        <f t="shared" si="31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4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30"/>
        <v>42935.208333333328</v>
      </c>
      <c r="O453" s="8">
        <f t="shared" si="31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4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30"/>
        <v>40365.208333333336</v>
      </c>
      <c r="O454" s="8">
        <f t="shared" si="31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4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30"/>
        <v>42705.25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4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30"/>
        <v>41568.208333333336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4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30"/>
        <v>40809.208333333336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4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30"/>
        <v>43141.25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4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30"/>
        <v>42657.208333333328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4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30"/>
        <v>40265.208333333336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4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30"/>
        <v>42001.25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4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30"/>
        <v>40399.208333333336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4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30"/>
        <v>41757.208333333336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4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30"/>
        <v>41304.25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4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30"/>
        <v>41639.25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4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30"/>
        <v>43142.25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4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30"/>
        <v>43127.25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4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30"/>
        <v>41409.208333333336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4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30"/>
        <v>42331.25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4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30"/>
        <v>43569.208333333328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4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30"/>
        <v>42142.208333333328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4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30"/>
        <v>42716.25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4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30"/>
        <v>41031.208333333336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4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30"/>
        <v>43535.208333333328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4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30"/>
        <v>43277.208333333328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4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30"/>
        <v>41989.25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4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30"/>
        <v>41450.208333333336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4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30"/>
        <v>43322.208333333328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4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30"/>
        <v>40720.208333333336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4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30"/>
        <v>42072.208333333328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4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30"/>
        <v>42945.208333333328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4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30"/>
        <v>40248.25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4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30"/>
        <v>41913.208333333336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4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30"/>
        <v>40963.25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4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30"/>
        <v>43811.25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4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30"/>
        <v>41855.208333333336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4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30"/>
        <v>43626.208333333328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4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30"/>
        <v>43168.25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4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30"/>
        <v>42845.208333333328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4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30"/>
        <v>42403.25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4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30"/>
        <v>40406.208333333336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4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30"/>
        <v>43786.25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4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30"/>
        <v>41456.208333333336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4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30"/>
        <v>40336.208333333336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4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30"/>
        <v>43645.208333333328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4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30"/>
        <v>40990.208333333336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4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30"/>
        <v>41800.208333333336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4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30"/>
        <v>42876.208333333328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4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30"/>
        <v>42724.25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4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30"/>
        <v>42005.25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4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30"/>
        <v>42444.208333333328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4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30"/>
        <v>41395.208333333336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4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30"/>
        <v>41345.208333333336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4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30"/>
        <v>41117.208333333336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4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30"/>
        <v>42186.208333333328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4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30"/>
        <v>42142.208333333328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4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30"/>
        <v>41341.25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4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30"/>
        <v>43062.25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4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30"/>
        <v>41373.208333333336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4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30"/>
        <v>43310.208333333328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4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30"/>
        <v>41034.208333333336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4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30"/>
        <v>43251.208333333328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4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30"/>
        <v>43671.208333333328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 s="4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30"/>
        <v>41825.208333333336</v>
      </c>
      <c r="O514" s="8">
        <f t="shared" si="31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(E515/D515)*100</f>
        <v>39.277108433734945</v>
      </c>
      <c r="G515" t="s">
        <v>74</v>
      </c>
      <c r="H515">
        <v>35</v>
      </c>
      <c r="I515" s="4">
        <f t="shared" ref="I515:I578" si="33"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34">(((L515/60)/60)/24)+DATE(1970,1,1)</f>
        <v>40430.208333333336</v>
      </c>
      <c r="O515" s="8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4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4"/>
        <v>41614.25</v>
      </c>
      <c r="O516" s="8">
        <f t="shared" si="35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4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4"/>
        <v>40900.25</v>
      </c>
      <c r="O517" s="8">
        <f t="shared" si="35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4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4"/>
        <v>40396.208333333336</v>
      </c>
      <c r="O518" s="8">
        <f t="shared" si="35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4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4"/>
        <v>42860.208333333328</v>
      </c>
      <c r="O519" s="8">
        <f t="shared" si="35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4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4"/>
        <v>43154.25</v>
      </c>
      <c r="O520" s="8">
        <f t="shared" si="35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4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4"/>
        <v>42012.25</v>
      </c>
      <c r="O521" s="8">
        <f t="shared" si="35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4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4"/>
        <v>43574.208333333328</v>
      </c>
      <c r="O522" s="8">
        <f t="shared" si="35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4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4"/>
        <v>42605.208333333328</v>
      </c>
      <c r="O523" s="8">
        <f t="shared" si="35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4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4"/>
        <v>41093.208333333336</v>
      </c>
      <c r="O524" s="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4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4"/>
        <v>40241.25</v>
      </c>
      <c r="O525" s="8">
        <f t="shared" si="35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4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4"/>
        <v>40294.208333333336</v>
      </c>
      <c r="O526" s="8">
        <f t="shared" si="35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4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4"/>
        <v>40505.25</v>
      </c>
      <c r="O527" s="8">
        <f t="shared" si="35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4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4"/>
        <v>42364.25</v>
      </c>
      <c r="O528" s="8">
        <f t="shared" si="35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4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4"/>
        <v>42405.25</v>
      </c>
      <c r="O529" s="8">
        <f t="shared" si="35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4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4"/>
        <v>41601.25</v>
      </c>
      <c r="O530" s="8">
        <f t="shared" si="35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4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4"/>
        <v>41769.208333333336</v>
      </c>
      <c r="O531" s="8">
        <f t="shared" si="35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4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4"/>
        <v>40421.208333333336</v>
      </c>
      <c r="O532" s="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4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4"/>
        <v>41589.25</v>
      </c>
      <c r="O533" s="8">
        <f t="shared" si="35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4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4"/>
        <v>43125.25</v>
      </c>
      <c r="O534" s="8">
        <f t="shared" si="35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4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4"/>
        <v>41479.208333333336</v>
      </c>
      <c r="O535" s="8">
        <f t="shared" si="35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4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4"/>
        <v>43329.208333333328</v>
      </c>
      <c r="O536" s="8">
        <f t="shared" si="35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4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4"/>
        <v>43259.208333333328</v>
      </c>
      <c r="O537" s="8">
        <f t="shared" si="35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4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4"/>
        <v>40414.208333333336</v>
      </c>
      <c r="O538" s="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4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4"/>
        <v>43342.208333333328</v>
      </c>
      <c r="O539" s="8">
        <f t="shared" si="35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4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4"/>
        <v>41539.208333333336</v>
      </c>
      <c r="O540" s="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4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4"/>
        <v>43647.208333333328</v>
      </c>
      <c r="O541" s="8">
        <f t="shared" si="35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4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4"/>
        <v>43225.208333333328</v>
      </c>
      <c r="O542" s="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4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4"/>
        <v>42165.208333333328</v>
      </c>
      <c r="O543" s="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4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4"/>
        <v>42391.25</v>
      </c>
      <c r="O544" s="8">
        <f t="shared" si="35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4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4"/>
        <v>41528.208333333336</v>
      </c>
      <c r="O545" s="8">
        <f t="shared" si="35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4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4"/>
        <v>42377.25</v>
      </c>
      <c r="O546" s="8">
        <f t="shared" si="35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4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4"/>
        <v>43824.25</v>
      </c>
      <c r="O547" s="8">
        <f t="shared" si="35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4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4"/>
        <v>43360.208333333328</v>
      </c>
      <c r="O548" s="8">
        <f t="shared" si="35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4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4"/>
        <v>42029.25</v>
      </c>
      <c r="O549" s="8">
        <f t="shared" si="35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4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4"/>
        <v>42461.208333333328</v>
      </c>
      <c r="O550" s="8">
        <f t="shared" si="35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4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4"/>
        <v>41422.208333333336</v>
      </c>
      <c r="O551" s="8">
        <f t="shared" si="35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4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4"/>
        <v>40968.25</v>
      </c>
      <c r="O552" s="8">
        <f t="shared" si="35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4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4"/>
        <v>41993.25</v>
      </c>
      <c r="O553" s="8">
        <f t="shared" si="35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4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4"/>
        <v>42700.25</v>
      </c>
      <c r="O554" s="8">
        <f t="shared" si="35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4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4"/>
        <v>40545.25</v>
      </c>
      <c r="O555" s="8">
        <f t="shared" si="35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4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4"/>
        <v>42723.25</v>
      </c>
      <c r="O556" s="8">
        <f t="shared" si="35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4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4"/>
        <v>41731.208333333336</v>
      </c>
      <c r="O557" s="8">
        <f t="shared" si="35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4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4"/>
        <v>40792.208333333336</v>
      </c>
      <c r="O558" s="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4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4"/>
        <v>42279.208333333328</v>
      </c>
      <c r="O559" s="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4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4"/>
        <v>42424.25</v>
      </c>
      <c r="O560" s="8">
        <f t="shared" si="35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4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4"/>
        <v>42584.208333333328</v>
      </c>
      <c r="O561" s="8">
        <f t="shared" si="35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4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4"/>
        <v>40865.25</v>
      </c>
      <c r="O562" s="8">
        <f t="shared" si="35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4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4"/>
        <v>40833.208333333336</v>
      </c>
      <c r="O563" s="8">
        <f t="shared" si="35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4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4"/>
        <v>43536.208333333328</v>
      </c>
      <c r="O564" s="8">
        <f t="shared" si="35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4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4"/>
        <v>43417.25</v>
      </c>
      <c r="O565" s="8">
        <f t="shared" si="35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4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4"/>
        <v>42078.208333333328</v>
      </c>
      <c r="O566" s="8">
        <f t="shared" si="35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4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4"/>
        <v>40862.25</v>
      </c>
      <c r="O567" s="8">
        <f t="shared" si="35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4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4"/>
        <v>42424.25</v>
      </c>
      <c r="O568" s="8">
        <f t="shared" si="35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4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4"/>
        <v>41830.208333333336</v>
      </c>
      <c r="O569" s="8">
        <f t="shared" si="35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4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4"/>
        <v>40374.208333333336</v>
      </c>
      <c r="O570" s="8">
        <f t="shared" si="35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4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4"/>
        <v>40554.25</v>
      </c>
      <c r="O571" s="8">
        <f t="shared" si="35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4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4"/>
        <v>41993.25</v>
      </c>
      <c r="O572" s="8">
        <f t="shared" si="35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4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4"/>
        <v>42174.208333333328</v>
      </c>
      <c r="O573" s="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4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4"/>
        <v>42275.208333333328</v>
      </c>
      <c r="O574" s="8">
        <f t="shared" si="35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4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4"/>
        <v>41761.208333333336</v>
      </c>
      <c r="O575" s="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4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4"/>
        <v>43806.25</v>
      </c>
      <c r="O576" s="8">
        <f t="shared" si="35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4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4"/>
        <v>41779.208333333336</v>
      </c>
      <c r="O577" s="8">
        <f t="shared" si="35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4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4"/>
        <v>43040.208333333328</v>
      </c>
      <c r="O578" s="8">
        <f t="shared" si="35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(E579/D579)*100</f>
        <v>18.853658536585368</v>
      </c>
      <c r="G579" t="s">
        <v>74</v>
      </c>
      <c r="H579">
        <v>37</v>
      </c>
      <c r="I579" s="4">
        <f t="shared" ref="I579:I642" si="37"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38">(((L579/60)/60)/24)+DATE(1970,1,1)</f>
        <v>40613.25</v>
      </c>
      <c r="O579" s="8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4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8"/>
        <v>40878.25</v>
      </c>
      <c r="O580" s="8">
        <f t="shared" si="39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4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8"/>
        <v>40762.208333333336</v>
      </c>
      <c r="O581" s="8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4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8"/>
        <v>41696.25</v>
      </c>
      <c r="O582" s="8">
        <f t="shared" si="39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4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8"/>
        <v>40662.208333333336</v>
      </c>
      <c r="O583" s="8">
        <f t="shared" si="39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4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8"/>
        <v>42165.208333333328</v>
      </c>
      <c r="O584" s="8">
        <f t="shared" si="39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4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8"/>
        <v>40959.25</v>
      </c>
      <c r="O585" s="8">
        <f t="shared" si="39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4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8"/>
        <v>41024.208333333336</v>
      </c>
      <c r="O586" s="8">
        <f t="shared" si="39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4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8"/>
        <v>40255.208333333336</v>
      </c>
      <c r="O587" s="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4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8"/>
        <v>40499.25</v>
      </c>
      <c r="O588" s="8">
        <f t="shared" si="39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4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8"/>
        <v>43484.25</v>
      </c>
      <c r="O589" s="8">
        <f t="shared" si="39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4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8"/>
        <v>40262.208333333336</v>
      </c>
      <c r="O590" s="8">
        <f t="shared" si="39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4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8"/>
        <v>42190.208333333328</v>
      </c>
      <c r="O591" s="8">
        <f t="shared" si="39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4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8"/>
        <v>41994.25</v>
      </c>
      <c r="O592" s="8">
        <f t="shared" si="39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4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8"/>
        <v>40373.208333333336</v>
      </c>
      <c r="O593" s="8">
        <f t="shared" si="39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4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8"/>
        <v>41789.208333333336</v>
      </c>
      <c r="O594" s="8">
        <f t="shared" si="39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4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8"/>
        <v>41724.208333333336</v>
      </c>
      <c r="O595" s="8">
        <f t="shared" si="39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4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8"/>
        <v>42548.208333333328</v>
      </c>
      <c r="O596" s="8">
        <f t="shared" si="39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4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8"/>
        <v>40253.208333333336</v>
      </c>
      <c r="O597" s="8">
        <f t="shared" si="39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4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8"/>
        <v>42434.25</v>
      </c>
      <c r="O598" s="8">
        <f t="shared" si="39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4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8"/>
        <v>43786.25</v>
      </c>
      <c r="O599" s="8">
        <f t="shared" si="39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4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8"/>
        <v>40344.208333333336</v>
      </c>
      <c r="O600" s="8">
        <f t="shared" si="39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4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8"/>
        <v>42047.25</v>
      </c>
      <c r="O601" s="8">
        <f t="shared" si="39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4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8"/>
        <v>41485.208333333336</v>
      </c>
      <c r="O602" s="8">
        <f t="shared" si="39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4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8"/>
        <v>41789.208333333336</v>
      </c>
      <c r="O603" s="8">
        <f t="shared" si="39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4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8"/>
        <v>42160.208333333328</v>
      </c>
      <c r="O604" s="8">
        <f t="shared" si="39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4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8"/>
        <v>43573.208333333328</v>
      </c>
      <c r="O605" s="8">
        <f t="shared" si="39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4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8"/>
        <v>40565.25</v>
      </c>
      <c r="O606" s="8">
        <f t="shared" si="39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4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8"/>
        <v>42280.208333333328</v>
      </c>
      <c r="O607" s="8">
        <f t="shared" si="39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4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8"/>
        <v>42436.25</v>
      </c>
      <c r="O608" s="8">
        <f t="shared" si="39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4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8"/>
        <v>41721.208333333336</v>
      </c>
      <c r="O609" s="8">
        <f t="shared" si="39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4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8"/>
        <v>43530.25</v>
      </c>
      <c r="O610" s="8">
        <f t="shared" si="39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4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8"/>
        <v>43481.25</v>
      </c>
      <c r="O611" s="8">
        <f t="shared" si="39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4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8"/>
        <v>41259.25</v>
      </c>
      <c r="O612" s="8">
        <f t="shared" si="39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4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8"/>
        <v>41480.208333333336</v>
      </c>
      <c r="O613" s="8">
        <f t="shared" si="39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4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8"/>
        <v>40474.208333333336</v>
      </c>
      <c r="O614" s="8">
        <f t="shared" si="39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4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8"/>
        <v>42973.208333333328</v>
      </c>
      <c r="O615" s="8">
        <f t="shared" si="39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4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8"/>
        <v>42746.25</v>
      </c>
      <c r="O616" s="8">
        <f t="shared" si="39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4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8"/>
        <v>42489.208333333328</v>
      </c>
      <c r="O617" s="8">
        <f t="shared" si="39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4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8"/>
        <v>41537.208333333336</v>
      </c>
      <c r="O618" s="8">
        <f t="shared" si="39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4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8"/>
        <v>41794.208333333336</v>
      </c>
      <c r="O619" s="8">
        <f t="shared" si="39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4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8"/>
        <v>41396.208333333336</v>
      </c>
      <c r="O620" s="8">
        <f t="shared" si="39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4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8"/>
        <v>40669.208333333336</v>
      </c>
      <c r="O621" s="8">
        <f t="shared" si="39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4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8"/>
        <v>42559.208333333328</v>
      </c>
      <c r="O622" s="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4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8"/>
        <v>42626.208333333328</v>
      </c>
      <c r="O623" s="8">
        <f t="shared" si="39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4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8"/>
        <v>43205.208333333328</v>
      </c>
      <c r="O624" s="8">
        <f t="shared" si="39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4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8"/>
        <v>42201.208333333328</v>
      </c>
      <c r="O625" s="8">
        <f t="shared" si="39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4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8"/>
        <v>42029.25</v>
      </c>
      <c r="O626" s="8">
        <f t="shared" si="39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4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8"/>
        <v>43857.25</v>
      </c>
      <c r="O627" s="8">
        <f t="shared" si="39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4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8"/>
        <v>40449.208333333336</v>
      </c>
      <c r="O628" s="8">
        <f t="shared" si="39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4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8"/>
        <v>40345.208333333336</v>
      </c>
      <c r="O629" s="8">
        <f t="shared" si="39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4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8"/>
        <v>40455.208333333336</v>
      </c>
      <c r="O630" s="8">
        <f t="shared" si="39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4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8"/>
        <v>42557.208333333328</v>
      </c>
      <c r="O631" s="8">
        <f t="shared" si="39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4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8"/>
        <v>43586.208333333328</v>
      </c>
      <c r="O632" s="8">
        <f t="shared" si="39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4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8"/>
        <v>43550.208333333328</v>
      </c>
      <c r="O633" s="8">
        <f t="shared" si="39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4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8"/>
        <v>41945.208333333336</v>
      </c>
      <c r="O634" s="8">
        <f t="shared" si="39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4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8"/>
        <v>42315.25</v>
      </c>
      <c r="O635" s="8">
        <f t="shared" si="39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4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8"/>
        <v>42819.208333333328</v>
      </c>
      <c r="O636" s="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4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8"/>
        <v>41314.25</v>
      </c>
      <c r="O637" s="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4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8"/>
        <v>40926.25</v>
      </c>
      <c r="O638" s="8">
        <f t="shared" si="39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4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8"/>
        <v>42688.25</v>
      </c>
      <c r="O639" s="8">
        <f t="shared" si="39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4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8"/>
        <v>40386.208333333336</v>
      </c>
      <c r="O640" s="8">
        <f t="shared" si="39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4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8"/>
        <v>43309.208333333328</v>
      </c>
      <c r="O641" s="8">
        <f t="shared" si="39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4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8"/>
        <v>42387.25</v>
      </c>
      <c r="O642" s="8">
        <f t="shared" si="39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(E643/D643)*100</f>
        <v>119.96808510638297</v>
      </c>
      <c r="G643" t="s">
        <v>20</v>
      </c>
      <c r="H643">
        <v>194</v>
      </c>
      <c r="I643" s="4">
        <f t="shared" ref="I643:I706" si="41"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42">(((L643/60)/60)/24)+DATE(1970,1,1)</f>
        <v>42786.25</v>
      </c>
      <c r="O643" s="8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4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2"/>
        <v>43451.25</v>
      </c>
      <c r="O644" s="8">
        <f t="shared" si="43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4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2"/>
        <v>42795.25</v>
      </c>
      <c r="O645" s="8">
        <f t="shared" si="43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4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2"/>
        <v>43452.25</v>
      </c>
      <c r="O646" s="8">
        <f t="shared" si="43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4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2"/>
        <v>43369.208333333328</v>
      </c>
      <c r="O647" s="8">
        <f t="shared" si="43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4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2"/>
        <v>41346.208333333336</v>
      </c>
      <c r="O648" s="8">
        <f t="shared" si="43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4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2"/>
        <v>43199.208333333328</v>
      </c>
      <c r="O649" s="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4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2"/>
        <v>42922.208333333328</v>
      </c>
      <c r="O650" s="8">
        <f t="shared" si="43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4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2"/>
        <v>40471.208333333336</v>
      </c>
      <c r="O651" s="8">
        <f t="shared" si="43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4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2"/>
        <v>41828.208333333336</v>
      </c>
      <c r="O652" s="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4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2"/>
        <v>41692.25</v>
      </c>
      <c r="O653" s="8">
        <f t="shared" si="43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4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2"/>
        <v>42587.208333333328</v>
      </c>
      <c r="O654" s="8">
        <f t="shared" si="43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4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2"/>
        <v>42468.208333333328</v>
      </c>
      <c r="O655" s="8">
        <f t="shared" si="43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4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2"/>
        <v>42240.208333333328</v>
      </c>
      <c r="O656" s="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4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2"/>
        <v>42796.25</v>
      </c>
      <c r="O657" s="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4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2"/>
        <v>43097.25</v>
      </c>
      <c r="O658" s="8">
        <f t="shared" si="43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4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2"/>
        <v>43096.25</v>
      </c>
      <c r="O659" s="8">
        <f t="shared" si="43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4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2"/>
        <v>42246.208333333328</v>
      </c>
      <c r="O660" s="8">
        <f t="shared" si="43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4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2"/>
        <v>40570.25</v>
      </c>
      <c r="O661" s="8">
        <f t="shared" si="43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4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2"/>
        <v>42237.208333333328</v>
      </c>
      <c r="O662" s="8">
        <f t="shared" si="43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4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2"/>
        <v>40996.208333333336</v>
      </c>
      <c r="O663" s="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4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2"/>
        <v>43443.25</v>
      </c>
      <c r="O664" s="8">
        <f t="shared" si="43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4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2"/>
        <v>40458.208333333336</v>
      </c>
      <c r="O665" s="8">
        <f t="shared" si="43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4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2"/>
        <v>40959.25</v>
      </c>
      <c r="O666" s="8">
        <f t="shared" si="43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4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2"/>
        <v>40733.208333333336</v>
      </c>
      <c r="O667" s="8">
        <f t="shared" si="43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4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2"/>
        <v>41516.208333333336</v>
      </c>
      <c r="O668" s="8">
        <f t="shared" si="43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4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2"/>
        <v>41892.208333333336</v>
      </c>
      <c r="O669" s="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4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2"/>
        <v>41122.208333333336</v>
      </c>
      <c r="O670" s="8">
        <f t="shared" si="43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4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2"/>
        <v>42912.208333333328</v>
      </c>
      <c r="O671" s="8">
        <f t="shared" si="43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4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2"/>
        <v>42425.25</v>
      </c>
      <c r="O672" s="8">
        <f t="shared" si="43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4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2"/>
        <v>40390.208333333336</v>
      </c>
      <c r="O673" s="8">
        <f t="shared" si="43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4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2"/>
        <v>43180.208333333328</v>
      </c>
      <c r="O674" s="8">
        <f t="shared" si="43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4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2"/>
        <v>42475.208333333328</v>
      </c>
      <c r="O675" s="8">
        <f t="shared" si="43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4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2"/>
        <v>40774.208333333336</v>
      </c>
      <c r="O676" s="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4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2"/>
        <v>43719.208333333328</v>
      </c>
      <c r="O677" s="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4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2"/>
        <v>41178.208333333336</v>
      </c>
      <c r="O678" s="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4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2"/>
        <v>42561.208333333328</v>
      </c>
      <c r="O679" s="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4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2"/>
        <v>43484.25</v>
      </c>
      <c r="O680" s="8">
        <f t="shared" si="43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4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2"/>
        <v>43756.208333333328</v>
      </c>
      <c r="O681" s="8">
        <f t="shared" si="43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4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2"/>
        <v>43813.25</v>
      </c>
      <c r="O682" s="8">
        <f t="shared" si="43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4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2"/>
        <v>40898.25</v>
      </c>
      <c r="O683" s="8">
        <f t="shared" si="43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4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2"/>
        <v>41619.25</v>
      </c>
      <c r="O684" s="8">
        <f t="shared" si="43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4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2"/>
        <v>43359.208333333328</v>
      </c>
      <c r="O685" s="8">
        <f t="shared" si="43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4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2"/>
        <v>40358.208333333336</v>
      </c>
      <c r="O686" s="8">
        <f t="shared" si="43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4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2"/>
        <v>42239.208333333328</v>
      </c>
      <c r="O687" s="8">
        <f t="shared" si="43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4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2"/>
        <v>43186.208333333328</v>
      </c>
      <c r="O688" s="8">
        <f t="shared" si="43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4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2"/>
        <v>42806.25</v>
      </c>
      <c r="O689" s="8">
        <f t="shared" si="43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4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2"/>
        <v>43475.25</v>
      </c>
      <c r="O690" s="8">
        <f t="shared" si="43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4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2"/>
        <v>41576.208333333336</v>
      </c>
      <c r="O691" s="8">
        <f t="shared" si="43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4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2"/>
        <v>40874.25</v>
      </c>
      <c r="O692" s="8">
        <f t="shared" si="43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4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2"/>
        <v>41185.208333333336</v>
      </c>
      <c r="O693" s="8">
        <f t="shared" si="43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4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2"/>
        <v>43655.208333333328</v>
      </c>
      <c r="O694" s="8">
        <f t="shared" si="43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4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2"/>
        <v>43025.208333333328</v>
      </c>
      <c r="O695" s="8">
        <f t="shared" si="43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4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2"/>
        <v>43066.25</v>
      </c>
      <c r="O696" s="8">
        <f t="shared" si="43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4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2"/>
        <v>42322.25</v>
      </c>
      <c r="O697" s="8">
        <f t="shared" si="43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4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2"/>
        <v>42114.208333333328</v>
      </c>
      <c r="O698" s="8">
        <f t="shared" si="43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4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2"/>
        <v>43190.208333333328</v>
      </c>
      <c r="O699" s="8">
        <f t="shared" si="43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4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2"/>
        <v>40871.25</v>
      </c>
      <c r="O700" s="8">
        <f t="shared" si="43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4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2"/>
        <v>43641.208333333328</v>
      </c>
      <c r="O701" s="8">
        <f t="shared" si="43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4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2"/>
        <v>40203.25</v>
      </c>
      <c r="O702" s="8">
        <f t="shared" si="43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4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2"/>
        <v>40629.208333333336</v>
      </c>
      <c r="O703" s="8">
        <f t="shared" si="43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4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2"/>
        <v>41477.208333333336</v>
      </c>
      <c r="O704" s="8">
        <f t="shared" si="43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4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2"/>
        <v>41020.208333333336</v>
      </c>
      <c r="O705" s="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 s="4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2"/>
        <v>42555.208333333328</v>
      </c>
      <c r="O706" s="8">
        <f t="shared" si="43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(E707/D707)*100</f>
        <v>99.026517383618156</v>
      </c>
      <c r="G707" t="s">
        <v>14</v>
      </c>
      <c r="H707">
        <v>2025</v>
      </c>
      <c r="I707" s="4">
        <f t="shared" ref="I707:I770" si="45"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46">(((L707/60)/60)/24)+DATE(1970,1,1)</f>
        <v>41619.25</v>
      </c>
      <c r="O707" s="8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4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6"/>
        <v>43471.25</v>
      </c>
      <c r="O708" s="8">
        <f t="shared" si="47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4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6"/>
        <v>43442.25</v>
      </c>
      <c r="O709" s="8">
        <f t="shared" si="47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4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6"/>
        <v>42877.208333333328</v>
      </c>
      <c r="O710" s="8">
        <f t="shared" si="47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4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6"/>
        <v>41018.208333333336</v>
      </c>
      <c r="O711" s="8">
        <f t="shared" si="47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4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6"/>
        <v>43295.208333333328</v>
      </c>
      <c r="O712" s="8">
        <f t="shared" si="47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4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6"/>
        <v>42393.25</v>
      </c>
      <c r="O713" s="8">
        <f t="shared" si="47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4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6"/>
        <v>42559.208333333328</v>
      </c>
      <c r="O714" s="8">
        <f t="shared" si="47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4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6"/>
        <v>42604.208333333328</v>
      </c>
      <c r="O715" s="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4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6"/>
        <v>41870.208333333336</v>
      </c>
      <c r="O716" s="8">
        <f t="shared" si="47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4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6"/>
        <v>40397.208333333336</v>
      </c>
      <c r="O717" s="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4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6"/>
        <v>41465.208333333336</v>
      </c>
      <c r="O718" s="8">
        <f t="shared" si="47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4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6"/>
        <v>40777.208333333336</v>
      </c>
      <c r="O719" s="8">
        <f t="shared" si="47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4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6"/>
        <v>41442.208333333336</v>
      </c>
      <c r="O720" s="8">
        <f t="shared" si="47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4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6"/>
        <v>41058.208333333336</v>
      </c>
      <c r="O721" s="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4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6"/>
        <v>43152.25</v>
      </c>
      <c r="O722" s="8">
        <f t="shared" si="47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4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6"/>
        <v>43194.208333333328</v>
      </c>
      <c r="O723" s="8">
        <f t="shared" si="47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4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6"/>
        <v>43045.25</v>
      </c>
      <c r="O724" s="8">
        <f t="shared" si="47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4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6"/>
        <v>42431.25</v>
      </c>
      <c r="O725" s="8">
        <f t="shared" si="47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4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6"/>
        <v>41934.208333333336</v>
      </c>
      <c r="O726" s="8">
        <f t="shared" si="47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4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6"/>
        <v>41958.25</v>
      </c>
      <c r="O727" s="8">
        <f t="shared" si="47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4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6"/>
        <v>40476.208333333336</v>
      </c>
      <c r="O728" s="8">
        <f t="shared" si="47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4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6"/>
        <v>43485.25</v>
      </c>
      <c r="O729" s="8">
        <f t="shared" si="47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4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6"/>
        <v>42515.208333333328</v>
      </c>
      <c r="O730" s="8">
        <f t="shared" si="47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4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6"/>
        <v>41309.25</v>
      </c>
      <c r="O731" s="8">
        <f t="shared" si="47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4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6"/>
        <v>42147.208333333328</v>
      </c>
      <c r="O732" s="8">
        <f t="shared" si="47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4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6"/>
        <v>42939.208333333328</v>
      </c>
      <c r="O733" s="8">
        <f t="shared" si="47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4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6"/>
        <v>42816.208333333328</v>
      </c>
      <c r="O734" s="8">
        <f t="shared" si="47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4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6"/>
        <v>41844.208333333336</v>
      </c>
      <c r="O735" s="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4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6"/>
        <v>42763.25</v>
      </c>
      <c r="O736" s="8">
        <f t="shared" si="47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4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6"/>
        <v>42459.208333333328</v>
      </c>
      <c r="O737" s="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4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6"/>
        <v>42055.25</v>
      </c>
      <c r="O738" s="8">
        <f t="shared" si="47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4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6"/>
        <v>42685.25</v>
      </c>
      <c r="O739" s="8">
        <f t="shared" si="47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4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6"/>
        <v>41959.25</v>
      </c>
      <c r="O740" s="8">
        <f t="shared" si="47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4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6"/>
        <v>41089.208333333336</v>
      </c>
      <c r="O741" s="8">
        <f t="shared" si="47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4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6"/>
        <v>42769.25</v>
      </c>
      <c r="O742" s="8">
        <f t="shared" si="47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4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6"/>
        <v>40321.208333333336</v>
      </c>
      <c r="O743" s="8">
        <f t="shared" si="47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4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6"/>
        <v>40197.25</v>
      </c>
      <c r="O744" s="8">
        <f t="shared" si="47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4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6"/>
        <v>42298.208333333328</v>
      </c>
      <c r="O745" s="8">
        <f t="shared" si="47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4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6"/>
        <v>43322.208333333328</v>
      </c>
      <c r="O746" s="8">
        <f t="shared" si="47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4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6"/>
        <v>40328.208333333336</v>
      </c>
      <c r="O747" s="8">
        <f t="shared" si="47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4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6"/>
        <v>40825.208333333336</v>
      </c>
      <c r="O748" s="8">
        <f t="shared" si="47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4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6"/>
        <v>40423.208333333336</v>
      </c>
      <c r="O749" s="8">
        <f t="shared" si="47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4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6"/>
        <v>40238.25</v>
      </c>
      <c r="O750" s="8">
        <f t="shared" si="47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4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6"/>
        <v>41920.208333333336</v>
      </c>
      <c r="O751" s="8">
        <f t="shared" si="47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4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6"/>
        <v>40360.208333333336</v>
      </c>
      <c r="O752" s="8">
        <f t="shared" si="47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4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6"/>
        <v>42446.208333333328</v>
      </c>
      <c r="O753" s="8">
        <f t="shared" si="47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4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6"/>
        <v>40395.208333333336</v>
      </c>
      <c r="O754" s="8">
        <f t="shared" si="47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4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6"/>
        <v>40321.208333333336</v>
      </c>
      <c r="O755" s="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4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6"/>
        <v>41210.208333333336</v>
      </c>
      <c r="O756" s="8">
        <f t="shared" si="47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4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6"/>
        <v>43096.25</v>
      </c>
      <c r="O757" s="8">
        <f t="shared" si="47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4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6"/>
        <v>42024.25</v>
      </c>
      <c r="O758" s="8">
        <f t="shared" si="47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4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6"/>
        <v>40675.208333333336</v>
      </c>
      <c r="O759" s="8">
        <f t="shared" si="47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4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6"/>
        <v>41936.208333333336</v>
      </c>
      <c r="O760" s="8">
        <f t="shared" si="47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4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6"/>
        <v>43136.25</v>
      </c>
      <c r="O761" s="8">
        <f t="shared" si="47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4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6"/>
        <v>43678.208333333328</v>
      </c>
      <c r="O762" s="8">
        <f t="shared" si="47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4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6"/>
        <v>42938.208333333328</v>
      </c>
      <c r="O763" s="8">
        <f t="shared" si="47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6"/>
        <v>41241.25</v>
      </c>
      <c r="O764" s="8">
        <f t="shared" si="47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4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6"/>
        <v>41037.208333333336</v>
      </c>
      <c r="O765" s="8">
        <f t="shared" si="47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4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6"/>
        <v>40676.208333333336</v>
      </c>
      <c r="O766" s="8">
        <f t="shared" si="47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4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6"/>
        <v>42840.208333333328</v>
      </c>
      <c r="O767" s="8">
        <f t="shared" si="47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4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6"/>
        <v>43362.208333333328</v>
      </c>
      <c r="O768" s="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4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6"/>
        <v>42283.208333333328</v>
      </c>
      <c r="O769" s="8">
        <f t="shared" si="47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 s="4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6"/>
        <v>41619.25</v>
      </c>
      <c r="O770" s="8">
        <f t="shared" si="47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(E771/D771)*100</f>
        <v>86.867834394904463</v>
      </c>
      <c r="G771" t="s">
        <v>14</v>
      </c>
      <c r="H771">
        <v>3410</v>
      </c>
      <c r="I771" s="4">
        <f t="shared" ref="I771:I834" si="49"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50">(((L771/60)/60)/24)+DATE(1970,1,1)</f>
        <v>41501.208333333336</v>
      </c>
      <c r="O771" s="8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4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50"/>
        <v>41743.208333333336</v>
      </c>
      <c r="O772" s="8">
        <f t="shared" si="51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4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50"/>
        <v>43491.25</v>
      </c>
      <c r="O773" s="8">
        <f t="shared" si="51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4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50"/>
        <v>43505.25</v>
      </c>
      <c r="O774" s="8">
        <f t="shared" si="51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4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50"/>
        <v>42838.208333333328</v>
      </c>
      <c r="O775" s="8">
        <f t="shared" si="51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4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50"/>
        <v>42513.208333333328</v>
      </c>
      <c r="O776" s="8">
        <f t="shared" si="51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4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50"/>
        <v>41949.25</v>
      </c>
      <c r="O777" s="8">
        <f t="shared" si="51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4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50"/>
        <v>43650.208333333328</v>
      </c>
      <c r="O778" s="8">
        <f t="shared" si="51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4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50"/>
        <v>40809.208333333336</v>
      </c>
      <c r="O779" s="8">
        <f t="shared" si="51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4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50"/>
        <v>40768.208333333336</v>
      </c>
      <c r="O780" s="8">
        <f t="shared" si="51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4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50"/>
        <v>42230.208333333328</v>
      </c>
      <c r="O781" s="8">
        <f t="shared" si="51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4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50"/>
        <v>42573.208333333328</v>
      </c>
      <c r="O782" s="8">
        <f t="shared" si="51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4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50"/>
        <v>40482.208333333336</v>
      </c>
      <c r="O783" s="8">
        <f t="shared" si="51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4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50"/>
        <v>40603.25</v>
      </c>
      <c r="O784" s="8">
        <f t="shared" si="51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4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50"/>
        <v>41625.25</v>
      </c>
      <c r="O785" s="8">
        <f t="shared" si="51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4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50"/>
        <v>42435.25</v>
      </c>
      <c r="O786" s="8">
        <f t="shared" si="51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4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50"/>
        <v>43582.208333333328</v>
      </c>
      <c r="O787" s="8">
        <f t="shared" si="51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4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50"/>
        <v>43186.208333333328</v>
      </c>
      <c r="O788" s="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4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50"/>
        <v>40684.208333333336</v>
      </c>
      <c r="O789" s="8">
        <f t="shared" si="51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4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50"/>
        <v>41202.208333333336</v>
      </c>
      <c r="O790" s="8">
        <f t="shared" si="51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4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50"/>
        <v>41786.208333333336</v>
      </c>
      <c r="O791" s="8">
        <f t="shared" si="51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4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50"/>
        <v>40223.25</v>
      </c>
      <c r="O792" s="8">
        <f t="shared" si="51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4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50"/>
        <v>42715.25</v>
      </c>
      <c r="O793" s="8">
        <f t="shared" si="51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4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50"/>
        <v>41451.208333333336</v>
      </c>
      <c r="O794" s="8">
        <f t="shared" si="51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4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50"/>
        <v>41450.208333333336</v>
      </c>
      <c r="O795" s="8">
        <f t="shared" si="51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4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50"/>
        <v>43091.25</v>
      </c>
      <c r="O796" s="8">
        <f t="shared" si="51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4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50"/>
        <v>42675.208333333328</v>
      </c>
      <c r="O797" s="8">
        <f t="shared" si="51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4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50"/>
        <v>41859.208333333336</v>
      </c>
      <c r="O798" s="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4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50"/>
        <v>43464.25</v>
      </c>
      <c r="O799" s="8">
        <f t="shared" si="51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4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50"/>
        <v>41060.208333333336</v>
      </c>
      <c r="O800" s="8">
        <f t="shared" si="51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4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50"/>
        <v>42399.25</v>
      </c>
      <c r="O801" s="8">
        <f t="shared" si="51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4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50"/>
        <v>42167.208333333328</v>
      </c>
      <c r="O802" s="8">
        <f t="shared" si="51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4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50"/>
        <v>43830.25</v>
      </c>
      <c r="O803" s="8">
        <f t="shared" si="51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4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50"/>
        <v>43650.208333333328</v>
      </c>
      <c r="O804" s="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4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50"/>
        <v>43492.25</v>
      </c>
      <c r="O805" s="8">
        <f t="shared" si="51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4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50"/>
        <v>43102.25</v>
      </c>
      <c r="O806" s="8">
        <f t="shared" si="51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4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50"/>
        <v>41958.25</v>
      </c>
      <c r="O807" s="8">
        <f t="shared" si="51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4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50"/>
        <v>40973.25</v>
      </c>
      <c r="O808" s="8">
        <f t="shared" si="51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4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50"/>
        <v>43753.208333333328</v>
      </c>
      <c r="O809" s="8">
        <f t="shared" si="51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4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50"/>
        <v>42507.208333333328</v>
      </c>
      <c r="O810" s="8">
        <f t="shared" si="51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4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50"/>
        <v>41135.208333333336</v>
      </c>
      <c r="O811" s="8">
        <f t="shared" si="51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4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50"/>
        <v>43067.25</v>
      </c>
      <c r="O812" s="8">
        <f t="shared" si="51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4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50"/>
        <v>42378.25</v>
      </c>
      <c r="O813" s="8">
        <f t="shared" si="51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50"/>
        <v>43206.208333333328</v>
      </c>
      <c r="O814" s="8">
        <f t="shared" si="51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4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50"/>
        <v>41148.208333333336</v>
      </c>
      <c r="O815" s="8">
        <f t="shared" si="51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4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50"/>
        <v>42517.208333333328</v>
      </c>
      <c r="O816" s="8">
        <f t="shared" si="51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4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50"/>
        <v>43068.25</v>
      </c>
      <c r="O817" s="8">
        <f t="shared" si="51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4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50"/>
        <v>41680.25</v>
      </c>
      <c r="O818" s="8">
        <f t="shared" si="51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4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50"/>
        <v>43589.208333333328</v>
      </c>
      <c r="O819" s="8">
        <f t="shared" si="51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4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50"/>
        <v>43486.25</v>
      </c>
      <c r="O820" s="8">
        <f t="shared" si="51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4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50"/>
        <v>41237.25</v>
      </c>
      <c r="O821" s="8">
        <f t="shared" si="51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4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50"/>
        <v>43310.208333333328</v>
      </c>
      <c r="O822" s="8">
        <f t="shared" si="51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4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50"/>
        <v>42794.25</v>
      </c>
      <c r="O823" s="8">
        <f t="shared" si="51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4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50"/>
        <v>41698.25</v>
      </c>
      <c r="O824" s="8">
        <f t="shared" si="51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4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50"/>
        <v>41892.208333333336</v>
      </c>
      <c r="O825" s="8">
        <f t="shared" si="51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4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50"/>
        <v>40348.208333333336</v>
      </c>
      <c r="O826" s="8">
        <f t="shared" si="51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4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50"/>
        <v>42941.208333333328</v>
      </c>
      <c r="O827" s="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4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50"/>
        <v>40525.25</v>
      </c>
      <c r="O828" s="8">
        <f t="shared" si="51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4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50"/>
        <v>40666.208333333336</v>
      </c>
      <c r="O829" s="8">
        <f t="shared" si="51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4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50"/>
        <v>43340.208333333328</v>
      </c>
      <c r="O830" s="8">
        <f t="shared" si="51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4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50"/>
        <v>42164.208333333328</v>
      </c>
      <c r="O831" s="8">
        <f t="shared" si="51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4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50"/>
        <v>43103.25</v>
      </c>
      <c r="O832" s="8">
        <f t="shared" si="51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4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50"/>
        <v>40994.208333333336</v>
      </c>
      <c r="O833" s="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 s="4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50"/>
        <v>42299.208333333328</v>
      </c>
      <c r="O834" s="8">
        <f t="shared" si="51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(E835/D835)*100</f>
        <v>157.69117647058823</v>
      </c>
      <c r="G835" t="s">
        <v>20</v>
      </c>
      <c r="H835">
        <v>165</v>
      </c>
      <c r="I835" s="4">
        <f t="shared" ref="I835:I898" si="53"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54">(((L835/60)/60)/24)+DATE(1970,1,1)</f>
        <v>40588.25</v>
      </c>
      <c r="O835" s="8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4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4"/>
        <v>41448.208333333336</v>
      </c>
      <c r="O836" s="8">
        <f t="shared" si="55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4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4"/>
        <v>42063.25</v>
      </c>
      <c r="O837" s="8">
        <f t="shared" si="55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4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4"/>
        <v>40214.25</v>
      </c>
      <c r="O838" s="8">
        <f t="shared" si="55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4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4"/>
        <v>40629.208333333336</v>
      </c>
      <c r="O839" s="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4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4"/>
        <v>43370.208333333328</v>
      </c>
      <c r="O840" s="8">
        <f t="shared" si="55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4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4"/>
        <v>41715.208333333336</v>
      </c>
      <c r="O841" s="8">
        <f t="shared" si="55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4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4"/>
        <v>41836.208333333336</v>
      </c>
      <c r="O842" s="8">
        <f t="shared" si="55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4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4"/>
        <v>42419.25</v>
      </c>
      <c r="O843" s="8">
        <f t="shared" si="55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4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4"/>
        <v>43266.208333333328</v>
      </c>
      <c r="O844" s="8">
        <f t="shared" si="55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4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4"/>
        <v>43338.208333333328</v>
      </c>
      <c r="O845" s="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4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4"/>
        <v>40930.25</v>
      </c>
      <c r="O846" s="8">
        <f t="shared" si="55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4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4"/>
        <v>43235.208333333328</v>
      </c>
      <c r="O847" s="8">
        <f t="shared" si="55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4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4"/>
        <v>43302.208333333328</v>
      </c>
      <c r="O848" s="8">
        <f t="shared" si="55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4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4"/>
        <v>43107.25</v>
      </c>
      <c r="O849" s="8">
        <f t="shared" si="55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4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4"/>
        <v>40341.208333333336</v>
      </c>
      <c r="O850" s="8">
        <f t="shared" si="55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4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4"/>
        <v>40948.25</v>
      </c>
      <c r="O851" s="8">
        <f t="shared" si="55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4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4"/>
        <v>40866.25</v>
      </c>
      <c r="O852" s="8">
        <f t="shared" si="55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4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4"/>
        <v>41031.208333333336</v>
      </c>
      <c r="O853" s="8">
        <f t="shared" si="55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4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4"/>
        <v>40740.208333333336</v>
      </c>
      <c r="O854" s="8">
        <f t="shared" si="55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4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4"/>
        <v>40714.208333333336</v>
      </c>
      <c r="O855" s="8">
        <f t="shared" si="55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4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4"/>
        <v>43787.25</v>
      </c>
      <c r="O856" s="8">
        <f t="shared" si="55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4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4"/>
        <v>40712.208333333336</v>
      </c>
      <c r="O857" s="8">
        <f t="shared" si="55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4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4"/>
        <v>41023.208333333336</v>
      </c>
      <c r="O858" s="8">
        <f t="shared" si="55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4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4"/>
        <v>40944.25</v>
      </c>
      <c r="O859" s="8">
        <f t="shared" si="55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4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4"/>
        <v>43211.208333333328</v>
      </c>
      <c r="O860" s="8">
        <f t="shared" si="55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4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4"/>
        <v>41334.25</v>
      </c>
      <c r="O861" s="8">
        <f t="shared" si="55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4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4"/>
        <v>43515.25</v>
      </c>
      <c r="O862" s="8">
        <f t="shared" si="55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4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4"/>
        <v>40258.208333333336</v>
      </c>
      <c r="O863" s="8">
        <f t="shared" si="55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4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4"/>
        <v>40756.208333333336</v>
      </c>
      <c r="O864" s="8">
        <f t="shared" si="55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4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4"/>
        <v>42172.208333333328</v>
      </c>
      <c r="O865" s="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4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4"/>
        <v>42601.208333333328</v>
      </c>
      <c r="O866" s="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4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4"/>
        <v>41897.208333333336</v>
      </c>
      <c r="O867" s="8">
        <f t="shared" si="55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4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4"/>
        <v>40671.208333333336</v>
      </c>
      <c r="O868" s="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4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4"/>
        <v>43382.208333333328</v>
      </c>
      <c r="O869" s="8">
        <f t="shared" si="55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4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4"/>
        <v>41559.208333333336</v>
      </c>
      <c r="O870" s="8">
        <f t="shared" si="55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4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4"/>
        <v>40350.208333333336</v>
      </c>
      <c r="O871" s="8">
        <f t="shared" si="55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4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4"/>
        <v>42240.208333333328</v>
      </c>
      <c r="O872" s="8">
        <f t="shared" si="55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4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4"/>
        <v>43040.208333333328</v>
      </c>
      <c r="O873" s="8">
        <f t="shared" si="55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4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4"/>
        <v>43346.208333333328</v>
      </c>
      <c r="O874" s="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4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4"/>
        <v>41647.25</v>
      </c>
      <c r="O875" s="8">
        <f t="shared" si="55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4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4"/>
        <v>40291.208333333336</v>
      </c>
      <c r="O876" s="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4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4"/>
        <v>40556.25</v>
      </c>
      <c r="O877" s="8">
        <f t="shared" si="55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4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4"/>
        <v>43624.208333333328</v>
      </c>
      <c r="O878" s="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4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4"/>
        <v>42577.208333333328</v>
      </c>
      <c r="O879" s="8">
        <f t="shared" si="55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4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4"/>
        <v>43845.25</v>
      </c>
      <c r="O880" s="8">
        <f t="shared" si="55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4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4"/>
        <v>42788.25</v>
      </c>
      <c r="O881" s="8">
        <f t="shared" si="55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4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4"/>
        <v>43667.208333333328</v>
      </c>
      <c r="O882" s="8">
        <f t="shared" si="55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4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4"/>
        <v>42194.208333333328</v>
      </c>
      <c r="O883" s="8">
        <f t="shared" si="55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4"/>
        <v>42025.25</v>
      </c>
      <c r="O884" s="8">
        <f t="shared" si="55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4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4"/>
        <v>40323.208333333336</v>
      </c>
      <c r="O885" s="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4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4"/>
        <v>41763.208333333336</v>
      </c>
      <c r="O886" s="8">
        <f t="shared" si="55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4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4"/>
        <v>40335.208333333336</v>
      </c>
      <c r="O887" s="8">
        <f t="shared" si="55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4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4"/>
        <v>40416.208333333336</v>
      </c>
      <c r="O888" s="8">
        <f t="shared" si="55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4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4"/>
        <v>42202.208333333328</v>
      </c>
      <c r="O889" s="8">
        <f t="shared" si="55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4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4"/>
        <v>42836.208333333328</v>
      </c>
      <c r="O890" s="8">
        <f t="shared" si="55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4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4"/>
        <v>41710.208333333336</v>
      </c>
      <c r="O891" s="8">
        <f t="shared" si="55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4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4"/>
        <v>43640.208333333328</v>
      </c>
      <c r="O892" s="8">
        <f t="shared" si="55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4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4"/>
        <v>40880.25</v>
      </c>
      <c r="O893" s="8">
        <f t="shared" si="55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4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4"/>
        <v>40319.208333333336</v>
      </c>
      <c r="O894" s="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4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4"/>
        <v>42170.208333333328</v>
      </c>
      <c r="O895" s="8">
        <f t="shared" si="55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4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4"/>
        <v>41466.208333333336</v>
      </c>
      <c r="O896" s="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4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4"/>
        <v>43134.25</v>
      </c>
      <c r="O897" s="8">
        <f t="shared" si="55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 s="4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4"/>
        <v>40738.208333333336</v>
      </c>
      <c r="O898" s="8">
        <f t="shared" si="55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(E899/D899)*100</f>
        <v>27.693181818181817</v>
      </c>
      <c r="G899" t="s">
        <v>14</v>
      </c>
      <c r="H899">
        <v>27</v>
      </c>
      <c r="I899" s="4">
        <f t="shared" ref="I899:I962" si="57"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58">(((L899/60)/60)/24)+DATE(1970,1,1)</f>
        <v>43583.208333333328</v>
      </c>
      <c r="O899" s="8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4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8"/>
        <v>43815.25</v>
      </c>
      <c r="O900" s="8">
        <f t="shared" si="59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4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58"/>
        <v>41554.208333333336</v>
      </c>
      <c r="O901" s="8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4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8"/>
        <v>41901.208333333336</v>
      </c>
      <c r="O902" s="8">
        <f t="shared" si="59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4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8"/>
        <v>43298.208333333328</v>
      </c>
      <c r="O903" s="8">
        <f t="shared" si="59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4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8"/>
        <v>42399.25</v>
      </c>
      <c r="O904" s="8">
        <f t="shared" si="59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4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8"/>
        <v>41034.208333333336</v>
      </c>
      <c r="O905" s="8">
        <f t="shared" si="59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4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8"/>
        <v>41186.208333333336</v>
      </c>
      <c r="O906" s="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4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8"/>
        <v>41536.208333333336</v>
      </c>
      <c r="O907" s="8">
        <f t="shared" si="59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4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8"/>
        <v>42868.208333333328</v>
      </c>
      <c r="O908" s="8">
        <f t="shared" si="59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4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8"/>
        <v>40660.208333333336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4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8"/>
        <v>41031.208333333336</v>
      </c>
      <c r="O910" s="8">
        <f t="shared" si="59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4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8"/>
        <v>43255.208333333328</v>
      </c>
      <c r="O911" s="8">
        <f t="shared" si="59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4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8"/>
        <v>42026.25</v>
      </c>
      <c r="O912" s="8">
        <f t="shared" si="59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4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8"/>
        <v>43717.208333333328</v>
      </c>
      <c r="O913" s="8">
        <f t="shared" si="59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4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8"/>
        <v>41157.208333333336</v>
      </c>
      <c r="O914" s="8">
        <f t="shared" si="59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4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8"/>
        <v>43597.208333333328</v>
      </c>
      <c r="O915" s="8">
        <f t="shared" si="59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4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8"/>
        <v>41490.208333333336</v>
      </c>
      <c r="O916" s="8">
        <f t="shared" si="59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4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8"/>
        <v>42976.208333333328</v>
      </c>
      <c r="O917" s="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4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8"/>
        <v>41991.25</v>
      </c>
      <c r="O918" s="8">
        <f t="shared" si="59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4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8"/>
        <v>40722.208333333336</v>
      </c>
      <c r="O919" s="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4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8"/>
        <v>41117.208333333336</v>
      </c>
      <c r="O920" s="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4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8"/>
        <v>43022.208333333328</v>
      </c>
      <c r="O921" s="8">
        <f t="shared" si="59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4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8"/>
        <v>43503.25</v>
      </c>
      <c r="O922" s="8">
        <f t="shared" si="59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4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8"/>
        <v>40951.25</v>
      </c>
      <c r="O923" s="8">
        <f t="shared" si="59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8"/>
        <v>43443.25</v>
      </c>
      <c r="O924" s="8">
        <f t="shared" si="59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4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8"/>
        <v>40373.208333333336</v>
      </c>
      <c r="O925" s="8">
        <f t="shared" si="59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4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8"/>
        <v>43769.208333333328</v>
      </c>
      <c r="O926" s="8">
        <f t="shared" si="59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4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8"/>
        <v>43000.208333333328</v>
      </c>
      <c r="O927" s="8">
        <f t="shared" si="59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4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8"/>
        <v>42502.208333333328</v>
      </c>
      <c r="O928" s="8">
        <f t="shared" si="59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4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8"/>
        <v>41102.208333333336</v>
      </c>
      <c r="O929" s="8">
        <f t="shared" si="59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4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8"/>
        <v>41637.25</v>
      </c>
      <c r="O930" s="8">
        <f t="shared" si="59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4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8"/>
        <v>42858.208333333328</v>
      </c>
      <c r="O931" s="8">
        <f t="shared" si="59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4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8"/>
        <v>42060.25</v>
      </c>
      <c r="O932" s="8">
        <f t="shared" si="59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4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8"/>
        <v>41818.208333333336</v>
      </c>
      <c r="O933" s="8">
        <f t="shared" si="59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4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8"/>
        <v>41709.208333333336</v>
      </c>
      <c r="O934" s="8">
        <f t="shared" si="59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4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8"/>
        <v>41372.208333333336</v>
      </c>
      <c r="O935" s="8">
        <f t="shared" si="59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4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8"/>
        <v>42422.25</v>
      </c>
      <c r="O936" s="8">
        <f t="shared" si="59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4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8"/>
        <v>42209.208333333328</v>
      </c>
      <c r="O937" s="8">
        <f t="shared" si="59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4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8"/>
        <v>43668.208333333328</v>
      </c>
      <c r="O938" s="8">
        <f t="shared" si="59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4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8"/>
        <v>42334.25</v>
      </c>
      <c r="O939" s="8">
        <f t="shared" si="59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4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8"/>
        <v>43263.208333333328</v>
      </c>
      <c r="O940" s="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4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8"/>
        <v>40670.208333333336</v>
      </c>
      <c r="O941" s="8">
        <f t="shared" si="59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4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8"/>
        <v>41244.25</v>
      </c>
      <c r="O942" s="8">
        <f t="shared" si="59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4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8"/>
        <v>40552.25</v>
      </c>
      <c r="O943" s="8">
        <f t="shared" si="59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4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8"/>
        <v>40568.25</v>
      </c>
      <c r="O944" s="8">
        <f t="shared" si="59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4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8"/>
        <v>41906.208333333336</v>
      </c>
      <c r="O945" s="8">
        <f t="shared" si="59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4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8"/>
        <v>42776.25</v>
      </c>
      <c r="O946" s="8">
        <f t="shared" si="59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4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8"/>
        <v>41004.208333333336</v>
      </c>
      <c r="O947" s="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4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8"/>
        <v>40710.208333333336</v>
      </c>
      <c r="O948" s="8">
        <f t="shared" si="59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4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8"/>
        <v>41908.208333333336</v>
      </c>
      <c r="O949" s="8">
        <f t="shared" si="59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4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8"/>
        <v>41985.25</v>
      </c>
      <c r="O950" s="8">
        <f t="shared" si="59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4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8"/>
        <v>42112.208333333328</v>
      </c>
      <c r="O951" s="8">
        <f t="shared" si="59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4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8"/>
        <v>43571.208333333328</v>
      </c>
      <c r="O952" s="8">
        <f t="shared" si="59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4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8"/>
        <v>42730.25</v>
      </c>
      <c r="O953" s="8">
        <f t="shared" si="59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4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8"/>
        <v>42591.208333333328</v>
      </c>
      <c r="O954" s="8">
        <f t="shared" si="59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4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8"/>
        <v>42358.25</v>
      </c>
      <c r="O955" s="8">
        <f t="shared" si="59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4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8"/>
        <v>41174.208333333336</v>
      </c>
      <c r="O956" s="8">
        <f t="shared" si="59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4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8"/>
        <v>41238.25</v>
      </c>
      <c r="O957" s="8">
        <f t="shared" si="59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4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8"/>
        <v>42360.25</v>
      </c>
      <c r="O958" s="8">
        <f t="shared" si="59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4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8"/>
        <v>40955.25</v>
      </c>
      <c r="O959" s="8">
        <f t="shared" si="59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4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8"/>
        <v>40350.208333333336</v>
      </c>
      <c r="O960" s="8">
        <f t="shared" si="59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4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8"/>
        <v>40357.208333333336</v>
      </c>
      <c r="O961" s="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4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8"/>
        <v>42408.25</v>
      </c>
      <c r="O962" s="8">
        <f t="shared" si="59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(E963/D963)*100</f>
        <v>119.29824561403508</v>
      </c>
      <c r="G963" t="s">
        <v>20</v>
      </c>
      <c r="H963">
        <v>155</v>
      </c>
      <c r="I963" s="4">
        <f t="shared" ref="I963:I1001" si="61"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62">(((L963/60)/60)/24)+DATE(1970,1,1)</f>
        <v>40591.25</v>
      </c>
      <c r="O963" s="8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4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62"/>
        <v>41592.25</v>
      </c>
      <c r="O964" s="8">
        <f t="shared" si="63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4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2"/>
        <v>40607.25</v>
      </c>
      <c r="O965" s="8">
        <f t="shared" si="63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4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2"/>
        <v>42135.208333333328</v>
      </c>
      <c r="O966" s="8">
        <f t="shared" si="63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4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2"/>
        <v>40203.25</v>
      </c>
      <c r="O967" s="8">
        <f t="shared" si="63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4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2"/>
        <v>42901.208333333328</v>
      </c>
      <c r="O968" s="8">
        <f t="shared" si="63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4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2"/>
        <v>41005.208333333336</v>
      </c>
      <c r="O969" s="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4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2"/>
        <v>40544.25</v>
      </c>
      <c r="O970" s="8">
        <f t="shared" si="63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4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2"/>
        <v>43821.25</v>
      </c>
      <c r="O971" s="8">
        <f t="shared" si="63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4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2"/>
        <v>40672.208333333336</v>
      </c>
      <c r="O972" s="8">
        <f t="shared" si="63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4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2"/>
        <v>41555.208333333336</v>
      </c>
      <c r="O973" s="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4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2"/>
        <v>41792.208333333336</v>
      </c>
      <c r="O974" s="8">
        <f t="shared" si="63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4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2"/>
        <v>40522.25</v>
      </c>
      <c r="O975" s="8">
        <f t="shared" si="63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4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2"/>
        <v>41412.208333333336</v>
      </c>
      <c r="O976" s="8">
        <f t="shared" si="63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4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2"/>
        <v>42337.25</v>
      </c>
      <c r="O977" s="8">
        <f t="shared" si="63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4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2"/>
        <v>40571.25</v>
      </c>
      <c r="O978" s="8">
        <f t="shared" si="63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4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2"/>
        <v>43138.25</v>
      </c>
      <c r="O979" s="8">
        <f t="shared" si="63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4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2"/>
        <v>42686.25</v>
      </c>
      <c r="O980" s="8">
        <f t="shared" si="63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4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2"/>
        <v>42078.208333333328</v>
      </c>
      <c r="O981" s="8">
        <f t="shared" si="63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4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2"/>
        <v>42307.208333333328</v>
      </c>
      <c r="O982" s="8">
        <f t="shared" si="63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4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2"/>
        <v>43094.25</v>
      </c>
      <c r="O983" s="8">
        <f t="shared" si="63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4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2"/>
        <v>40743.208333333336</v>
      </c>
      <c r="O984" s="8">
        <f t="shared" si="63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4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2"/>
        <v>43681.208333333328</v>
      </c>
      <c r="O985" s="8">
        <f t="shared" si="63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4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2"/>
        <v>43716.208333333328</v>
      </c>
      <c r="O986" s="8">
        <f t="shared" si="63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4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2"/>
        <v>41614.25</v>
      </c>
      <c r="O987" s="8">
        <f t="shared" si="63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4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2"/>
        <v>40638.208333333336</v>
      </c>
      <c r="O988" s="8">
        <f t="shared" si="63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4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2"/>
        <v>42852.208333333328</v>
      </c>
      <c r="O989" s="8">
        <f t="shared" si="63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4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2"/>
        <v>42686.25</v>
      </c>
      <c r="O990" s="8">
        <f t="shared" si="63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4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2"/>
        <v>43571.208333333328</v>
      </c>
      <c r="O991" s="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4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2"/>
        <v>42432.25</v>
      </c>
      <c r="O992" s="8">
        <f t="shared" si="63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4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2"/>
        <v>41907.208333333336</v>
      </c>
      <c r="O993" s="8">
        <f t="shared" si="63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4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2"/>
        <v>43227.208333333328</v>
      </c>
      <c r="O994" s="8">
        <f t="shared" si="63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4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2"/>
        <v>42362.25</v>
      </c>
      <c r="O995" s="8">
        <f t="shared" si="63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4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2"/>
        <v>41929.208333333336</v>
      </c>
      <c r="O996" s="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4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2"/>
        <v>43408.208333333328</v>
      </c>
      <c r="O997" s="8">
        <f t="shared" si="63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4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2"/>
        <v>41276.25</v>
      </c>
      <c r="O998" s="8">
        <f t="shared" si="63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4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2"/>
        <v>41659.25</v>
      </c>
      <c r="O999" s="8">
        <f t="shared" si="63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4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2"/>
        <v>40220.25</v>
      </c>
      <c r="O1000" s="8">
        <f t="shared" si="63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4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2"/>
        <v>42550.208333333328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autoFilter ref="G1:G1001" xr:uid="{00000000-0001-0000-0000-000000000000}"/>
  <conditionalFormatting sqref="F2:F1001">
    <cfRule type="colorScale" priority="1">
      <colorScale>
        <cfvo type="num" val="0"/>
        <cfvo type="num" val="100"/>
        <cfvo type="num" val="200"/>
        <color rgb="FFFF5050"/>
        <color rgb="FF33CC33"/>
        <color rgb="FF0070C0"/>
      </colorScale>
    </cfRule>
  </conditionalFormatting>
  <conditionalFormatting sqref="G2:G1001">
    <cfRule type="expression" dxfId="11" priority="3">
      <formula>$G2:$G1001="canceled"</formula>
    </cfRule>
    <cfRule type="expression" dxfId="10" priority="4">
      <formula>$G2:$G1001="live"</formula>
    </cfRule>
    <cfRule type="expression" dxfId="9" priority="5">
      <formula>$G2:$G1001="successful"</formula>
    </cfRule>
    <cfRule type="expression" dxfId="8" priority="6">
      <formula>$G2:$G1001="failed"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A4AFE-7280-48C3-9615-F80BD276B96E}">
  <dimension ref="A1:L572"/>
  <sheetViews>
    <sheetView tabSelected="1" workbookViewId="0">
      <selection activeCell="L7" sqref="L7"/>
    </sheetView>
  </sheetViews>
  <sheetFormatPr defaultRowHeight="15.75" x14ac:dyDescent="0.25"/>
  <sheetData>
    <row r="1" spans="1:12" x14ac:dyDescent="0.25">
      <c r="A1" s="1" t="s">
        <v>4</v>
      </c>
      <c r="B1" s="1" t="s">
        <v>5</v>
      </c>
      <c r="D1" s="1" t="s">
        <v>4</v>
      </c>
      <c r="E1" s="1" t="s">
        <v>5</v>
      </c>
      <c r="H1" s="10" t="s">
        <v>2112</v>
      </c>
      <c r="K1" s="10" t="s">
        <v>2113</v>
      </c>
    </row>
    <row r="2" spans="1:12" x14ac:dyDescent="0.25">
      <c r="A2" t="s">
        <v>20</v>
      </c>
      <c r="B2">
        <v>158</v>
      </c>
      <c r="D2" t="s">
        <v>14</v>
      </c>
      <c r="E2">
        <v>0</v>
      </c>
      <c r="H2" s="10" t="s">
        <v>2106</v>
      </c>
      <c r="I2">
        <f>AVERAGE(B2:B566)</f>
        <v>851.14690265486729</v>
      </c>
      <c r="K2" s="10" t="s">
        <v>2106</v>
      </c>
      <c r="L2">
        <f>AVERAGE(E2:E365)</f>
        <v>585.61538461538464</v>
      </c>
    </row>
    <row r="3" spans="1:12" x14ac:dyDescent="0.25">
      <c r="A3" t="s">
        <v>20</v>
      </c>
      <c r="B3">
        <v>1425</v>
      </c>
      <c r="D3" t="s">
        <v>14</v>
      </c>
      <c r="E3">
        <v>24</v>
      </c>
      <c r="H3" s="10" t="s">
        <v>2107</v>
      </c>
      <c r="I3">
        <f>MEDIAN(B2:B566)</f>
        <v>201</v>
      </c>
      <c r="K3" s="10" t="s">
        <v>2107</v>
      </c>
      <c r="L3">
        <f>MEDIAN(E2:E365)</f>
        <v>114.5</v>
      </c>
    </row>
    <row r="4" spans="1:12" x14ac:dyDescent="0.25">
      <c r="A4" t="s">
        <v>20</v>
      </c>
      <c r="B4">
        <v>174</v>
      </c>
      <c r="D4" t="s">
        <v>14</v>
      </c>
      <c r="E4">
        <v>53</v>
      </c>
      <c r="H4" s="10" t="s">
        <v>2108</v>
      </c>
      <c r="I4">
        <f>MIN(B2:B566)</f>
        <v>16</v>
      </c>
      <c r="K4" s="10" t="s">
        <v>2108</v>
      </c>
      <c r="L4">
        <f>MIN(E2:E365)</f>
        <v>0</v>
      </c>
    </row>
    <row r="5" spans="1:12" x14ac:dyDescent="0.25">
      <c r="A5" t="s">
        <v>20</v>
      </c>
      <c r="B5">
        <v>227</v>
      </c>
      <c r="D5" t="s">
        <v>14</v>
      </c>
      <c r="E5">
        <v>18</v>
      </c>
      <c r="H5" s="10" t="s">
        <v>2109</v>
      </c>
      <c r="I5">
        <f>MAX(B2:B566)</f>
        <v>7295</v>
      </c>
      <c r="K5" s="10" t="s">
        <v>2109</v>
      </c>
      <c r="L5">
        <f>MAX(E2:E365)</f>
        <v>6080</v>
      </c>
    </row>
    <row r="6" spans="1:12" x14ac:dyDescent="0.25">
      <c r="A6" t="s">
        <v>20</v>
      </c>
      <c r="B6">
        <v>220</v>
      </c>
      <c r="D6" t="s">
        <v>14</v>
      </c>
      <c r="E6">
        <v>44</v>
      </c>
      <c r="H6" s="10" t="s">
        <v>2110</v>
      </c>
      <c r="I6">
        <f>_xlfn.VAR.P(B2:B566)</f>
        <v>1603373.7324019109</v>
      </c>
      <c r="K6" s="10" t="s">
        <v>2110</v>
      </c>
      <c r="L6">
        <f>_xlfn.VAR.P(E2:E365)</f>
        <v>921574.68174133555</v>
      </c>
    </row>
    <row r="7" spans="1:12" x14ac:dyDescent="0.25">
      <c r="A7" t="s">
        <v>20</v>
      </c>
      <c r="B7">
        <v>98</v>
      </c>
      <c r="D7" t="s">
        <v>14</v>
      </c>
      <c r="E7">
        <v>27</v>
      </c>
      <c r="H7" s="10" t="s">
        <v>2111</v>
      </c>
      <c r="I7">
        <f>_xlfn.STDEV.P(B2:B566)</f>
        <v>1266.2439466397898</v>
      </c>
      <c r="K7" s="10" t="s">
        <v>2111</v>
      </c>
      <c r="L7">
        <f>_xlfn.STDEV.P(E2:E365)</f>
        <v>959.98681331637863</v>
      </c>
    </row>
    <row r="8" spans="1:12" x14ac:dyDescent="0.25">
      <c r="A8" t="s">
        <v>20</v>
      </c>
      <c r="B8">
        <v>100</v>
      </c>
      <c r="D8" t="s">
        <v>14</v>
      </c>
      <c r="E8">
        <v>55</v>
      </c>
    </row>
    <row r="9" spans="1:12" x14ac:dyDescent="0.25">
      <c r="A9" t="s">
        <v>20</v>
      </c>
      <c r="B9">
        <v>1249</v>
      </c>
      <c r="D9" t="s">
        <v>14</v>
      </c>
      <c r="E9">
        <v>200</v>
      </c>
    </row>
    <row r="10" spans="1:12" x14ac:dyDescent="0.25">
      <c r="A10" t="s">
        <v>20</v>
      </c>
      <c r="B10">
        <v>1396</v>
      </c>
      <c r="D10" t="s">
        <v>14</v>
      </c>
      <c r="E10">
        <v>452</v>
      </c>
    </row>
    <row r="11" spans="1:12" x14ac:dyDescent="0.25">
      <c r="A11" t="s">
        <v>20</v>
      </c>
      <c r="B11">
        <v>890</v>
      </c>
      <c r="D11" t="s">
        <v>14</v>
      </c>
      <c r="E11">
        <v>674</v>
      </c>
    </row>
    <row r="12" spans="1:12" x14ac:dyDescent="0.25">
      <c r="A12" t="s">
        <v>20</v>
      </c>
      <c r="B12">
        <v>142</v>
      </c>
      <c r="D12" t="s">
        <v>14</v>
      </c>
      <c r="E12">
        <v>558</v>
      </c>
    </row>
    <row r="13" spans="1:12" x14ac:dyDescent="0.25">
      <c r="A13" t="s">
        <v>20</v>
      </c>
      <c r="B13">
        <v>2673</v>
      </c>
      <c r="D13" t="s">
        <v>14</v>
      </c>
      <c r="E13">
        <v>15</v>
      </c>
    </row>
    <row r="14" spans="1:12" x14ac:dyDescent="0.25">
      <c r="A14" t="s">
        <v>20</v>
      </c>
      <c r="B14">
        <v>163</v>
      </c>
      <c r="D14" t="s">
        <v>14</v>
      </c>
      <c r="E14">
        <v>2307</v>
      </c>
    </row>
    <row r="15" spans="1:12" x14ac:dyDescent="0.25">
      <c r="A15" t="s">
        <v>20</v>
      </c>
      <c r="B15">
        <v>2220</v>
      </c>
      <c r="D15" t="s">
        <v>14</v>
      </c>
      <c r="E15">
        <v>88</v>
      </c>
    </row>
    <row r="16" spans="1:12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  <c r="D366" s="10" t="s">
        <v>2106</v>
      </c>
      <c r="E366">
        <f>AVERAGE(E2:E365)</f>
        <v>585.61538461538464</v>
      </c>
    </row>
    <row r="367" spans="1:5" x14ac:dyDescent="0.25">
      <c r="A367" t="s">
        <v>20</v>
      </c>
      <c r="B367">
        <v>264</v>
      </c>
      <c r="D367" s="10" t="s">
        <v>2107</v>
      </c>
      <c r="E367">
        <f>MEDIAN(E2:E365)</f>
        <v>114.5</v>
      </c>
    </row>
    <row r="368" spans="1:5" x14ac:dyDescent="0.25">
      <c r="A368" t="s">
        <v>20</v>
      </c>
      <c r="B368">
        <v>272</v>
      </c>
      <c r="D368" s="10" t="s">
        <v>2108</v>
      </c>
      <c r="E368">
        <f>MIN(E2:E365)</f>
        <v>0</v>
      </c>
    </row>
    <row r="369" spans="1:5" x14ac:dyDescent="0.25">
      <c r="A369" t="s">
        <v>20</v>
      </c>
      <c r="B369">
        <v>419</v>
      </c>
      <c r="D369" s="10" t="s">
        <v>2109</v>
      </c>
      <c r="E369">
        <f>MAX(E2:E365)</f>
        <v>6080</v>
      </c>
    </row>
    <row r="370" spans="1:5" x14ac:dyDescent="0.25">
      <c r="A370" t="s">
        <v>20</v>
      </c>
      <c r="B370">
        <v>1621</v>
      </c>
      <c r="D370" s="10" t="s">
        <v>2110</v>
      </c>
      <c r="E370">
        <f>_xlfn.VAR.P(E2:E365)</f>
        <v>921574.68174133555</v>
      </c>
    </row>
    <row r="371" spans="1:5" x14ac:dyDescent="0.25">
      <c r="A371" t="s">
        <v>20</v>
      </c>
      <c r="B371">
        <v>1101</v>
      </c>
      <c r="D371" s="10" t="s">
        <v>2111</v>
      </c>
      <c r="E371">
        <f>_xlfn.STDEV.P(E2:E365)</f>
        <v>959.98681331637863</v>
      </c>
    </row>
    <row r="372" spans="1:5" x14ac:dyDescent="0.25">
      <c r="A372" t="s">
        <v>20</v>
      </c>
      <c r="B372">
        <v>1073</v>
      </c>
    </row>
    <row r="373" spans="1:5" x14ac:dyDescent="0.25">
      <c r="A373" t="s">
        <v>20</v>
      </c>
      <c r="B373">
        <v>331</v>
      </c>
    </row>
    <row r="374" spans="1:5" x14ac:dyDescent="0.25">
      <c r="A374" t="s">
        <v>20</v>
      </c>
      <c r="B374">
        <v>1170</v>
      </c>
    </row>
    <row r="375" spans="1:5" x14ac:dyDescent="0.25">
      <c r="A375" t="s">
        <v>20</v>
      </c>
      <c r="B375">
        <v>363</v>
      </c>
    </row>
    <row r="376" spans="1:5" x14ac:dyDescent="0.25">
      <c r="A376" t="s">
        <v>20</v>
      </c>
      <c r="B376">
        <v>103</v>
      </c>
    </row>
    <row r="377" spans="1:5" x14ac:dyDescent="0.25">
      <c r="A377" t="s">
        <v>20</v>
      </c>
      <c r="B377">
        <v>147</v>
      </c>
    </row>
    <row r="378" spans="1:5" x14ac:dyDescent="0.25">
      <c r="A378" t="s">
        <v>20</v>
      </c>
      <c r="B378">
        <v>110</v>
      </c>
    </row>
    <row r="379" spans="1:5" x14ac:dyDescent="0.25">
      <c r="A379" t="s">
        <v>20</v>
      </c>
      <c r="B379">
        <v>134</v>
      </c>
    </row>
    <row r="380" spans="1:5" x14ac:dyDescent="0.25">
      <c r="A380" t="s">
        <v>20</v>
      </c>
      <c r="B380">
        <v>269</v>
      </c>
    </row>
    <row r="381" spans="1:5" x14ac:dyDescent="0.25">
      <c r="A381" t="s">
        <v>20</v>
      </c>
      <c r="B381">
        <v>175</v>
      </c>
    </row>
    <row r="382" spans="1:5" x14ac:dyDescent="0.25">
      <c r="A382" t="s">
        <v>20</v>
      </c>
      <c r="B382">
        <v>69</v>
      </c>
    </row>
    <row r="383" spans="1:5" x14ac:dyDescent="0.25">
      <c r="A383" t="s">
        <v>20</v>
      </c>
      <c r="B383">
        <v>190</v>
      </c>
    </row>
    <row r="384" spans="1:5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  <row r="567" spans="1:2" x14ac:dyDescent="0.25">
      <c r="A567" s="10" t="s">
        <v>2106</v>
      </c>
      <c r="B567">
        <f>AVERAGE(B2:B566)</f>
        <v>851.14690265486729</v>
      </c>
    </row>
    <row r="568" spans="1:2" x14ac:dyDescent="0.25">
      <c r="A568" s="10" t="s">
        <v>2107</v>
      </c>
      <c r="B568">
        <f>MEDIAN(B2:B566)</f>
        <v>201</v>
      </c>
    </row>
    <row r="569" spans="1:2" x14ac:dyDescent="0.25">
      <c r="A569" s="10" t="s">
        <v>2108</v>
      </c>
      <c r="B569">
        <f>MIN(B2:B566)</f>
        <v>16</v>
      </c>
    </row>
    <row r="570" spans="1:2" x14ac:dyDescent="0.25">
      <c r="A570" s="10" t="s">
        <v>2109</v>
      </c>
      <c r="B570">
        <f>MAX(B2:B566)</f>
        <v>7295</v>
      </c>
    </row>
    <row r="571" spans="1:2" x14ac:dyDescent="0.25">
      <c r="A571" s="10" t="s">
        <v>2110</v>
      </c>
      <c r="B571">
        <f>_xlfn.VAR.P(B2:B566)</f>
        <v>1603373.7324019109</v>
      </c>
    </row>
    <row r="572" spans="1:2" x14ac:dyDescent="0.25">
      <c r="A572" s="10" t="s">
        <v>2111</v>
      </c>
      <c r="B572">
        <f>_xlfn.STDEV.P(B2:B566)</f>
        <v>1266.2439466397898</v>
      </c>
    </row>
  </sheetData>
  <conditionalFormatting sqref="A2:A66">
    <cfRule type="expression" dxfId="7" priority="11">
      <formula>$A2:$A566="canceled"</formula>
    </cfRule>
  </conditionalFormatting>
  <conditionalFormatting sqref="A2:A566">
    <cfRule type="expression" dxfId="6" priority="12">
      <formula>$A2:$A566="live"</formula>
    </cfRule>
    <cfRule type="expression" dxfId="5" priority="13">
      <formula>$A2:$A566="successful"</formula>
    </cfRule>
    <cfRule type="expression" dxfId="4" priority="14">
      <formula>$A2:$A566="failed"</formula>
    </cfRule>
  </conditionalFormatting>
  <conditionalFormatting sqref="D2:D365">
    <cfRule type="expression" dxfId="3" priority="7">
      <formula>$D2:$D365="canceled"</formula>
    </cfRule>
    <cfRule type="expression" dxfId="2" priority="8">
      <formula>$D2:$D365="live"</formula>
    </cfRule>
    <cfRule type="expression" dxfId="1" priority="9">
      <formula>$D2:$D365="successful"</formula>
    </cfRule>
    <cfRule type="expression" dxfId="0" priority="10">
      <formula>$D2:$D365="failed"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Crowdfunding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Senelli Jinadasa</cp:lastModifiedBy>
  <dcterms:created xsi:type="dcterms:W3CDTF">2021-09-29T18:52:28Z</dcterms:created>
  <dcterms:modified xsi:type="dcterms:W3CDTF">2023-10-23T07:00:38Z</dcterms:modified>
</cp:coreProperties>
</file>