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ndardbiotools.sharepoint.com/sites/SomaScanSustaining/KREX Sustaining/KREX BI R&amp;D projects/Software Development/Protein Design Automation/Shiny App/Automated Protein Design App/KREX Protein Design/Data/"/>
    </mc:Choice>
  </mc:AlternateContent>
  <xr:revisionPtr revIDLastSave="0" documentId="8_{BBBF4DF1-9101-D644-93BC-CA47CD0D92BA}" xr6:coauthVersionLast="47" xr6:coauthVersionMax="47" xr10:uidLastSave="{00000000-0000-0000-0000-000000000000}"/>
  <bookViews>
    <workbookView xWindow="34560" yWindow="500" windowWidth="38400" windowHeight="21100" activeTab="2" xr2:uid="{82DE3C04-5E9B-6E4C-9641-74B20A2F5D9E}"/>
  </bookViews>
  <sheets>
    <sheet name="gal" sheetId="1" r:id="rId1"/>
    <sheet name="Controls" sheetId="5" r:id="rId2"/>
    <sheet name="Proteins" sheetId="2" r:id="rId3"/>
    <sheet name="Vectors" sheetId="3" r:id="rId4"/>
  </sheets>
  <externalReferences>
    <externalReference r:id="rId5"/>
  </externalReferenc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I20" i="1" s="1"/>
  <c r="G21" i="1"/>
  <c r="I21" i="1" s="1"/>
  <c r="G22" i="1"/>
  <c r="G23" i="1"/>
  <c r="I23" i="1" s="1"/>
  <c r="G24" i="1"/>
  <c r="I24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H14" i="1"/>
  <c r="H15" i="1"/>
  <c r="H16" i="1"/>
  <c r="H17" i="1"/>
  <c r="H18" i="1"/>
  <c r="H19" i="1"/>
  <c r="H20" i="1"/>
  <c r="H21" i="1"/>
  <c r="H22" i="1"/>
  <c r="H23" i="1"/>
  <c r="H24" i="1"/>
  <c r="H25" i="1"/>
  <c r="I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39" i="1" s="1"/>
  <c r="H40" i="1"/>
  <c r="H41" i="1"/>
  <c r="H42" i="1"/>
  <c r="H43" i="1"/>
  <c r="I13" i="1"/>
  <c r="I14" i="1"/>
  <c r="I15" i="1"/>
  <c r="I16" i="1"/>
  <c r="I17" i="1"/>
  <c r="I18" i="1"/>
  <c r="I19" i="1"/>
  <c r="I22" i="1"/>
  <c r="I28" i="1"/>
  <c r="I29" i="1"/>
  <c r="I30" i="1"/>
  <c r="I31" i="1"/>
  <c r="I32" i="1"/>
  <c r="I33" i="1"/>
  <c r="I34" i="1"/>
  <c r="I35" i="1"/>
  <c r="I36" i="1"/>
  <c r="I37" i="1"/>
  <c r="I38" i="1"/>
  <c r="I42" i="1"/>
  <c r="I43" i="1"/>
  <c r="H13" i="1"/>
  <c r="G13" i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3" i="1"/>
  <c r="F38" i="1"/>
  <c r="F39" i="1"/>
  <c r="F40" i="1"/>
  <c r="F41" i="1"/>
  <c r="F42" i="1"/>
  <c r="F43" i="1"/>
  <c r="G1" i="5"/>
  <c r="F1" i="5"/>
  <c r="E1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E21" i="5"/>
  <c r="H20" i="5"/>
  <c r="G20" i="5"/>
  <c r="F20" i="5"/>
  <c r="E20" i="5"/>
  <c r="H19" i="5"/>
  <c r="G19" i="5"/>
  <c r="F19" i="5"/>
  <c r="E19" i="5"/>
  <c r="H18" i="5"/>
  <c r="G18" i="5"/>
  <c r="F18" i="5"/>
  <c r="E18" i="5"/>
  <c r="H17" i="5"/>
  <c r="G17" i="5"/>
  <c r="F17" i="5"/>
  <c r="E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E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H3" i="2"/>
  <c r="H4" i="2"/>
  <c r="H5" i="2"/>
  <c r="H6" i="2"/>
  <c r="H7" i="2"/>
  <c r="H2" i="2"/>
  <c r="D28" i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B25" i="1"/>
  <c r="C25" i="1" s="1"/>
  <c r="D25" i="1" s="1"/>
  <c r="B26" i="1"/>
  <c r="C26" i="1" s="1"/>
  <c r="D26" i="1" s="1"/>
  <c r="B27" i="1"/>
  <c r="F10" i="1"/>
  <c r="E10" i="1"/>
  <c r="E1" i="1"/>
  <c r="C10" i="1"/>
  <c r="I41" i="1" l="1"/>
  <c r="I27" i="1"/>
  <c r="I40" i="1"/>
  <c r="I26" i="1"/>
  <c r="C27" i="1"/>
  <c r="D27" i="1" s="1"/>
  <c r="C1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G2" i="2"/>
  <c r="G3" i="2"/>
  <c r="G4" i="2"/>
  <c r="G5" i="2"/>
  <c r="G6" i="2"/>
  <c r="G7" i="2"/>
  <c r="H10" i="1" s="1"/>
  <c r="F2" i="2"/>
  <c r="F3" i="2"/>
  <c r="F4" i="2"/>
  <c r="F5" i="2"/>
  <c r="F6" i="2"/>
  <c r="F7" i="2"/>
  <c r="G10" i="1" s="1"/>
  <c r="G1" i="2"/>
  <c r="H1" i="1" s="1"/>
  <c r="F1" i="2"/>
  <c r="G1" i="1" s="1"/>
  <c r="E2" i="2"/>
  <c r="E3" i="2"/>
  <c r="E4" i="2"/>
  <c r="E5" i="2"/>
  <c r="E6" i="2"/>
  <c r="E7" i="2"/>
  <c r="E1" i="2"/>
  <c r="F1" i="1" s="1"/>
  <c r="I10" i="1" l="1"/>
  <c r="C19" i="1"/>
  <c r="C16" i="1"/>
  <c r="C21" i="1"/>
  <c r="C17" i="1"/>
  <c r="G11" i="1"/>
  <c r="E11" i="1"/>
  <c r="C11" i="1"/>
  <c r="F11" i="1"/>
  <c r="H11" i="1"/>
  <c r="C20" i="1"/>
  <c r="G3" i="1"/>
  <c r="C3" i="1"/>
  <c r="D3" i="1" s="1"/>
  <c r="E3" i="1"/>
  <c r="F3" i="1"/>
  <c r="H3" i="1"/>
  <c r="C24" i="1"/>
  <c r="C9" i="1"/>
  <c r="G9" i="1"/>
  <c r="H9" i="1"/>
  <c r="E9" i="1"/>
  <c r="F9" i="1"/>
  <c r="C14" i="1"/>
  <c r="E12" i="1"/>
  <c r="G12" i="1"/>
  <c r="F12" i="1"/>
  <c r="H12" i="1"/>
  <c r="C12" i="1"/>
  <c r="C23" i="1"/>
  <c r="G8" i="1"/>
  <c r="C8" i="1"/>
  <c r="H8" i="1"/>
  <c r="E8" i="1"/>
  <c r="F8" i="1"/>
  <c r="G6" i="1"/>
  <c r="E6" i="1"/>
  <c r="F6" i="1"/>
  <c r="C6" i="1"/>
  <c r="H6" i="1"/>
  <c r="E5" i="1"/>
  <c r="H5" i="1"/>
  <c r="F5" i="1"/>
  <c r="G5" i="1"/>
  <c r="C5" i="1"/>
  <c r="G4" i="1"/>
  <c r="F4" i="1"/>
  <c r="H4" i="1"/>
  <c r="E4" i="1"/>
  <c r="C4" i="1"/>
  <c r="C18" i="1"/>
  <c r="C15" i="1"/>
  <c r="H2" i="1"/>
  <c r="F2" i="1"/>
  <c r="G2" i="1"/>
  <c r="C2" i="1"/>
  <c r="D2" i="1" s="1"/>
  <c r="E2" i="1"/>
  <c r="C22" i="1"/>
  <c r="H7" i="1"/>
  <c r="C7" i="1"/>
  <c r="E7" i="1"/>
  <c r="F7" i="1"/>
  <c r="G7" i="1"/>
  <c r="I2" i="1" l="1"/>
  <c r="I12" i="1"/>
  <c r="I5" i="1"/>
  <c r="I8" i="1"/>
  <c r="I7" i="1"/>
  <c r="I9" i="1"/>
  <c r="I4" i="1"/>
  <c r="I11" i="1"/>
  <c r="I3" i="1"/>
  <c r="I6" i="1"/>
  <c r="C13" i="1"/>
  <c r="F32" i="1"/>
  <c r="F34" i="1"/>
  <c r="F25" i="1"/>
  <c r="F16" i="1"/>
  <c r="F24" i="1"/>
  <c r="F33" i="1"/>
  <c r="F14" i="1"/>
  <c r="F18" i="1"/>
  <c r="F31" i="1"/>
  <c r="F19" i="1"/>
  <c r="F29" i="1"/>
  <c r="F36" i="1"/>
  <c r="F17" i="1"/>
  <c r="F27" i="1"/>
  <c r="F35" i="1"/>
  <c r="F30" i="1"/>
  <c r="F15" i="1"/>
  <c r="F22" i="1"/>
  <c r="F37" i="1"/>
  <c r="F20" i="1"/>
  <c r="F21" i="1"/>
  <c r="F26" i="1"/>
  <c r="F23" i="1"/>
  <c r="B25" i="5"/>
  <c r="F28" i="1"/>
</calcChain>
</file>

<file path=xl/sharedStrings.xml><?xml version="1.0" encoding="utf-8"?>
<sst xmlns="http://schemas.openxmlformats.org/spreadsheetml/2006/main" count="328" uniqueCount="126">
  <si>
    <t>GeneSymbol</t>
  </si>
  <si>
    <t>BP</t>
  </si>
  <si>
    <t>BP_mem</t>
  </si>
  <si>
    <t>CCNB1</t>
  </si>
  <si>
    <t>CD36</t>
  </si>
  <si>
    <t>GP1BA_GP1BB_coex</t>
  </si>
  <si>
    <t>GPIX</t>
  </si>
  <si>
    <t>GPIX_GP1BA_GP1BB_coex</t>
  </si>
  <si>
    <t>GPV</t>
  </si>
  <si>
    <t>ITA2</t>
  </si>
  <si>
    <t>ITA2B</t>
  </si>
  <si>
    <t>ITB3</t>
  </si>
  <si>
    <t>ITGB1</t>
  </si>
  <si>
    <t>MALL</t>
  </si>
  <si>
    <t>MED24</t>
  </si>
  <si>
    <t>NR1I2</t>
  </si>
  <si>
    <t>ODF4</t>
  </si>
  <si>
    <t>SSB</t>
  </si>
  <si>
    <t>TFDP1</t>
  </si>
  <si>
    <t>TPBG</t>
  </si>
  <si>
    <t>TPM3</t>
  </si>
  <si>
    <t>TROVE2</t>
  </si>
  <si>
    <t>VGLL1</t>
  </si>
  <si>
    <t>ZSCAN9</t>
  </si>
  <si>
    <t>Protein Name</t>
  </si>
  <si>
    <t>ITA2_HUMAN</t>
  </si>
  <si>
    <t>Uniprot ID</t>
  </si>
  <si>
    <t>P08514</t>
  </si>
  <si>
    <t>P05106</t>
  </si>
  <si>
    <t>P14770</t>
  </si>
  <si>
    <t>P40197</t>
  </si>
  <si>
    <t>P16671</t>
  </si>
  <si>
    <t>P17301</t>
  </si>
  <si>
    <t>Vector</t>
  </si>
  <si>
    <t>pPRO8</t>
  </si>
  <si>
    <t>pPRO30A</t>
  </si>
  <si>
    <t>Vector Original</t>
  </si>
  <si>
    <r>
      <t>Translation of tag area</t>
    </r>
    <r>
      <rPr>
        <sz val="16"/>
        <color rgb="FF000000"/>
        <rFont val="Aptos"/>
      </rPr>
      <t>​</t>
    </r>
  </si>
  <si>
    <r>
      <t>Host</t>
    </r>
    <r>
      <rPr>
        <sz val="14"/>
        <color rgb="FF000000"/>
        <rFont val="Aptos"/>
      </rPr>
      <t>​</t>
    </r>
  </si>
  <si>
    <r>
      <t>Position</t>
    </r>
    <r>
      <rPr>
        <sz val="14"/>
        <color rgb="FF000000"/>
        <rFont val="Aptos"/>
      </rPr>
      <t>​</t>
    </r>
  </si>
  <si>
    <r>
      <t>Signal peptide</t>
    </r>
    <r>
      <rPr>
        <sz val="14"/>
        <color rgb="FF000000"/>
        <rFont val="Aptos"/>
      </rPr>
      <t>​</t>
    </r>
  </si>
  <si>
    <r>
      <t>BCCP</t>
    </r>
    <r>
      <rPr>
        <sz val="14"/>
        <color rgb="FF000000"/>
        <rFont val="Aptos"/>
      </rPr>
      <t>​</t>
    </r>
  </si>
  <si>
    <r>
      <t>cMyc</t>
    </r>
    <r>
      <rPr>
        <sz val="14"/>
        <color rgb="FF000000"/>
        <rFont val="Aptos"/>
      </rPr>
      <t>​</t>
    </r>
  </si>
  <si>
    <r>
      <t>His</t>
    </r>
    <r>
      <rPr>
        <sz val="14"/>
        <color rgb="FF000000"/>
        <rFont val="Aptos"/>
      </rPr>
      <t>​</t>
    </r>
  </si>
  <si>
    <t>pRO30A​</t>
  </si>
  <si>
    <t>Insect​</t>
  </si>
  <si>
    <t>N-terminal​</t>
  </si>
  <si>
    <t> ​</t>
  </si>
  <si>
    <t>Yes​</t>
  </si>
  <si>
    <t>No</t>
  </si>
  <si>
    <t>pRO30A-SP​</t>
  </si>
  <si>
    <t>pPRO30A-SP​</t>
  </si>
  <si>
    <t>pRO80​</t>
  </si>
  <si>
    <t>C-terminal​</t>
  </si>
  <si>
    <t>pRO9​</t>
  </si>
  <si>
    <t>pPRO9</t>
  </si>
  <si>
    <t>pQE80LSPO2​</t>
  </si>
  <si>
    <t>pQE80L-SP02​</t>
  </si>
  <si>
    <t>E. coli​</t>
  </si>
  <si>
    <t>pAN101​</t>
  </si>
  <si>
    <t>pQE-80L H6-BCCP-p53​</t>
  </si>
  <si>
    <t>None</t>
  </si>
  <si>
    <t>Legend​</t>
  </si>
  <si>
    <t>​</t>
  </si>
  <si>
    <t>BCCP - aaaeisgh….plvvie​</t>
  </si>
  <si>
    <t>Cy3-BSA</t>
  </si>
  <si>
    <t>Control</t>
  </si>
  <si>
    <t>Cy5-BSA</t>
  </si>
  <si>
    <t>IgG</t>
  </si>
  <si>
    <t>IgA</t>
  </si>
  <si>
    <t>IgM</t>
  </si>
  <si>
    <t>zz_con2</t>
  </si>
  <si>
    <t>Background Control</t>
  </si>
  <si>
    <t>ICL</t>
  </si>
  <si>
    <t>pPR030A-SP and pQE80L-SP02 or pAN101</t>
  </si>
  <si>
    <t>Normalisation Control</t>
  </si>
  <si>
    <t>PSA Control</t>
  </si>
  <si>
    <t>TP</t>
  </si>
  <si>
    <t>Custom</t>
  </si>
  <si>
    <t>Cell Fraction</t>
  </si>
  <si>
    <t>KREX</t>
  </si>
  <si>
    <t>Type</t>
  </si>
  <si>
    <t>Tag</t>
  </si>
  <si>
    <t>zzz_pPRO30A</t>
  </si>
  <si>
    <t>zzz_pPRO30sp</t>
  </si>
  <si>
    <t>zzz_pPRO9</t>
  </si>
  <si>
    <t>Antibody Control</t>
  </si>
  <si>
    <t>zzz_BCCP2</t>
  </si>
  <si>
    <t>zzz_Cy3BSA</t>
  </si>
  <si>
    <t>zzz_Cy5BSA</t>
  </si>
  <si>
    <t>zzz_ICL1</t>
  </si>
  <si>
    <t>zzz_iga1</t>
  </si>
  <si>
    <t>zzz_iga2</t>
  </si>
  <si>
    <t>zzz_iga3</t>
  </si>
  <si>
    <t>zzz_iga4</t>
  </si>
  <si>
    <t>zzz_igg1</t>
  </si>
  <si>
    <t>zzz_igg2</t>
  </si>
  <si>
    <t>zzz_igg3</t>
  </si>
  <si>
    <t>zzz_igg4</t>
  </si>
  <si>
    <t>zzz_igm1</t>
  </si>
  <si>
    <t>zzz_igm2</t>
  </si>
  <si>
    <t>zzz_igm3</t>
  </si>
  <si>
    <t>zzz_igm4</t>
  </si>
  <si>
    <t>BCCP</t>
  </si>
  <si>
    <t>Type_2</t>
  </si>
  <si>
    <t>Protein Control</t>
  </si>
  <si>
    <t>Test</t>
  </si>
  <si>
    <r>
      <t xml:space="preserve">cMyc - </t>
    </r>
    <r>
      <rPr>
        <sz val="12"/>
        <color theme="9"/>
        <rFont val="Aptos"/>
      </rPr>
      <t>eqkliseedl​</t>
    </r>
  </si>
  <si>
    <r>
      <t xml:space="preserve">His - 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​</t>
    </r>
  </si>
  <si>
    <r>
      <t>Signal peptide (insect) -</t>
    </r>
    <r>
      <rPr>
        <sz val="12"/>
        <color theme="8" tint="0.39997558519241921"/>
        <rFont val="Aptos"/>
      </rPr>
      <t xml:space="preserve"> mktiialsyifclvfa​</t>
    </r>
  </si>
  <si>
    <r>
      <t>Signal peptide (E. coli) -</t>
    </r>
    <r>
      <rPr>
        <sz val="12"/>
        <color theme="8" tint="-0.249977111117893"/>
        <rFont val="Aptos"/>
      </rPr>
      <t>mkfnkialaviaavaapvaapvaaqa​</t>
    </r>
  </si>
  <si>
    <r>
      <rPr>
        <sz val="12"/>
        <color theme="5" tint="-0.249977111117893"/>
        <rFont val="Aptos"/>
      </rPr>
      <t>N_gssgsg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theme="5" tint="-0.249977111117893"/>
        <rFont val="Aptos"/>
      </rPr>
      <t>ggsgsg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kln*​</t>
    </r>
  </si>
  <si>
    <r>
      <rPr>
        <sz val="12"/>
        <color theme="8" tint="-0.249977111117893"/>
        <rFont val="Aptos"/>
      </rPr>
      <t>N_mkfnkialaviaavaapvaapvaaqa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gip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rgrssmhlgv​</t>
    </r>
  </si>
  <si>
    <r>
      <t>N_pwardpsdpagvytaalep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pr</t>
    </r>
    <r>
      <rPr>
        <sz val="12"/>
        <color theme="9"/>
        <rFont val="Aptos"/>
      </rPr>
      <t>eqkliseedl</t>
    </r>
    <r>
      <rPr>
        <sz val="12"/>
        <color rgb="FF000000"/>
        <rFont val="Aptos"/>
      </rPr>
      <t>stpr*​</t>
    </r>
  </si>
  <si>
    <r>
      <rPr>
        <sz val="12"/>
        <color theme="1"/>
        <rFont val="Aptos"/>
      </rPr>
      <t>N</t>
    </r>
    <r>
      <rPr>
        <sz val="12"/>
        <color theme="5" tint="-0.249977111117893"/>
        <rFont val="Aptos"/>
      </rPr>
      <t>_ggggsggggs</t>
    </r>
    <r>
      <rPr>
        <sz val="12"/>
        <color rgb="FF000000"/>
        <rFont val="Aptos"/>
      </rPr>
      <t>pwardpaflykvvtaalep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pr</t>
    </r>
    <r>
      <rPr>
        <sz val="12"/>
        <color theme="9"/>
        <rFont val="Aptos"/>
      </rPr>
      <t>eqkliseedl</t>
    </r>
    <r>
      <rPr>
        <sz val="12"/>
        <color rgb="FF000000"/>
        <rFont val="Aptos"/>
      </rPr>
      <t xml:space="preserve">prkl </t>
    </r>
    <r>
      <rPr>
        <sz val="12"/>
        <color rgb="FFFF0000"/>
        <rFont val="Aptos"/>
      </rPr>
      <t>HHHHHHHHHH</t>
    </r>
    <r>
      <rPr>
        <sz val="12"/>
        <color rgb="FF000000"/>
        <rFont val="Aptos"/>
      </rPr>
      <t xml:space="preserve"> pr​</t>
    </r>
  </si>
  <si>
    <r>
      <t>N_mp</t>
    </r>
    <r>
      <rPr>
        <sz val="12"/>
        <color theme="9"/>
        <rFont val="Aptos"/>
      </rPr>
      <t>eqkliseedl</t>
    </r>
    <r>
      <rPr>
        <sz val="12"/>
        <color theme="5" tint="-0.249977111117893"/>
        <rFont val="Aptos"/>
      </rPr>
      <t>ggsgsg</t>
    </r>
    <r>
      <rPr>
        <sz val="12"/>
        <color theme="3" tint="0.499984740745262"/>
        <rFont val="Aptos"/>
      </rPr>
      <t>aaaeisghivrspmvgtfyrtpspdakafievgqkvnvgdtlciveamkmmnqieadksgtvkailvesgqpvefdeplvvi</t>
    </r>
    <r>
      <rPr>
        <sz val="12"/>
        <color rgb="FF000000"/>
        <rFont val="Aptos"/>
      </rPr>
      <t>e</t>
    </r>
    <r>
      <rPr>
        <sz val="12"/>
        <color theme="5" tint="-0.249977111117893"/>
        <rFont val="Aptos"/>
      </rPr>
      <t>ggsgsg</t>
    </r>
    <r>
      <rPr>
        <sz val="12"/>
        <color rgb="FF000000"/>
        <rFont val="Aptos"/>
      </rPr>
      <t>el</t>
    </r>
    <r>
      <rPr>
        <sz val="12"/>
        <color theme="5" tint="-0.249977111117893"/>
        <rFont val="Aptos"/>
      </rPr>
      <t>ggggs</t>
    </r>
    <r>
      <rPr>
        <sz val="12"/>
        <color rgb="FF000000"/>
        <rFont val="Aptos"/>
      </rPr>
      <t>levlfqgm</t>
    </r>
    <r>
      <rPr>
        <sz val="12"/>
        <color theme="5" tint="-0.249977111117893"/>
        <rFont val="Aptos"/>
      </rPr>
      <t>ggggsgggs</t>
    </r>
    <r>
      <rPr>
        <sz val="12"/>
        <color rgb="FF000000"/>
        <rFont val="Aptos"/>
      </rPr>
      <t>klpr​</t>
    </r>
  </si>
  <si>
    <r>
      <rPr>
        <sz val="12"/>
        <color theme="8" tint="0.39997558519241921"/>
        <rFont val="Aptos"/>
      </rPr>
      <t>N_mktiialsyifclvfae</t>
    </r>
    <r>
      <rPr>
        <sz val="12"/>
        <color theme="9"/>
        <rFont val="Aptos"/>
      </rPr>
      <t>qkliseedl</t>
    </r>
    <r>
      <rPr>
        <sz val="12"/>
        <color rgb="FF000000"/>
        <rFont val="Aptos"/>
      </rPr>
      <t>ggsgsg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theme="5" tint="-0.249977111117893"/>
        <rFont val="Aptos"/>
      </rPr>
      <t>ggsgsg</t>
    </r>
    <r>
      <rPr>
        <sz val="12"/>
        <color rgb="FF000000"/>
        <rFont val="Aptos"/>
      </rPr>
      <t>el</t>
    </r>
    <r>
      <rPr>
        <sz val="12"/>
        <color theme="5" tint="-0.249977111117893"/>
        <rFont val="Aptos"/>
      </rPr>
      <t>ggggs</t>
    </r>
    <r>
      <rPr>
        <sz val="12"/>
        <color rgb="FF000000"/>
        <rFont val="Aptos"/>
      </rPr>
      <t>levlfqgm</t>
    </r>
    <r>
      <rPr>
        <sz val="12"/>
        <color theme="5" tint="-0.249977111117893"/>
        <rFont val="Aptos"/>
      </rPr>
      <t>ggggsgggs</t>
    </r>
    <r>
      <rPr>
        <sz val="12"/>
        <color rgb="FF000000"/>
        <rFont val="Aptos"/>
      </rPr>
      <t>klp​</t>
    </r>
  </si>
  <si>
    <r>
      <t>mrgs</t>
    </r>
    <r>
      <rPr>
        <sz val="12"/>
        <color rgb="FFFF0000"/>
        <rFont val="Aptos"/>
      </rPr>
      <t>hhhhhh</t>
    </r>
    <r>
      <rPr>
        <sz val="12"/>
        <color rgb="FF000000"/>
        <rFont val="Aptos"/>
      </rPr>
      <t>gip</t>
    </r>
    <r>
      <rPr>
        <sz val="12"/>
        <color theme="3" tint="0.499984740745262"/>
        <rFont val="Aptos"/>
      </rPr>
      <t>aaaeisghivrspmvgtfyrtpspdakafievgqkvnvgdtlciveamkmmnqieadksgtvkailvesgqpvefdeplvvie</t>
    </r>
    <r>
      <rPr>
        <sz val="12"/>
        <color rgb="FF000000"/>
        <rFont val="Aptos"/>
      </rPr>
      <t>r​</t>
    </r>
    <r>
      <rPr>
        <sz val="12"/>
        <color theme="5" tint="-0.249977111117893"/>
        <rFont val="Aptos"/>
      </rPr>
      <t>-GGGGSGGGS</t>
    </r>
  </si>
  <si>
    <t>Layout</t>
  </si>
  <si>
    <t>N - CMYC - Linker - BCCP - Linker - Protein - C</t>
  </si>
  <si>
    <t>N - Signal Peptide - CMYC - Linker - BCCP - Linker - Protein - C</t>
  </si>
  <si>
    <t>N - Protein - Linker - BCC - CMYC - HIS - C</t>
  </si>
  <si>
    <t>N - Protein - Linker - BCC - CMYC  - C</t>
  </si>
  <si>
    <t>N - Signal Peptide - His - BCCP - Protein - C</t>
  </si>
  <si>
    <t>N - His - BCCP - Linker - Protein - C</t>
  </si>
  <si>
    <t>N - Protein - Linker - BCCP - Linker - His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</si>
</sst>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0"/>
      <color rgb="FFFFFFFF"/>
      <name val="Avenir Book"/>
      <family val="2"/>
    </font>
    <font>
      <sz val="10"/>
      <color rgb="FF000000"/>
      <name val="Avenir Book"/>
      <family val="2"/>
    </font>
    <font>
      <sz val="11"/>
      <color rgb="FF000000"/>
      <name val="Aptos"/>
      <family val="2"/>
    </font>
    <font>
      <sz val="11"/>
      <color rgb="FF333333"/>
      <name val="Aptos"/>
      <family val="2"/>
    </font>
    <font>
      <b/>
      <sz val="16"/>
      <color rgb="FF000000"/>
      <name val="Aptos"/>
    </font>
    <font>
      <sz val="16"/>
      <color rgb="FF000000"/>
      <name val="Aptos"/>
    </font>
    <font>
      <b/>
      <sz val="14"/>
      <color rgb="FF000000"/>
      <name val="Aptos"/>
    </font>
    <font>
      <sz val="14"/>
      <color rgb="FF000000"/>
      <name val="Aptos"/>
    </font>
    <font>
      <sz val="11"/>
      <color rgb="FF000000"/>
      <name val="Aptos"/>
    </font>
    <font>
      <sz val="12"/>
      <color rgb="FF000000"/>
      <name val="Aptos"/>
    </font>
    <font>
      <sz val="11"/>
      <color rgb="FF000000"/>
      <name val="Aptos Narrow"/>
      <scheme val="minor"/>
    </font>
    <font>
      <sz val="10"/>
      <color rgb="FFFF0000"/>
      <name val="Avenir Book"/>
      <family val="2"/>
    </font>
    <font>
      <sz val="12"/>
      <color rgb="FF000000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7030A0"/>
      <name val="Arial"/>
      <family val="2"/>
    </font>
    <font>
      <b/>
      <sz val="11"/>
      <color rgb="FF196B24"/>
      <name val="Arial"/>
      <family val="2"/>
    </font>
    <font>
      <b/>
      <sz val="12"/>
      <color rgb="FFA02B93"/>
      <name val="Aptos Narrow"/>
      <family val="2"/>
    </font>
    <font>
      <b/>
      <sz val="11"/>
      <color rgb="FFA02B93"/>
      <name val="Arial"/>
      <family val="2"/>
    </font>
    <font>
      <b/>
      <sz val="12"/>
      <color rgb="FFBE5014"/>
      <name val="Aptos Narrow"/>
      <family val="2"/>
    </font>
    <font>
      <b/>
      <sz val="11"/>
      <color rgb="FFBE5014"/>
      <name val="Arial"/>
      <family val="2"/>
    </font>
    <font>
      <b/>
      <sz val="11"/>
      <color rgb="FF000000"/>
      <name val="Arial"/>
      <family val="2"/>
    </font>
    <font>
      <sz val="10"/>
      <name val="Avenir Book"/>
      <family val="2"/>
    </font>
    <font>
      <sz val="11"/>
      <name val="Aptos"/>
    </font>
    <font>
      <b/>
      <sz val="16"/>
      <name val="Avenir Book"/>
      <family val="2"/>
    </font>
    <font>
      <sz val="12"/>
      <color theme="9"/>
      <name val="Aptos"/>
    </font>
    <font>
      <sz val="12"/>
      <color rgb="FFFF0000"/>
      <name val="Aptos"/>
    </font>
    <font>
      <sz val="12"/>
      <color theme="3" tint="0.499984740745262"/>
      <name val="Aptos"/>
    </font>
    <font>
      <sz val="12"/>
      <color theme="8" tint="0.39997558519241921"/>
      <name val="Aptos"/>
    </font>
    <font>
      <sz val="12"/>
      <color theme="8" tint="-0.249977111117893"/>
      <name val="Aptos"/>
    </font>
    <font>
      <sz val="12"/>
      <color theme="5" tint="-0.249977111117893"/>
      <name val="Aptos"/>
    </font>
    <font>
      <sz val="12"/>
      <color theme="1"/>
      <name val="Aptos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5A5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5A5D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C0E6F5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33" borderId="10" xfId="0" applyFont="1" applyFill="1" applyBorder="1" applyAlignment="1">
      <alignment horizontal="center" vertical="center" wrapText="1" readingOrder="1"/>
    </xf>
    <xf numFmtId="0" fontId="19" fillId="34" borderId="11" xfId="0" applyFont="1" applyFill="1" applyBorder="1" applyAlignment="1">
      <alignment horizontal="center" wrapText="1" readingOrder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34" borderId="11" xfId="0" applyFont="1" applyFill="1" applyBorder="1" applyAlignment="1">
      <alignment horizontal="center" vertical="center" wrapText="1" readingOrder="1"/>
    </xf>
    <xf numFmtId="0" fontId="18" fillId="35" borderId="10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0" fontId="31" fillId="37" borderId="14" xfId="0" applyFont="1" applyFill="1" applyBorder="1" applyAlignment="1">
      <alignment horizontal="center" vertical="center"/>
    </xf>
    <xf numFmtId="0" fontId="31" fillId="37" borderId="11" xfId="0" applyFont="1" applyFill="1" applyBorder="1" applyAlignment="1">
      <alignment horizontal="left" vertical="center"/>
    </xf>
    <xf numFmtId="0" fontId="31" fillId="38" borderId="14" xfId="0" applyFont="1" applyFill="1" applyBorder="1" applyAlignment="1">
      <alignment horizontal="center" vertical="center"/>
    </xf>
    <xf numFmtId="0" fontId="31" fillId="38" borderId="15" xfId="0" applyFont="1" applyFill="1" applyBorder="1" applyAlignment="1">
      <alignment vertical="center"/>
    </xf>
    <xf numFmtId="0" fontId="32" fillId="38" borderId="14" xfId="0" applyFont="1" applyFill="1" applyBorder="1" applyAlignment="1">
      <alignment horizontal="center" vertical="center"/>
    </xf>
    <xf numFmtId="0" fontId="33" fillId="38" borderId="11" xfId="0" applyFont="1" applyFill="1" applyBorder="1" applyAlignment="1">
      <alignment horizontal="center" vertical="center"/>
    </xf>
    <xf numFmtId="0" fontId="33" fillId="38" borderId="11" xfId="0" applyFont="1" applyFill="1" applyBorder="1" applyAlignment="1">
      <alignment horizontal="left" vertical="center"/>
    </xf>
    <xf numFmtId="0" fontId="33" fillId="38" borderId="10" xfId="0" applyFont="1" applyFill="1" applyBorder="1" applyAlignment="1">
      <alignment horizontal="center" vertical="center"/>
    </xf>
    <xf numFmtId="0" fontId="34" fillId="38" borderId="11" xfId="0" applyFont="1" applyFill="1" applyBorder="1" applyAlignment="1">
      <alignment horizontal="center"/>
    </xf>
    <xf numFmtId="0" fontId="35" fillId="38" borderId="11" xfId="0" applyFont="1" applyFill="1" applyBorder="1" applyAlignment="1">
      <alignment horizontal="left" vertical="center"/>
    </xf>
    <xf numFmtId="0" fontId="36" fillId="38" borderId="11" xfId="0" applyFont="1" applyFill="1" applyBorder="1" applyAlignment="1">
      <alignment horizontal="center"/>
    </xf>
    <xf numFmtId="0" fontId="37" fillId="38" borderId="11" xfId="0" applyFont="1" applyFill="1" applyBorder="1" applyAlignment="1">
      <alignment horizontal="left" vertical="center"/>
    </xf>
    <xf numFmtId="0" fontId="38" fillId="38" borderId="16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center" wrapText="1" readingOrder="1"/>
    </xf>
    <xf numFmtId="0" fontId="19" fillId="34" borderId="13" xfId="0" applyFont="1" applyFill="1" applyBorder="1" applyAlignment="1">
      <alignment horizontal="center" vertical="center" wrapText="1" readingOrder="1"/>
    </xf>
    <xf numFmtId="0" fontId="29" fillId="34" borderId="11" xfId="0" applyFont="1" applyFill="1" applyBorder="1" applyAlignment="1">
      <alignment horizontal="center" vertical="center" wrapText="1" readingOrder="1"/>
    </xf>
    <xf numFmtId="0" fontId="39" fillId="36" borderId="11" xfId="0" applyFont="1" applyFill="1" applyBorder="1" applyAlignment="1">
      <alignment horizontal="left" vertical="center" wrapText="1" readingOrder="1"/>
    </xf>
    <xf numFmtId="0" fontId="40" fillId="0" borderId="0" xfId="0" applyFont="1" applyAlignment="1">
      <alignment horizontal="left"/>
    </xf>
    <xf numFmtId="0" fontId="29" fillId="34" borderId="11" xfId="0" applyFont="1" applyFill="1" applyBorder="1" applyAlignment="1">
      <alignment horizontal="center" wrapText="1" readingOrder="1"/>
    </xf>
    <xf numFmtId="0" fontId="36" fillId="38" borderId="17" xfId="0" applyFont="1" applyFill="1" applyBorder="1" applyAlignment="1">
      <alignment horizontal="center"/>
    </xf>
    <xf numFmtId="0" fontId="37" fillId="38" borderId="13" xfId="0" applyFont="1" applyFill="1" applyBorder="1" applyAlignment="1">
      <alignment horizontal="left" vertical="center"/>
    </xf>
    <xf numFmtId="0" fontId="37" fillId="38" borderId="0" xfId="0" applyFont="1" applyFill="1" applyAlignment="1">
      <alignment horizontal="left" vertical="center"/>
    </xf>
    <xf numFmtId="0" fontId="29" fillId="36" borderId="13" xfId="0" applyFont="1" applyFill="1" applyBorder="1" applyAlignment="1">
      <alignment horizontal="left" vertical="center" wrapText="1" readingOrder="1"/>
    </xf>
    <xf numFmtId="0" fontId="41" fillId="35" borderId="12" xfId="0" applyFont="1" applyFill="1" applyBorder="1" applyAlignment="1">
      <alignment horizontal="left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standardbiotools-my.sharepoint.com/Users/shaun.garnett/Library/CloudStorage/OneDrive-SharedLibraries-StandardBioTools,Inc/Krex%20datascience%20-%20C.CUST_PR/2024/CX-0022-1024%20-%20SANOFI%20-%20CDREIS/7.%20BI%20WORKING/WO1/ProteinDB.txt" TargetMode="External"/><Relationship Id="rId2" Type="http://schemas.microsoft.com/office/2019/04/relationships/externalLinkLongPath" Target="https://standardbiotools-my.sharepoint.com/Users/shaun.garnett/Library/CloudStorage/OneDrive-SharedLibraries-StandardBioTools,Inc/Krex%20datascience%20-%20C.CUST_PR/2024/CX-0022-1024%20-%20SANOFI%20-%20CDREIS/7.%20BI%20WORKING/WO1/ProteinDB.txt?11EF3D40" TargetMode="External"/><Relationship Id="rId1" Type="http://schemas.openxmlformats.org/officeDocument/2006/relationships/externalLinkPath" Target="file:///11EF3D40/ProteinDB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gal"/>
      <sheetName val="Proteins"/>
      <sheetName val="Vector"/>
    </sheetNames>
    <sheetDataSet>
      <sheetData sheetId="0" refreshError="1"/>
      <sheetData sheetId="1" refreshError="1">
        <row r="1">
          <cell r="A1" t="str">
            <v>Protein Name</v>
          </cell>
          <cell r="B1" t="str">
            <v>Type</v>
          </cell>
          <cell r="C1" t="str">
            <v>Name</v>
          </cell>
          <cell r="D1" t="str">
            <v>Vector</v>
          </cell>
          <cell r="E1" t="str">
            <v>Vector</v>
          </cell>
          <cell r="F1" t="str">
            <v>cMyc​</v>
          </cell>
          <cell r="G1" t="str">
            <v>His​</v>
          </cell>
        </row>
        <row r="2">
          <cell r="A2" t="str">
            <v>VACA2_HELPX_p33</v>
          </cell>
          <cell r="B2" t="str">
            <v>Custom</v>
          </cell>
          <cell r="C2" t="str">
            <v>Q48245​</v>
          </cell>
          <cell r="D2" t="str">
            <v>pQE80L-SP02​</v>
          </cell>
          <cell r="E2" t="str">
            <v>pQE80L-SP02​</v>
          </cell>
          <cell r="F2" t="str">
            <v>No</v>
          </cell>
          <cell r="G2" t="str">
            <v>Yes​</v>
          </cell>
        </row>
        <row r="3">
          <cell r="A3" t="str">
            <v>VACA2_HELPX_p55</v>
          </cell>
          <cell r="B3" t="str">
            <v>Custom</v>
          </cell>
          <cell r="C3" t="str">
            <v>Q48245</v>
          </cell>
          <cell r="D3" t="str">
            <v>pQE80L-SP02​</v>
          </cell>
          <cell r="E3" t="str">
            <v>pQE80L-SP02​</v>
          </cell>
          <cell r="F3" t="str">
            <v>No</v>
          </cell>
          <cell r="G3" t="str">
            <v>Yes​</v>
          </cell>
        </row>
        <row r="4">
          <cell r="A4" t="str">
            <v>VACA2_HELPX-autotransporter​</v>
          </cell>
          <cell r="B4" t="str">
            <v>Custom</v>
          </cell>
          <cell r="C4" t="str">
            <v>Q48245</v>
          </cell>
          <cell r="D4" t="str">
            <v>pQE80L-SP02​</v>
          </cell>
          <cell r="E4" t="str">
            <v>pQE80L-SP02​</v>
          </cell>
          <cell r="F4" t="str">
            <v>No</v>
          </cell>
          <cell r="G4" t="str">
            <v>Yes​</v>
          </cell>
        </row>
        <row r="5">
          <cell r="A5" t="str">
            <v>PRA1_CANAL</v>
          </cell>
          <cell r="B5" t="str">
            <v>Custom</v>
          </cell>
          <cell r="C5" t="str">
            <v>P87020</v>
          </cell>
          <cell r="D5" t="str">
            <v>pQE80L-SP02​</v>
          </cell>
          <cell r="E5" t="str">
            <v>pQE80L-SP02​</v>
          </cell>
          <cell r="F5" t="str">
            <v>No</v>
          </cell>
          <cell r="G5" t="str">
            <v>Yes​</v>
          </cell>
        </row>
        <row r="6">
          <cell r="A6" t="str">
            <v>HWP1_CANAL</v>
          </cell>
          <cell r="B6" t="str">
            <v>Custom</v>
          </cell>
          <cell r="C6" t="str">
            <v>P46593</v>
          </cell>
          <cell r="D6" t="str">
            <v>pQE80L-SP02​</v>
          </cell>
          <cell r="E6" t="str">
            <v>pQE80L-SP02​</v>
          </cell>
          <cell r="F6" t="str">
            <v>No</v>
          </cell>
          <cell r="G6" t="str">
            <v>Yes​</v>
          </cell>
        </row>
        <row r="7">
          <cell r="A7" t="str">
            <v>ELNE_HUMAN</v>
          </cell>
          <cell r="B7" t="str">
            <v>Custom</v>
          </cell>
          <cell r="C7" t="str">
            <v>P08246</v>
          </cell>
          <cell r="D7" t="str">
            <v>pAN101​</v>
          </cell>
          <cell r="E7" t="str">
            <v>pAN101​</v>
          </cell>
          <cell r="F7" t="str">
            <v>No</v>
          </cell>
          <cell r="G7" t="str">
            <v>Yes​</v>
          </cell>
        </row>
        <row r="8">
          <cell r="A8" t="str">
            <v>TRFL_HUMAN</v>
          </cell>
          <cell r="B8" t="str">
            <v>Custom</v>
          </cell>
          <cell r="C8" t="str">
            <v>P02788</v>
          </cell>
          <cell r="D8" t="str">
            <v>pAN101​</v>
          </cell>
          <cell r="E8" t="str">
            <v>pAN101​</v>
          </cell>
          <cell r="F8" t="str">
            <v>No</v>
          </cell>
          <cell r="G8" t="str">
            <v>Yes​</v>
          </cell>
        </row>
        <row r="9">
          <cell r="A9" t="str">
            <v>CATG_HUMAN</v>
          </cell>
          <cell r="B9" t="str">
            <v>Custom</v>
          </cell>
          <cell r="C9" t="str">
            <v>P08311</v>
          </cell>
          <cell r="D9" t="str">
            <v>pAN101​</v>
          </cell>
          <cell r="E9" t="str">
            <v>pAN101​</v>
          </cell>
          <cell r="F9" t="str">
            <v>No</v>
          </cell>
          <cell r="G9" t="str">
            <v>Yes​</v>
          </cell>
        </row>
        <row r="10">
          <cell r="A10" t="str">
            <v>CAP7_HUMAN</v>
          </cell>
          <cell r="B10" t="str">
            <v>Custom</v>
          </cell>
          <cell r="C10" t="str">
            <v>P20160</v>
          </cell>
          <cell r="D10" t="str">
            <v>pQE-80L H6-BCCP-p53​</v>
          </cell>
          <cell r="E10" t="str">
            <v>pQE-80L H6-BCCP-p53​</v>
          </cell>
          <cell r="F10" t="str">
            <v>No</v>
          </cell>
          <cell r="G10" t="str">
            <v>Yes​</v>
          </cell>
        </row>
        <row r="11">
          <cell r="A11" t="str">
            <v>LYSC_HUMAN</v>
          </cell>
          <cell r="B11" t="str">
            <v>Custom</v>
          </cell>
          <cell r="C11" t="str">
            <v>P61626</v>
          </cell>
          <cell r="D11" t="str">
            <v>pQE-80L H6-BCCP-p53​</v>
          </cell>
          <cell r="E11" t="str">
            <v>pQE-80L H6-BCCP-p53​</v>
          </cell>
          <cell r="F11" t="str">
            <v>No</v>
          </cell>
          <cell r="G11" t="str">
            <v>Yes​</v>
          </cell>
        </row>
        <row r="12">
          <cell r="A12" t="str">
            <v>CAGA_HELPY</v>
          </cell>
          <cell r="B12" t="str">
            <v>Custom</v>
          </cell>
          <cell r="C12" t="str">
            <v>P55980</v>
          </cell>
          <cell r="D12" t="str">
            <v>pQE-80L H6-BCCP-p53​</v>
          </cell>
          <cell r="E12" t="str">
            <v>pQE-80L H6-BCCP-p53​</v>
          </cell>
          <cell r="F12" t="str">
            <v>No</v>
          </cell>
          <cell r="G12" t="str">
            <v>Yes​</v>
          </cell>
        </row>
        <row r="13">
          <cell r="A13" t="str">
            <v>Q5K5Q6_ECOLX</v>
          </cell>
          <cell r="B13" t="str">
            <v>Custom</v>
          </cell>
          <cell r="C13" t="str">
            <v>Q5K5Q6</v>
          </cell>
          <cell r="D13" t="str">
            <v>pPRO8​</v>
          </cell>
          <cell r="E13" t="str">
            <v>pPRO8​</v>
          </cell>
          <cell r="F13" t="str">
            <v>Yes​</v>
          </cell>
          <cell r="G13" t="str">
            <v>Yes​</v>
          </cell>
        </row>
        <row r="14">
          <cell r="A14" t="str">
            <v>G3FT07_KLEPN</v>
          </cell>
          <cell r="B14" t="str">
            <v>Custom</v>
          </cell>
          <cell r="C14" t="str">
            <v>G3FT07</v>
          </cell>
          <cell r="D14" t="str">
            <v>pPRO30A-SP​</v>
          </cell>
          <cell r="E14" t="str">
            <v>pPRO30A-SP​</v>
          </cell>
          <cell r="F14" t="str">
            <v>Yes​</v>
          </cell>
          <cell r="G14" t="str">
            <v>No</v>
          </cell>
        </row>
        <row r="15">
          <cell r="A15" t="str">
            <v>G8FV54_KLEPN</v>
          </cell>
          <cell r="B15" t="str">
            <v>Custom</v>
          </cell>
          <cell r="C15" t="str">
            <v>G8FV54</v>
          </cell>
          <cell r="D15" t="str">
            <v>pPRO30A-SP​</v>
          </cell>
          <cell r="E15" t="str">
            <v>pPRO30A-SP​</v>
          </cell>
          <cell r="F15" t="str">
            <v>Yes​</v>
          </cell>
          <cell r="G15" t="str">
            <v>No</v>
          </cell>
        </row>
        <row r="16">
          <cell r="A16" t="str">
            <v>A0A0H3FPW7_KLEAK</v>
          </cell>
          <cell r="B16" t="str">
            <v>Custom</v>
          </cell>
          <cell r="C16" t="str">
            <v>A0A0H3FPW7</v>
          </cell>
          <cell r="D16" t="str">
            <v>pPRO30A-SP​</v>
          </cell>
          <cell r="E16" t="str">
            <v>pPRO30A-SP​</v>
          </cell>
          <cell r="F16" t="str">
            <v>Yes​</v>
          </cell>
          <cell r="G16" t="str">
            <v>No</v>
          </cell>
        </row>
        <row r="17">
          <cell r="A17" t="str">
            <v>A0A0H3FUI8_KLEAK</v>
          </cell>
          <cell r="B17" t="str">
            <v>Custom</v>
          </cell>
          <cell r="C17" t="str">
            <v>A0A0H3FUI8</v>
          </cell>
          <cell r="D17" t="str">
            <v>pPRO30A-SP​</v>
          </cell>
          <cell r="E17" t="str">
            <v>pPRO30A-SP​</v>
          </cell>
          <cell r="F17" t="str">
            <v>Yes​</v>
          </cell>
          <cell r="G17" t="str">
            <v>No</v>
          </cell>
        </row>
        <row r="18">
          <cell r="A18" t="str">
            <v>OmpC_ECOL5</v>
          </cell>
          <cell r="B18" t="str">
            <v>Custom</v>
          </cell>
          <cell r="C18" t="str">
            <v>P0DQH0</v>
          </cell>
          <cell r="D18" t="str">
            <v>pPRO30A-SP​</v>
          </cell>
          <cell r="E18" t="str">
            <v>pPRO30A-SP​</v>
          </cell>
          <cell r="F18" t="str">
            <v>Yes​</v>
          </cell>
          <cell r="G18" t="str">
            <v>No</v>
          </cell>
        </row>
        <row r="19">
          <cell r="A19" t="str">
            <v>OmpA_ECOLI</v>
          </cell>
          <cell r="B19" t="str">
            <v>Custom</v>
          </cell>
          <cell r="C19" t="str">
            <v>P0A910</v>
          </cell>
          <cell r="D19" t="str">
            <v>pPRO30A-SP​</v>
          </cell>
          <cell r="E19" t="str">
            <v>pPRO30A-SP​</v>
          </cell>
          <cell r="F19" t="str">
            <v>Yes​</v>
          </cell>
          <cell r="G19" t="str">
            <v>No</v>
          </cell>
        </row>
        <row r="20">
          <cell r="A20" t="str">
            <v>GP2</v>
          </cell>
          <cell r="B20" t="str">
            <v>Existing KREX</v>
          </cell>
          <cell r="C20" t="str">
            <v>P55259</v>
          </cell>
          <cell r="D20" t="str">
            <v>pPRO9</v>
          </cell>
          <cell r="E20" t="str">
            <v>pPRO9</v>
          </cell>
          <cell r="F20" t="str">
            <v>Yes​</v>
          </cell>
          <cell r="G20" t="str">
            <v>No</v>
          </cell>
        </row>
        <row r="21">
          <cell r="A21" t="str">
            <v>IFI16</v>
          </cell>
          <cell r="B21" t="str">
            <v>Existing KREX</v>
          </cell>
          <cell r="C21" t="str">
            <v>Q16666</v>
          </cell>
          <cell r="D21" t="str">
            <v>pPRO9</v>
          </cell>
          <cell r="E21" t="str">
            <v>pPRO9</v>
          </cell>
          <cell r="F21" t="str">
            <v>Yes​</v>
          </cell>
          <cell r="G21" t="str">
            <v>No</v>
          </cell>
        </row>
        <row r="22">
          <cell r="A22" t="str">
            <v>ELANE</v>
          </cell>
          <cell r="B22" t="str">
            <v>Custom</v>
          </cell>
          <cell r="C22" t="str">
            <v>P08246</v>
          </cell>
          <cell r="D22" t="str">
            <v>pPRO9</v>
          </cell>
          <cell r="E22" t="str">
            <v>pPRO9</v>
          </cell>
          <cell r="F22" t="str">
            <v>Yes​</v>
          </cell>
          <cell r="G22" t="str">
            <v>No</v>
          </cell>
        </row>
        <row r="23">
          <cell r="A23" t="str">
            <v>LTF</v>
          </cell>
          <cell r="B23" t="str">
            <v>Custom</v>
          </cell>
          <cell r="C23" t="str">
            <v>P02788</v>
          </cell>
          <cell r="D23" t="str">
            <v>pPRO9</v>
          </cell>
          <cell r="E23" t="str">
            <v>pPRO9</v>
          </cell>
          <cell r="F23" t="str">
            <v>Yes​</v>
          </cell>
          <cell r="G23" t="str">
            <v>No</v>
          </cell>
        </row>
        <row r="24">
          <cell r="A24" t="str">
            <v>CTSG</v>
          </cell>
          <cell r="B24" t="str">
            <v>Custom</v>
          </cell>
          <cell r="C24" t="str">
            <v>P08311</v>
          </cell>
          <cell r="D24" t="str">
            <v>pPRO9</v>
          </cell>
          <cell r="E24" t="str">
            <v>pPRO9</v>
          </cell>
          <cell r="F24" t="str">
            <v>Yes​</v>
          </cell>
          <cell r="G24" t="str">
            <v>No</v>
          </cell>
        </row>
        <row r="25">
          <cell r="A25" t="str">
            <v>MPO</v>
          </cell>
          <cell r="B25" t="str">
            <v>Existing KREX</v>
          </cell>
          <cell r="C25" t="str">
            <v>P05164</v>
          </cell>
          <cell r="D25" t="str">
            <v>pPRO9</v>
          </cell>
          <cell r="E25" t="str">
            <v>pPRO9</v>
          </cell>
          <cell r="F25" t="str">
            <v>Yes​</v>
          </cell>
          <cell r="G25" t="str">
            <v>No</v>
          </cell>
        </row>
        <row r="26">
          <cell r="A26" t="str">
            <v>AZU1</v>
          </cell>
          <cell r="B26" t="str">
            <v>Custom</v>
          </cell>
          <cell r="C26" t="str">
            <v>P20160</v>
          </cell>
          <cell r="D26" t="str">
            <v>pPRO9</v>
          </cell>
          <cell r="E26" t="str">
            <v>pPRO9</v>
          </cell>
          <cell r="F26" t="str">
            <v>Yes​</v>
          </cell>
          <cell r="G26" t="str">
            <v>No</v>
          </cell>
        </row>
        <row r="27">
          <cell r="A27" t="str">
            <v>LYZ</v>
          </cell>
          <cell r="B27" t="str">
            <v>Custom</v>
          </cell>
          <cell r="C27" t="str">
            <v>P61626</v>
          </cell>
          <cell r="D27" t="str">
            <v>pPRO9</v>
          </cell>
          <cell r="E27" t="str">
            <v>pPRO9</v>
          </cell>
          <cell r="F27" t="str">
            <v>Yes​</v>
          </cell>
          <cell r="G27" t="str">
            <v>No</v>
          </cell>
        </row>
        <row r="28">
          <cell r="A28" t="str">
            <v>BPI</v>
          </cell>
          <cell r="B28" t="str">
            <v>Existing KREX</v>
          </cell>
          <cell r="C28" t="str">
            <v>P17213</v>
          </cell>
          <cell r="D28" t="str">
            <v>pPRO9</v>
          </cell>
          <cell r="E28" t="str">
            <v>pPRO9</v>
          </cell>
          <cell r="F28" t="str">
            <v>Yes​</v>
          </cell>
          <cell r="G28" t="str">
            <v>No</v>
          </cell>
        </row>
        <row r="29">
          <cell r="A29" t="str">
            <v>PRTN3</v>
          </cell>
          <cell r="B29" t="str">
            <v>Existing KREX</v>
          </cell>
          <cell r="C29" t="str">
            <v>P24158</v>
          </cell>
          <cell r="D29" t="str">
            <v>pPRO9</v>
          </cell>
          <cell r="E29" t="str">
            <v>pPRO9</v>
          </cell>
          <cell r="F29" t="str">
            <v>Yes​</v>
          </cell>
          <cell r="G29" t="str">
            <v>No</v>
          </cell>
        </row>
        <row r="30">
          <cell r="A30" t="str">
            <v>Cy3-BSA</v>
          </cell>
          <cell r="B30" t="str">
            <v>Control</v>
          </cell>
          <cell r="D30" t="str">
            <v>None</v>
          </cell>
          <cell r="E30" t="str">
            <v>None</v>
          </cell>
          <cell r="F30" t="str">
            <v>No</v>
          </cell>
          <cell r="G30" t="str">
            <v>No</v>
          </cell>
        </row>
        <row r="31">
          <cell r="A31" t="str">
            <v>Cy5-BSA</v>
          </cell>
          <cell r="B31" t="str">
            <v>Control</v>
          </cell>
          <cell r="D31" t="str">
            <v>None</v>
          </cell>
          <cell r="E31" t="str">
            <v>None</v>
          </cell>
          <cell r="F31" t="str">
            <v>No</v>
          </cell>
          <cell r="G31" t="str">
            <v>No</v>
          </cell>
        </row>
        <row r="32">
          <cell r="A32" t="str">
            <v>IgG</v>
          </cell>
          <cell r="B32" t="str">
            <v>Control</v>
          </cell>
          <cell r="D32" t="str">
            <v>None</v>
          </cell>
          <cell r="E32" t="str">
            <v>None</v>
          </cell>
          <cell r="F32" t="str">
            <v>No</v>
          </cell>
          <cell r="G32" t="str">
            <v>No</v>
          </cell>
        </row>
        <row r="33">
          <cell r="A33" t="str">
            <v>IgA</v>
          </cell>
          <cell r="B33" t="str">
            <v>Control</v>
          </cell>
          <cell r="D33" t="str">
            <v>None</v>
          </cell>
          <cell r="E33" t="str">
            <v>None</v>
          </cell>
          <cell r="F33" t="str">
            <v>No</v>
          </cell>
          <cell r="G33" t="str">
            <v>No</v>
          </cell>
        </row>
        <row r="34">
          <cell r="A34" t="str">
            <v>IgM</v>
          </cell>
          <cell r="B34" t="str">
            <v>Control</v>
          </cell>
          <cell r="D34" t="str">
            <v>None</v>
          </cell>
          <cell r="E34" t="str">
            <v>None</v>
          </cell>
          <cell r="F34" t="str">
            <v>No</v>
          </cell>
          <cell r="G34" t="str">
            <v>No</v>
          </cell>
        </row>
        <row r="35">
          <cell r="A35" t="str">
            <v>zz_con2</v>
          </cell>
          <cell r="B35" t="str">
            <v>Background Control</v>
          </cell>
          <cell r="D35" t="str">
            <v>pPRO9</v>
          </cell>
          <cell r="E35" t="str">
            <v>pPRO9</v>
          </cell>
          <cell r="F35" t="str">
            <v>Yes​</v>
          </cell>
          <cell r="G35" t="str">
            <v>No</v>
          </cell>
        </row>
        <row r="36">
          <cell r="A36" t="str">
            <v>ICL</v>
          </cell>
          <cell r="B36" t="str">
            <v>Control</v>
          </cell>
          <cell r="D36" t="str">
            <v>None</v>
          </cell>
          <cell r="E36" t="str">
            <v>None</v>
          </cell>
          <cell r="F36" t="str">
            <v>No</v>
          </cell>
          <cell r="G36" t="str">
            <v>No</v>
          </cell>
        </row>
        <row r="37">
          <cell r="A37" t="str">
            <v>pPR030A-SP and pQE80L-SP02 or pAN101</v>
          </cell>
          <cell r="B37" t="str">
            <v>Control</v>
          </cell>
          <cell r="D37" t="str">
            <v>None</v>
          </cell>
          <cell r="E37" t="str">
            <v>None</v>
          </cell>
          <cell r="F37" t="str">
            <v>No</v>
          </cell>
          <cell r="G37" t="str">
            <v>No</v>
          </cell>
        </row>
        <row r="38">
          <cell r="A38" t="str">
            <v>TFDP1</v>
          </cell>
          <cell r="B38" t="str">
            <v>Normalisation Control</v>
          </cell>
          <cell r="D38" t="str">
            <v>pPRO9</v>
          </cell>
          <cell r="E38" t="str">
            <v>pPRO9</v>
          </cell>
          <cell r="F38" t="str">
            <v>Yes​</v>
          </cell>
          <cell r="G38" t="str">
            <v>No</v>
          </cell>
        </row>
        <row r="39">
          <cell r="A39" t="str">
            <v>ZSCAN9</v>
          </cell>
          <cell r="B39" t="str">
            <v>Normalisation Control</v>
          </cell>
          <cell r="D39" t="str">
            <v>pPRO9</v>
          </cell>
          <cell r="E39" t="str">
            <v>pPRO9</v>
          </cell>
          <cell r="F39" t="str">
            <v>Yes​</v>
          </cell>
          <cell r="G39" t="str">
            <v>No</v>
          </cell>
        </row>
        <row r="40">
          <cell r="A40" t="str">
            <v>VGLL1</v>
          </cell>
          <cell r="B40" t="str">
            <v>Normalisation Control</v>
          </cell>
          <cell r="D40" t="str">
            <v>pPRO9</v>
          </cell>
          <cell r="E40" t="str">
            <v>pPRO9</v>
          </cell>
          <cell r="F40" t="str">
            <v>Yes​</v>
          </cell>
          <cell r="G40" t="str">
            <v>No</v>
          </cell>
        </row>
        <row r="41">
          <cell r="A41" t="str">
            <v>NR1I2</v>
          </cell>
          <cell r="B41" t="str">
            <v>Normalisation Control</v>
          </cell>
          <cell r="D41" t="str">
            <v>pPRO9</v>
          </cell>
          <cell r="E41" t="str">
            <v>pPRO9</v>
          </cell>
          <cell r="F41" t="str">
            <v>Yes​</v>
          </cell>
          <cell r="G41" t="str">
            <v>No</v>
          </cell>
        </row>
        <row r="42">
          <cell r="A42" t="str">
            <v>MED24</v>
          </cell>
          <cell r="B42" t="str">
            <v>Normalisation Control</v>
          </cell>
          <cell r="D42" t="str">
            <v>pPRO9</v>
          </cell>
          <cell r="E42" t="str">
            <v>pPRO9</v>
          </cell>
          <cell r="F42" t="str">
            <v>Yes​</v>
          </cell>
          <cell r="G42" t="str">
            <v>No</v>
          </cell>
        </row>
        <row r="43">
          <cell r="A43" t="str">
            <v>ODF4</v>
          </cell>
          <cell r="B43" t="str">
            <v>PSA Control</v>
          </cell>
          <cell r="D43" t="str">
            <v>pPRO9</v>
          </cell>
          <cell r="E43" t="str">
            <v>pPRO9</v>
          </cell>
          <cell r="F43" t="str">
            <v>Yes​</v>
          </cell>
          <cell r="G43" t="str">
            <v>No</v>
          </cell>
        </row>
        <row r="44">
          <cell r="A44" t="str">
            <v>TPBG</v>
          </cell>
          <cell r="B44" t="str">
            <v>PSA positive protein</v>
          </cell>
          <cell r="D44" t="str">
            <v>pPRO9</v>
          </cell>
          <cell r="E44" t="str">
            <v>pPRO9</v>
          </cell>
          <cell r="F44" t="str">
            <v>Yes​</v>
          </cell>
          <cell r="G44" t="str">
            <v>No</v>
          </cell>
        </row>
        <row r="45">
          <cell r="A45" t="str">
            <v>MALL</v>
          </cell>
          <cell r="B45" t="str">
            <v>PSA positive protein</v>
          </cell>
          <cell r="D45" t="str">
            <v>pPRO9</v>
          </cell>
          <cell r="E45" t="str">
            <v>pPRO9</v>
          </cell>
          <cell r="F45" t="str">
            <v>Yes​</v>
          </cell>
          <cell r="G45" t="str">
            <v>No</v>
          </cell>
        </row>
        <row r="46">
          <cell r="A46" t="str">
            <v>CCNB1</v>
          </cell>
          <cell r="B46" t="str">
            <v>TP</v>
          </cell>
          <cell r="D46" t="str">
            <v>pPRO9</v>
          </cell>
          <cell r="E46" t="str">
            <v>pPRO9</v>
          </cell>
          <cell r="F46" t="str">
            <v>Yes​</v>
          </cell>
          <cell r="G46" t="str">
            <v>No</v>
          </cell>
        </row>
        <row r="47">
          <cell r="A47" t="str">
            <v>TPM3</v>
          </cell>
          <cell r="B47" t="str">
            <v>TP</v>
          </cell>
          <cell r="D47" t="str">
            <v>pPRO9</v>
          </cell>
          <cell r="E47" t="str">
            <v>pPRO9</v>
          </cell>
          <cell r="F47" t="str">
            <v>Yes​</v>
          </cell>
          <cell r="G47" t="str">
            <v>No</v>
          </cell>
        </row>
        <row r="48">
          <cell r="A48" t="str">
            <v>SSB</v>
          </cell>
          <cell r="B48" t="str">
            <v>TP</v>
          </cell>
          <cell r="D48" t="str">
            <v>pPRO9</v>
          </cell>
          <cell r="E48" t="str">
            <v>pPRO9</v>
          </cell>
          <cell r="F48" t="str">
            <v>Yes​</v>
          </cell>
          <cell r="G48" t="str">
            <v>No</v>
          </cell>
        </row>
        <row r="49">
          <cell r="A49" t="str">
            <v>TROVE2</v>
          </cell>
          <cell r="B49" t="str">
            <v>Antibody Contorl</v>
          </cell>
          <cell r="D49" t="str">
            <v>pPRO9</v>
          </cell>
          <cell r="E49" t="str">
            <v>pPRO9</v>
          </cell>
          <cell r="F49" t="str">
            <v>Yes​</v>
          </cell>
          <cell r="G49" t="str">
            <v>No</v>
          </cell>
        </row>
        <row r="50">
          <cell r="A50" t="str">
            <v>F. prausnitzii</v>
          </cell>
          <cell r="B50" t="str">
            <v>Organism Fraction</v>
          </cell>
          <cell r="D50" t="str">
            <v>None</v>
          </cell>
          <cell r="E50" t="str">
            <v>None</v>
          </cell>
          <cell r="F50" t="str">
            <v>No</v>
          </cell>
          <cell r="G50" t="str">
            <v>No</v>
          </cell>
        </row>
        <row r="51">
          <cell r="A51" t="str">
            <v>F. prausnitzii_mem</v>
          </cell>
          <cell r="B51" t="str">
            <v>Organism Fraction</v>
          </cell>
          <cell r="D51" t="str">
            <v>None</v>
          </cell>
          <cell r="E51" t="str">
            <v>None</v>
          </cell>
          <cell r="F51" t="str">
            <v>No</v>
          </cell>
          <cell r="G51" t="str">
            <v>No</v>
          </cell>
        </row>
        <row r="52">
          <cell r="A52" t="str">
            <v>K. aerogenes</v>
          </cell>
          <cell r="B52" t="str">
            <v>Organism Fraction</v>
          </cell>
          <cell r="D52" t="str">
            <v>None</v>
          </cell>
          <cell r="E52" t="str">
            <v>None</v>
          </cell>
          <cell r="F52" t="str">
            <v>No</v>
          </cell>
          <cell r="G52" t="str">
            <v>No</v>
          </cell>
        </row>
        <row r="53">
          <cell r="A53" t="str">
            <v>K. aerogenes_mem</v>
          </cell>
          <cell r="B53" t="str">
            <v>Organism Fraction</v>
          </cell>
          <cell r="D53" t="str">
            <v>None</v>
          </cell>
          <cell r="E53" t="str">
            <v>None</v>
          </cell>
          <cell r="F53" t="str">
            <v>No</v>
          </cell>
          <cell r="G53" t="str">
            <v>No</v>
          </cell>
        </row>
        <row r="54">
          <cell r="A54" t="str">
            <v>M. smithii</v>
          </cell>
          <cell r="B54" t="str">
            <v>Organism Fraction</v>
          </cell>
          <cell r="D54" t="str">
            <v>None</v>
          </cell>
          <cell r="E54" t="str">
            <v>None</v>
          </cell>
          <cell r="F54" t="str">
            <v>No</v>
          </cell>
          <cell r="G54" t="str">
            <v>No</v>
          </cell>
        </row>
        <row r="55">
          <cell r="A55" t="str">
            <v>M. smithii_mem</v>
          </cell>
          <cell r="B55" t="str">
            <v>Organism Fraction</v>
          </cell>
          <cell r="D55" t="str">
            <v>None</v>
          </cell>
          <cell r="E55" t="str">
            <v>None</v>
          </cell>
          <cell r="F55" t="str">
            <v>No</v>
          </cell>
          <cell r="G55" t="str">
            <v>No</v>
          </cell>
        </row>
        <row r="56">
          <cell r="A56" t="str">
            <v>R. gnavus</v>
          </cell>
          <cell r="B56" t="str">
            <v>Organism Fraction</v>
          </cell>
          <cell r="D56" t="str">
            <v>None</v>
          </cell>
          <cell r="E56" t="str">
            <v>None</v>
          </cell>
          <cell r="F56" t="str">
            <v>No</v>
          </cell>
          <cell r="G56" t="str">
            <v>No</v>
          </cell>
        </row>
        <row r="57">
          <cell r="A57" t="str">
            <v>R. gnavus_mem</v>
          </cell>
          <cell r="B57" t="str">
            <v>Organism Fraction</v>
          </cell>
          <cell r="D57" t="str">
            <v>None</v>
          </cell>
          <cell r="E57" t="str">
            <v>None</v>
          </cell>
          <cell r="F57" t="str">
            <v>No</v>
          </cell>
          <cell r="G57" t="str">
            <v>No</v>
          </cell>
        </row>
        <row r="58">
          <cell r="A58" t="str">
            <v>S. cerevisiae</v>
          </cell>
          <cell r="B58" t="str">
            <v>Organism Fraction</v>
          </cell>
          <cell r="D58" t="str">
            <v>None</v>
          </cell>
          <cell r="E58" t="str">
            <v>None</v>
          </cell>
          <cell r="F58" t="str">
            <v>No</v>
          </cell>
          <cell r="G58" t="str">
            <v>No</v>
          </cell>
        </row>
        <row r="59">
          <cell r="A59" t="str">
            <v>S. cerevisiae_mem</v>
          </cell>
          <cell r="B59" t="str">
            <v>Organism Fraction</v>
          </cell>
          <cell r="D59" t="str">
            <v>None</v>
          </cell>
          <cell r="E59" t="str">
            <v>None</v>
          </cell>
          <cell r="F59" t="str">
            <v>No</v>
          </cell>
          <cell r="G59" t="str">
            <v>No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2901-5BB5-454E-8B0E-A38D410C320B}">
  <dimension ref="A1:J43"/>
  <sheetViews>
    <sheetView zoomScale="150" zoomScaleNormal="150" workbookViewId="0">
      <selection activeCell="J16" sqref="J16"/>
    </sheetView>
  </sheetViews>
  <sheetFormatPr baseColWidth="10" defaultColWidth="11.1640625" defaultRowHeight="16" x14ac:dyDescent="0.2"/>
  <cols>
    <col min="1" max="2" width="22.83203125" bestFit="1" customWidth="1"/>
    <col min="3" max="4" width="37.33203125" customWidth="1"/>
  </cols>
  <sheetData>
    <row r="1" spans="1:10" x14ac:dyDescent="0.2">
      <c r="A1" t="s">
        <v>0</v>
      </c>
      <c r="B1" s="1" t="s">
        <v>24</v>
      </c>
      <c r="C1" t="str">
        <f>VLOOKUP($B1,Proteins!$A$1:$G$59,2,FALSE)</f>
        <v>Type</v>
      </c>
      <c r="D1" t="s">
        <v>104</v>
      </c>
      <c r="E1" t="str">
        <f>VLOOKUP($B1,Proteins!$A$1:$G$59,3,FALSE)</f>
        <v>Uniprot ID</v>
      </c>
      <c r="F1" t="str">
        <f>VLOOKUP($B1,Proteins!$A$1:$G$59,5,FALSE)</f>
        <v>Vector</v>
      </c>
      <c r="G1" t="str">
        <f>VLOOKUP($B1,Proteins!$A$1:$G$59,6,FALSE)</f>
        <v>cMyc​</v>
      </c>
      <c r="H1" t="str">
        <f>VLOOKUP($B1,Proteins!$A$1:$G$59,7,FALSE)</f>
        <v>His​</v>
      </c>
      <c r="I1" t="s">
        <v>82</v>
      </c>
      <c r="J1" t="s">
        <v>48</v>
      </c>
    </row>
    <row r="2" spans="1:10" x14ac:dyDescent="0.2">
      <c r="A2" t="s">
        <v>1</v>
      </c>
      <c r="B2" t="str">
        <f>A2</f>
        <v>BP</v>
      </c>
      <c r="C2" t="e">
        <f>VLOOKUP($B2,Proteins!$A$1:$G$59,2,FALSE)</f>
        <v>#N/A</v>
      </c>
      <c r="D2" t="e">
        <f>C2</f>
        <v>#N/A</v>
      </c>
      <c r="E2" t="e">
        <f>VLOOKUP($B2,Proteins!$A$1:$G$59,3,FALSE)</f>
        <v>#N/A</v>
      </c>
      <c r="F2" t="e">
        <f>VLOOKUP($B2,Proteins!$A$1:$G$59,4,FALSE)</f>
        <v>#N/A</v>
      </c>
      <c r="G2" t="e">
        <f>VLOOKUP($B2,Proteins!$A$1:$G$59,6,FALSE)</f>
        <v>#N/A</v>
      </c>
      <c r="H2" t="e">
        <f>VLOOKUP($B2,Proteins!$A$1:$G$59,7,FALSE)</f>
        <v>#N/A</v>
      </c>
      <c r="I2" t="e">
        <f>IF(AND(G2=$J$1,H2=$J$1),"Both",IF(G2=$J$1,"cmyc",IF(H2=$J$1,"his","None")))</f>
        <v>#N/A</v>
      </c>
    </row>
    <row r="3" spans="1:10" x14ac:dyDescent="0.2">
      <c r="A3" t="s">
        <v>2</v>
      </c>
      <c r="B3" t="str">
        <f t="shared" ref="B3:B27" si="0">A3</f>
        <v>BP_mem</v>
      </c>
      <c r="C3" t="e">
        <f>VLOOKUP($B3,Proteins!$A$1:$G$59,2,FALSE)</f>
        <v>#N/A</v>
      </c>
      <c r="D3" t="e">
        <f>C3</f>
        <v>#N/A</v>
      </c>
      <c r="E3" t="e">
        <f>VLOOKUP($B3,Proteins!$A$1:$G$59,3,FALSE)</f>
        <v>#N/A</v>
      </c>
      <c r="F3" t="e">
        <f>VLOOKUP($B3,Proteins!$A$1:$G$59,4,FALSE)</f>
        <v>#N/A</v>
      </c>
      <c r="G3" t="e">
        <f>VLOOKUP($B3,Proteins!$A$1:$G$59,6,FALSE)</f>
        <v>#N/A</v>
      </c>
      <c r="H3" t="e">
        <f>VLOOKUP($B3,Proteins!$A$1:$G$59,7,FALSE)</f>
        <v>#N/A</v>
      </c>
      <c r="I3" t="e">
        <f t="shared" ref="I3:I43" si="1">IF(AND(G3=$J$1,H3=$J$1),"Both",IF(G3=$J$1,"cmyc",IF(H3=$J$1,"his","None")))</f>
        <v>#N/A</v>
      </c>
    </row>
    <row r="4" spans="1:10" x14ac:dyDescent="0.2">
      <c r="A4" t="s">
        <v>3</v>
      </c>
      <c r="B4" t="str">
        <f t="shared" si="0"/>
        <v>CCNB1</v>
      </c>
      <c r="C4" t="e">
        <f>VLOOKUP($B4,Proteins!$A$1:$G$59,2,FALSE)</f>
        <v>#N/A</v>
      </c>
      <c r="D4" t="s">
        <v>105</v>
      </c>
      <c r="E4" t="e">
        <f>VLOOKUP($B4,Proteins!$A$1:$G$59,3,FALSE)</f>
        <v>#N/A</v>
      </c>
      <c r="F4" t="e">
        <f>VLOOKUP($B4,Proteins!$A$1:$G$59,4,FALSE)</f>
        <v>#N/A</v>
      </c>
      <c r="G4" t="e">
        <f>VLOOKUP($B4,Proteins!$A$1:$G$59,6,FALSE)</f>
        <v>#N/A</v>
      </c>
      <c r="H4" t="e">
        <f>VLOOKUP($B4,Proteins!$A$1:$G$59,7,FALSE)</f>
        <v>#N/A</v>
      </c>
      <c r="I4" t="e">
        <f t="shared" si="1"/>
        <v>#N/A</v>
      </c>
    </row>
    <row r="5" spans="1:10" x14ac:dyDescent="0.2">
      <c r="A5" t="s">
        <v>4</v>
      </c>
      <c r="B5" t="str">
        <f t="shared" si="0"/>
        <v>CD36</v>
      </c>
      <c r="C5" t="str">
        <f>VLOOKUP($B5,Proteins!$A$1:$G$59,2,FALSE)</f>
        <v>Custom</v>
      </c>
      <c r="D5" t="s">
        <v>78</v>
      </c>
      <c r="E5" t="str">
        <f>VLOOKUP($B5,Proteins!$A$1:$G$59,3,FALSE)</f>
        <v>P16671</v>
      </c>
      <c r="F5" t="str">
        <f>VLOOKUP($B5,Proteins!$A$1:$G$59,4,FALSE)</f>
        <v>pPRO30A</v>
      </c>
      <c r="G5" t="str">
        <f>VLOOKUP($B5,Proteins!$A$1:$G$59,6,FALSE)</f>
        <v>Yes​</v>
      </c>
      <c r="H5" t="str">
        <f>VLOOKUP($B5,Proteins!$A$1:$G$59,7,FALSE)</f>
        <v>No</v>
      </c>
      <c r="I5" t="str">
        <f t="shared" si="1"/>
        <v>cmyc</v>
      </c>
    </row>
    <row r="6" spans="1:10" x14ac:dyDescent="0.2">
      <c r="A6" t="s">
        <v>5</v>
      </c>
      <c r="B6" t="str">
        <f t="shared" si="0"/>
        <v>GP1BA_GP1BB_coex</v>
      </c>
      <c r="C6" t="e">
        <f>VLOOKUP($B6,Proteins!$A$1:$G$59,2,FALSE)</f>
        <v>#N/A</v>
      </c>
      <c r="D6" t="s">
        <v>78</v>
      </c>
      <c r="E6" t="e">
        <f>VLOOKUP($B6,Proteins!$A$1:$G$59,3,FALSE)</f>
        <v>#N/A</v>
      </c>
      <c r="F6" t="e">
        <f>VLOOKUP($B6,Proteins!$A$1:$G$59,4,FALSE)</f>
        <v>#N/A</v>
      </c>
      <c r="G6" t="e">
        <f>VLOOKUP($B6,Proteins!$A$1:$G$59,6,FALSE)</f>
        <v>#N/A</v>
      </c>
      <c r="H6" t="e">
        <f>VLOOKUP($B6,Proteins!$A$1:$G$59,7,FALSE)</f>
        <v>#N/A</v>
      </c>
      <c r="I6" t="e">
        <f t="shared" si="1"/>
        <v>#N/A</v>
      </c>
    </row>
    <row r="7" spans="1:10" x14ac:dyDescent="0.2">
      <c r="A7" t="s">
        <v>6</v>
      </c>
      <c r="B7" t="str">
        <f t="shared" si="0"/>
        <v>GPIX</v>
      </c>
      <c r="C7" t="str">
        <f>VLOOKUP($B7,Proteins!$A$1:$G$59,2,FALSE)</f>
        <v>Custom</v>
      </c>
      <c r="D7" t="s">
        <v>78</v>
      </c>
      <c r="E7" t="str">
        <f>VLOOKUP($B7,Proteins!$A$1:$G$59,3,FALSE)</f>
        <v>P14770</v>
      </c>
      <c r="F7" t="str">
        <f>VLOOKUP($B7,Proteins!$A$1:$G$59,4,FALSE)</f>
        <v>pPRO8</v>
      </c>
      <c r="G7" t="str">
        <f>VLOOKUP($B7,Proteins!$A$1:$G$59,6,FALSE)</f>
        <v>Yes​</v>
      </c>
      <c r="H7" t="str">
        <f>VLOOKUP($B7,Proteins!$A$1:$G$59,7,FALSE)</f>
        <v>Yes​</v>
      </c>
      <c r="I7" t="str">
        <f t="shared" si="1"/>
        <v>Both</v>
      </c>
    </row>
    <row r="8" spans="1:10" x14ac:dyDescent="0.2">
      <c r="A8" t="s">
        <v>7</v>
      </c>
      <c r="B8" t="str">
        <f t="shared" si="0"/>
        <v>GPIX_GP1BA_GP1BB_coex</v>
      </c>
      <c r="C8" t="e">
        <f>VLOOKUP($B8,Proteins!$A$1:$G$59,2,FALSE)</f>
        <v>#N/A</v>
      </c>
      <c r="D8" t="s">
        <v>78</v>
      </c>
      <c r="E8" t="e">
        <f>VLOOKUP($B8,Proteins!$A$1:$G$59,3,FALSE)</f>
        <v>#N/A</v>
      </c>
      <c r="F8" t="e">
        <f>VLOOKUP($B8,Proteins!$A$1:$G$59,4,FALSE)</f>
        <v>#N/A</v>
      </c>
      <c r="G8" t="e">
        <f>VLOOKUP($B8,Proteins!$A$1:$G$59,6,FALSE)</f>
        <v>#N/A</v>
      </c>
      <c r="H8" t="e">
        <f>VLOOKUP($B8,Proteins!$A$1:$G$59,7,FALSE)</f>
        <v>#N/A</v>
      </c>
      <c r="I8" t="e">
        <f t="shared" si="1"/>
        <v>#N/A</v>
      </c>
    </row>
    <row r="9" spans="1:10" x14ac:dyDescent="0.2">
      <c r="A9" t="s">
        <v>8</v>
      </c>
      <c r="B9" t="str">
        <f t="shared" si="0"/>
        <v>GPV</v>
      </c>
      <c r="C9" t="str">
        <f>VLOOKUP($B9,Proteins!$A$1:$G$59,2,FALSE)</f>
        <v>Custom</v>
      </c>
      <c r="D9" t="s">
        <v>78</v>
      </c>
      <c r="E9" t="str">
        <f>VLOOKUP($B9,Proteins!$A$1:$G$59,3,FALSE)</f>
        <v>P40197</v>
      </c>
      <c r="F9" t="str">
        <f>VLOOKUP($B9,Proteins!$A$1:$G$59,4,FALSE)</f>
        <v>pPRO8</v>
      </c>
      <c r="G9" t="str">
        <f>VLOOKUP($B9,Proteins!$A$1:$G$59,6,FALSE)</f>
        <v>Yes​</v>
      </c>
      <c r="H9" t="str">
        <f>VLOOKUP($B9,Proteins!$A$1:$G$59,7,FALSE)</f>
        <v>Yes​</v>
      </c>
      <c r="I9" t="str">
        <f t="shared" si="1"/>
        <v>Both</v>
      </c>
    </row>
    <row r="10" spans="1:10" ht="17" x14ac:dyDescent="0.25">
      <c r="A10" t="s">
        <v>9</v>
      </c>
      <c r="B10" s="37" t="s">
        <v>25</v>
      </c>
      <c r="C10" t="str">
        <f>VLOOKUP($B10,Proteins!$A$1:$G$59,2,FALSE)</f>
        <v>Custom</v>
      </c>
      <c r="D10" t="s">
        <v>78</v>
      </c>
      <c r="E10" t="str">
        <f>VLOOKUP($B10,Proteins!$A$1:$G$59,3,FALSE)</f>
        <v>P17301</v>
      </c>
      <c r="F10" t="str">
        <f>VLOOKUP($B10,Proteins!$A$1:$G$59,4,FALSE)</f>
        <v>pPRO8</v>
      </c>
      <c r="G10" t="str">
        <f>VLOOKUP($B10,Proteins!$A$1:$G$59,6,FALSE)</f>
        <v>Yes​</v>
      </c>
      <c r="H10" t="str">
        <f>VLOOKUP($B10,Proteins!$A$1:$G$59,7,FALSE)</f>
        <v>Yes​</v>
      </c>
      <c r="I10" t="str">
        <f t="shared" si="1"/>
        <v>Both</v>
      </c>
    </row>
    <row r="11" spans="1:10" x14ac:dyDescent="0.2">
      <c r="A11" t="s">
        <v>10</v>
      </c>
      <c r="B11" t="str">
        <f t="shared" si="0"/>
        <v>ITA2B</v>
      </c>
      <c r="C11" t="str">
        <f>VLOOKUP($B11,Proteins!$A$1:$G$59,2,FALSE)</f>
        <v>Custom</v>
      </c>
      <c r="D11" t="s">
        <v>78</v>
      </c>
      <c r="E11" t="str">
        <f>VLOOKUP($B11,Proteins!$A$1:$G$59,3,FALSE)</f>
        <v>P08514</v>
      </c>
      <c r="F11" t="str">
        <f>VLOOKUP($B11,Proteins!$A$1:$G$59,4,FALSE)</f>
        <v>pPRO8</v>
      </c>
      <c r="G11" t="str">
        <f>VLOOKUP($B11,Proteins!$A$1:$G$59,6,FALSE)</f>
        <v>Yes​</v>
      </c>
      <c r="H11" t="str">
        <f>VLOOKUP($B11,Proteins!$A$1:$G$59,7,FALSE)</f>
        <v>Yes​</v>
      </c>
      <c r="I11" t="str">
        <f t="shared" si="1"/>
        <v>Both</v>
      </c>
    </row>
    <row r="12" spans="1:10" x14ac:dyDescent="0.2">
      <c r="A12" t="s">
        <v>11</v>
      </c>
      <c r="B12" t="str">
        <f t="shared" si="0"/>
        <v>ITB3</v>
      </c>
      <c r="C12" t="str">
        <f>VLOOKUP($B12,Proteins!$A$1:$G$59,2,FALSE)</f>
        <v>Custom</v>
      </c>
      <c r="D12" t="s">
        <v>78</v>
      </c>
      <c r="E12" t="str">
        <f>VLOOKUP($B12,Proteins!$A$1:$G$59,3,FALSE)</f>
        <v>P05106</v>
      </c>
      <c r="F12" t="str">
        <f>VLOOKUP($B12,Proteins!$A$1:$G$59,4,FALSE)</f>
        <v>pPRO8</v>
      </c>
      <c r="G12" t="str">
        <f>VLOOKUP($B12,Proteins!$A$1:$G$59,6,FALSE)</f>
        <v>Yes​</v>
      </c>
      <c r="H12" t="str">
        <f>VLOOKUP($B12,Proteins!$A$1:$G$59,7,FALSE)</f>
        <v>Yes​</v>
      </c>
      <c r="I12" t="str">
        <f t="shared" si="1"/>
        <v>Both</v>
      </c>
    </row>
    <row r="13" spans="1:10" x14ac:dyDescent="0.2">
      <c r="A13" t="s">
        <v>12</v>
      </c>
      <c r="B13" t="str">
        <f t="shared" si="0"/>
        <v>ITGB1</v>
      </c>
      <c r="C13" t="e">
        <f>VLOOKUP($B13,Proteins!$A$1:$G$59,2,FALSE)</f>
        <v>#N/A</v>
      </c>
      <c r="D13" t="s">
        <v>80</v>
      </c>
      <c r="E13">
        <f>VLOOKUP($B13,Controls!$A$1:$H$28,3,FALSE)</f>
        <v>0</v>
      </c>
      <c r="F13" t="str">
        <f>VLOOKUP($B13,Controls!$A$1:$H$28,4,FALSE)</f>
        <v>pPRO9</v>
      </c>
      <c r="G13" t="str">
        <f>VLOOKUP($B13,Controls!$A$1:$H$28,6,FALSE)</f>
        <v>Yes​</v>
      </c>
      <c r="H13" t="str">
        <f>VLOOKUP($B13,Controls!$A$1:$H$28,7,FALSE)</f>
        <v>No</v>
      </c>
      <c r="I13" t="str">
        <f t="shared" si="1"/>
        <v>cmyc</v>
      </c>
    </row>
    <row r="14" spans="1:10" x14ac:dyDescent="0.2">
      <c r="A14" t="s">
        <v>13</v>
      </c>
      <c r="B14" t="str">
        <f t="shared" si="0"/>
        <v>MALL</v>
      </c>
      <c r="C14" t="e">
        <f>VLOOKUP($B14,Proteins!$A$1:$G$59,2,FALSE)</f>
        <v>#N/A</v>
      </c>
      <c r="D14" t="s">
        <v>105</v>
      </c>
      <c r="E14">
        <f>VLOOKUP($B14,Controls!$A$1:$H$28,3,FALSE)</f>
        <v>0</v>
      </c>
      <c r="F14">
        <f ca="1">VLOOKUP($B14,Controls!B2:I29,4,FALSE)</f>
        <v>0</v>
      </c>
      <c r="G14" t="str">
        <f>VLOOKUP($B14,Controls!$A$1:$H$28,6,FALSE)</f>
        <v>Yes​</v>
      </c>
      <c r="H14" t="str">
        <f>VLOOKUP($B14,Controls!$A$1:$H$28,7,FALSE)</f>
        <v>No</v>
      </c>
      <c r="I14" t="str">
        <f t="shared" si="1"/>
        <v>cmyc</v>
      </c>
    </row>
    <row r="15" spans="1:10" x14ac:dyDescent="0.2">
      <c r="A15" t="s">
        <v>14</v>
      </c>
      <c r="B15" t="str">
        <f t="shared" si="0"/>
        <v>MED24</v>
      </c>
      <c r="C15" t="e">
        <f>VLOOKUP($B15,Proteins!$A$1:$G$59,2,FALSE)</f>
        <v>#N/A</v>
      </c>
      <c r="D15" t="s">
        <v>105</v>
      </c>
      <c r="E15">
        <f>VLOOKUP($B15,Controls!$A$1:$H$28,3,FALSE)</f>
        <v>0</v>
      </c>
      <c r="F15">
        <f ca="1">VLOOKUP($B15,Controls!B3:I30,4,FALSE)</f>
        <v>0</v>
      </c>
      <c r="G15" t="str">
        <f>VLOOKUP($B15,Controls!$A$1:$H$28,6,FALSE)</f>
        <v>Yes​</v>
      </c>
      <c r="H15" t="str">
        <f>VLOOKUP($B15,Controls!$A$1:$H$28,7,FALSE)</f>
        <v>No</v>
      </c>
      <c r="I15" t="str">
        <f t="shared" si="1"/>
        <v>cmyc</v>
      </c>
    </row>
    <row r="16" spans="1:10" x14ac:dyDescent="0.2">
      <c r="A16" t="s">
        <v>15</v>
      </c>
      <c r="B16" t="str">
        <f t="shared" si="0"/>
        <v>NR1I2</v>
      </c>
      <c r="C16" t="e">
        <f>VLOOKUP($B16,Proteins!$A$1:$G$59,2,FALSE)</f>
        <v>#N/A</v>
      </c>
      <c r="D16" t="s">
        <v>105</v>
      </c>
      <c r="E16">
        <f>VLOOKUP($B16,Controls!$A$1:$H$28,3,FALSE)</f>
        <v>0</v>
      </c>
      <c r="F16">
        <f ca="1">VLOOKUP($B16,Controls!B4:I31,4,FALSE)</f>
        <v>0</v>
      </c>
      <c r="G16" t="str">
        <f>VLOOKUP($B16,Controls!$A$1:$H$28,6,FALSE)</f>
        <v>Yes​</v>
      </c>
      <c r="H16" t="str">
        <f>VLOOKUP($B16,Controls!$A$1:$H$28,7,FALSE)</f>
        <v>No</v>
      </c>
      <c r="I16" t="str">
        <f t="shared" si="1"/>
        <v>cmyc</v>
      </c>
    </row>
    <row r="17" spans="1:9" x14ac:dyDescent="0.2">
      <c r="A17" t="s">
        <v>16</v>
      </c>
      <c r="B17" t="str">
        <f t="shared" si="0"/>
        <v>ODF4</v>
      </c>
      <c r="C17" t="e">
        <f>VLOOKUP($B17,Proteins!$A$1:$G$59,2,FALSE)</f>
        <v>#N/A</v>
      </c>
      <c r="D17" t="s">
        <v>105</v>
      </c>
      <c r="E17">
        <f>VLOOKUP($B17,Controls!$A$1:$H$28,3,FALSE)</f>
        <v>0</v>
      </c>
      <c r="F17">
        <f ca="1">VLOOKUP($B17,Controls!B5:I32,4,FALSE)</f>
        <v>0</v>
      </c>
      <c r="G17" t="str">
        <f>VLOOKUP($B17,Controls!$A$1:$H$28,6,FALSE)</f>
        <v>Yes​</v>
      </c>
      <c r="H17" t="str">
        <f>VLOOKUP($B17,Controls!$A$1:$H$28,7,FALSE)</f>
        <v>No</v>
      </c>
      <c r="I17" t="str">
        <f t="shared" si="1"/>
        <v>cmyc</v>
      </c>
    </row>
    <row r="18" spans="1:9" x14ac:dyDescent="0.2">
      <c r="A18" t="s">
        <v>17</v>
      </c>
      <c r="B18" t="str">
        <f t="shared" si="0"/>
        <v>SSB</v>
      </c>
      <c r="C18" t="e">
        <f>VLOOKUP($B18,Proteins!$A$1:$G$59,2,FALSE)</f>
        <v>#N/A</v>
      </c>
      <c r="D18" t="s">
        <v>105</v>
      </c>
      <c r="E18">
        <f>VLOOKUP($B18,Controls!$A$1:$H$28,3,FALSE)</f>
        <v>0</v>
      </c>
      <c r="F18">
        <f ca="1">VLOOKUP($B18,Controls!B6:I33,4,FALSE)</f>
        <v>0</v>
      </c>
      <c r="G18" t="str">
        <f>VLOOKUP($B18,Controls!$A$1:$H$28,6,FALSE)</f>
        <v>Yes​</v>
      </c>
      <c r="H18" t="str">
        <f>VLOOKUP($B18,Controls!$A$1:$H$28,7,FALSE)</f>
        <v>No</v>
      </c>
      <c r="I18" t="str">
        <f t="shared" si="1"/>
        <v>cmyc</v>
      </c>
    </row>
    <row r="19" spans="1:9" x14ac:dyDescent="0.2">
      <c r="A19" t="s">
        <v>18</v>
      </c>
      <c r="B19" t="str">
        <f t="shared" si="0"/>
        <v>TFDP1</v>
      </c>
      <c r="C19" t="e">
        <f>VLOOKUP($B19,Proteins!$A$1:$G$59,2,FALSE)</f>
        <v>#N/A</v>
      </c>
      <c r="D19" t="s">
        <v>105</v>
      </c>
      <c r="E19">
        <f>VLOOKUP($B19,Controls!$A$1:$H$28,3,FALSE)</f>
        <v>0</v>
      </c>
      <c r="F19">
        <f ca="1">VLOOKUP($B19,Controls!B7:I34,4,FALSE)</f>
        <v>0</v>
      </c>
      <c r="G19" t="str">
        <f>VLOOKUP($B19,Controls!$A$1:$H$28,6,FALSE)</f>
        <v>Yes​</v>
      </c>
      <c r="H19" t="str">
        <f>VLOOKUP($B19,Controls!$A$1:$H$28,7,FALSE)</f>
        <v>No</v>
      </c>
      <c r="I19" t="str">
        <f t="shared" si="1"/>
        <v>cmyc</v>
      </c>
    </row>
    <row r="20" spans="1:9" x14ac:dyDescent="0.2">
      <c r="A20" t="s">
        <v>19</v>
      </c>
      <c r="B20" t="str">
        <f t="shared" si="0"/>
        <v>TPBG</v>
      </c>
      <c r="C20" t="e">
        <f>VLOOKUP($B20,Proteins!$A$1:$G$59,2,FALSE)</f>
        <v>#N/A</v>
      </c>
      <c r="D20" t="s">
        <v>105</v>
      </c>
      <c r="E20">
        <f>VLOOKUP($B20,Controls!$A$1:$H$28,3,FALSE)</f>
        <v>0</v>
      </c>
      <c r="F20">
        <f ca="1">VLOOKUP($B20,Controls!B8:I35,4,FALSE)</f>
        <v>0</v>
      </c>
      <c r="G20" t="str">
        <f>VLOOKUP($B20,Controls!$A$1:$H$28,6,FALSE)</f>
        <v>Yes​</v>
      </c>
      <c r="H20" t="str">
        <f>VLOOKUP($B20,Controls!$A$1:$H$28,7,FALSE)</f>
        <v>No</v>
      </c>
      <c r="I20" t="str">
        <f t="shared" si="1"/>
        <v>cmyc</v>
      </c>
    </row>
    <row r="21" spans="1:9" x14ac:dyDescent="0.2">
      <c r="A21" t="s">
        <v>20</v>
      </c>
      <c r="B21" t="str">
        <f t="shared" si="0"/>
        <v>TPM3</v>
      </c>
      <c r="C21" t="e">
        <f>VLOOKUP($B21,Proteins!$A$1:$G$59,2,FALSE)</f>
        <v>#N/A</v>
      </c>
      <c r="D21" t="s">
        <v>105</v>
      </c>
      <c r="E21">
        <f>VLOOKUP($B21,Controls!$A$1:$H$28,3,FALSE)</f>
        <v>0</v>
      </c>
      <c r="F21">
        <f ca="1">VLOOKUP($B21,Controls!B9:I36,4,FALSE)</f>
        <v>0</v>
      </c>
      <c r="G21" t="str">
        <f>VLOOKUP($B21,Controls!$A$1:$H$28,6,FALSE)</f>
        <v>Yes​</v>
      </c>
      <c r="H21" t="str">
        <f>VLOOKUP($B21,Controls!$A$1:$H$28,7,FALSE)</f>
        <v>No</v>
      </c>
      <c r="I21" t="str">
        <f t="shared" si="1"/>
        <v>cmyc</v>
      </c>
    </row>
    <row r="22" spans="1:9" x14ac:dyDescent="0.2">
      <c r="A22" t="s">
        <v>21</v>
      </c>
      <c r="B22" t="str">
        <f t="shared" si="0"/>
        <v>TROVE2</v>
      </c>
      <c r="C22" t="e">
        <f>VLOOKUP($B22,Proteins!$A$1:$G$59,2,FALSE)</f>
        <v>#N/A</v>
      </c>
      <c r="D22" t="s">
        <v>105</v>
      </c>
      <c r="E22">
        <f>VLOOKUP($B22,Controls!$A$1:$H$28,3,FALSE)</f>
        <v>0</v>
      </c>
      <c r="F22">
        <f ca="1">VLOOKUP($B22,Controls!B10:I37,4,FALSE)</f>
        <v>0</v>
      </c>
      <c r="G22" t="str">
        <f>VLOOKUP($B22,Controls!$A$1:$H$28,6,FALSE)</f>
        <v>Yes​</v>
      </c>
      <c r="H22" t="str">
        <f>VLOOKUP($B22,Controls!$A$1:$H$28,7,FALSE)</f>
        <v>No</v>
      </c>
      <c r="I22" t="str">
        <f t="shared" si="1"/>
        <v>cmyc</v>
      </c>
    </row>
    <row r="23" spans="1:9" x14ac:dyDescent="0.2">
      <c r="A23" t="s">
        <v>22</v>
      </c>
      <c r="B23" t="str">
        <f t="shared" si="0"/>
        <v>VGLL1</v>
      </c>
      <c r="C23" t="e">
        <f>VLOOKUP($B23,Proteins!$A$1:$G$59,2,FALSE)</f>
        <v>#N/A</v>
      </c>
      <c r="D23" t="s">
        <v>105</v>
      </c>
      <c r="E23">
        <f>VLOOKUP($B23,Controls!$A$1:$H$28,3,FALSE)</f>
        <v>0</v>
      </c>
      <c r="F23">
        <f ca="1">VLOOKUP($B23,Controls!B11:I38,4,FALSE)</f>
        <v>0</v>
      </c>
      <c r="G23" t="str">
        <f>VLOOKUP($B23,Controls!$A$1:$H$28,6,FALSE)</f>
        <v>Yes​</v>
      </c>
      <c r="H23" t="str">
        <f>VLOOKUP($B23,Controls!$A$1:$H$28,7,FALSE)</f>
        <v>No</v>
      </c>
      <c r="I23" t="str">
        <f t="shared" si="1"/>
        <v>cmyc</v>
      </c>
    </row>
    <row r="24" spans="1:9" x14ac:dyDescent="0.2">
      <c r="A24" t="s">
        <v>23</v>
      </c>
      <c r="B24" t="str">
        <f t="shared" si="0"/>
        <v>ZSCAN9</v>
      </c>
      <c r="C24" t="e">
        <f>VLOOKUP($B24,Proteins!$A$1:$G$59,2,FALSE)</f>
        <v>#N/A</v>
      </c>
      <c r="D24" t="s">
        <v>105</v>
      </c>
      <c r="E24">
        <f>VLOOKUP($B24,Controls!$A$1:$H$28,3,FALSE)</f>
        <v>0</v>
      </c>
      <c r="F24">
        <f ca="1">VLOOKUP($B24,Controls!B12:I39,4,FALSE)</f>
        <v>0</v>
      </c>
      <c r="G24" t="str">
        <f>VLOOKUP($B24,Controls!$A$1:$H$28,6,FALSE)</f>
        <v>Yes​</v>
      </c>
      <c r="H24" t="str">
        <f>VLOOKUP($B24,Controls!$A$1:$H$28,7,FALSE)</f>
        <v>No</v>
      </c>
      <c r="I24" t="str">
        <f t="shared" si="1"/>
        <v>cmyc</v>
      </c>
    </row>
    <row r="25" spans="1:9" x14ac:dyDescent="0.2">
      <c r="A25" t="s">
        <v>83</v>
      </c>
      <c r="B25" t="str">
        <f t="shared" si="0"/>
        <v>zzz_pPRO30A</v>
      </c>
      <c r="C25" t="e">
        <f>VLOOKUP($B25,Proteins!$A$1:$G$59,2,FALSE)</f>
        <v>#N/A</v>
      </c>
      <c r="D25" t="e">
        <f>C25</f>
        <v>#N/A</v>
      </c>
      <c r="E25">
        <f>VLOOKUP($B25,Controls!$A$1:$H$28,3,FALSE)</f>
        <v>0</v>
      </c>
      <c r="F25">
        <f ca="1">VLOOKUP($B25,Controls!B13:I40,4,FALSE)</f>
        <v>0</v>
      </c>
      <c r="G25" t="str">
        <f>VLOOKUP($B25,Controls!$A$1:$H$28,6,FALSE)</f>
        <v>Yes​</v>
      </c>
      <c r="H25" t="str">
        <f>VLOOKUP($B25,Controls!$A$1:$H$28,7,FALSE)</f>
        <v>No</v>
      </c>
      <c r="I25" t="str">
        <f t="shared" si="1"/>
        <v>cmyc</v>
      </c>
    </row>
    <row r="26" spans="1:9" x14ac:dyDescent="0.2">
      <c r="A26" t="s">
        <v>84</v>
      </c>
      <c r="B26" t="str">
        <f t="shared" si="0"/>
        <v>zzz_pPRO30sp</v>
      </c>
      <c r="C26" t="e">
        <f>VLOOKUP($B26,Proteins!$A$1:$G$59,2,FALSE)</f>
        <v>#N/A</v>
      </c>
      <c r="D26" t="e">
        <f t="shared" ref="D26:D43" si="2">C26</f>
        <v>#N/A</v>
      </c>
      <c r="E26">
        <f>VLOOKUP($B26,Controls!$A$1:$H$28,3,FALSE)</f>
        <v>0</v>
      </c>
      <c r="F26">
        <f ca="1">VLOOKUP($B26,Controls!B14:I41,4,FALSE)</f>
        <v>0</v>
      </c>
      <c r="G26" t="str">
        <f>VLOOKUP($B26,Controls!$A$1:$H$28,6,FALSE)</f>
        <v>Yes​</v>
      </c>
      <c r="H26" t="str">
        <f>VLOOKUP($B26,Controls!$A$1:$H$28,7,FALSE)</f>
        <v>No</v>
      </c>
      <c r="I26" t="str">
        <f t="shared" si="1"/>
        <v>cmyc</v>
      </c>
    </row>
    <row r="27" spans="1:9" x14ac:dyDescent="0.2">
      <c r="A27" t="s">
        <v>85</v>
      </c>
      <c r="B27" t="str">
        <f t="shared" si="0"/>
        <v>zzz_pPRO9</v>
      </c>
      <c r="C27" t="e">
        <f>VLOOKUP($B27,Proteins!$A$1:$G$59,2,FALSE)</f>
        <v>#N/A</v>
      </c>
      <c r="D27" t="e">
        <f t="shared" si="2"/>
        <v>#N/A</v>
      </c>
      <c r="E27">
        <f>VLOOKUP($B27,Controls!$A$1:$H$28,3,FALSE)</f>
        <v>0</v>
      </c>
      <c r="F27">
        <f ca="1">VLOOKUP($B27,Controls!B15:I42,4,FALSE)</f>
        <v>0</v>
      </c>
      <c r="G27" t="str">
        <f>VLOOKUP($B27,Controls!$A$1:$H$28,6,FALSE)</f>
        <v>Yes​</v>
      </c>
      <c r="H27" t="str">
        <f>VLOOKUP($B27,Controls!$A$1:$H$28,7,FALSE)</f>
        <v>No</v>
      </c>
      <c r="I27" t="str">
        <f t="shared" si="1"/>
        <v>cmyc</v>
      </c>
    </row>
    <row r="28" spans="1:9" x14ac:dyDescent="0.2">
      <c r="A28" t="s">
        <v>87</v>
      </c>
      <c r="B28" s="18" t="s">
        <v>103</v>
      </c>
      <c r="C28" t="s">
        <v>66</v>
      </c>
      <c r="D28" t="str">
        <f t="shared" si="2"/>
        <v>Control</v>
      </c>
      <c r="E28">
        <f>VLOOKUP($B28,Controls!$A$1:$H$28,3,FALSE)</f>
        <v>0</v>
      </c>
      <c r="F28">
        <f ca="1">VLOOKUP($B28,Controls!B16:I43,4,FALSE)</f>
        <v>0</v>
      </c>
      <c r="G28" t="str">
        <f>VLOOKUP($B28,Controls!$A$1:$H$28,6,FALSE)</f>
        <v>Yes​</v>
      </c>
      <c r="H28" t="str">
        <f>VLOOKUP($B28,Controls!$A$1:$H$28,7,FALSE)</f>
        <v>No</v>
      </c>
      <c r="I28" t="str">
        <f t="shared" si="1"/>
        <v>cmyc</v>
      </c>
    </row>
    <row r="29" spans="1:9" x14ac:dyDescent="0.2">
      <c r="A29" t="s">
        <v>88</v>
      </c>
      <c r="B29" s="18" t="s">
        <v>65</v>
      </c>
      <c r="C29" s="18" t="s">
        <v>65</v>
      </c>
      <c r="D29" t="s">
        <v>66</v>
      </c>
      <c r="E29">
        <f>VLOOKUP($B29,Controls!$A$1:$H$28,3,FALSE)</f>
        <v>0</v>
      </c>
      <c r="F29">
        <f ca="1">VLOOKUP($B29,Controls!B17:I44,4,FALSE)</f>
        <v>0</v>
      </c>
      <c r="G29" t="str">
        <f>VLOOKUP($B29,Controls!$A$1:$H$28,6,FALSE)</f>
        <v>No</v>
      </c>
      <c r="H29" t="str">
        <f>VLOOKUP($B29,Controls!$A$1:$H$28,7,FALSE)</f>
        <v>No</v>
      </c>
      <c r="I29" t="str">
        <f t="shared" si="1"/>
        <v>None</v>
      </c>
    </row>
    <row r="30" spans="1:9" x14ac:dyDescent="0.2">
      <c r="A30" t="s">
        <v>89</v>
      </c>
      <c r="B30" s="18" t="s">
        <v>67</v>
      </c>
      <c r="C30" s="18" t="s">
        <v>67</v>
      </c>
      <c r="D30" t="s">
        <v>66</v>
      </c>
      <c r="E30">
        <f>VLOOKUP($B30,Controls!$A$1:$H$28,3,FALSE)</f>
        <v>0</v>
      </c>
      <c r="F30">
        <f ca="1">VLOOKUP($B30,Controls!B18:I45,4,FALSE)</f>
        <v>0</v>
      </c>
      <c r="G30" t="str">
        <f>VLOOKUP($B30,Controls!$A$1:$H$28,6,FALSE)</f>
        <v>No</v>
      </c>
      <c r="H30" t="str">
        <f>VLOOKUP($B30,Controls!$A$1:$H$28,7,FALSE)</f>
        <v>No</v>
      </c>
      <c r="I30" t="str">
        <f t="shared" si="1"/>
        <v>None</v>
      </c>
    </row>
    <row r="31" spans="1:9" x14ac:dyDescent="0.2">
      <c r="A31" t="s">
        <v>90</v>
      </c>
      <c r="B31" s="20" t="s">
        <v>73</v>
      </c>
      <c r="C31" t="e">
        <f>VLOOKUP($B31,Proteins!$A$1:$G$59,2,FALSE)</f>
        <v>#N/A</v>
      </c>
      <c r="D31" t="e">
        <f t="shared" si="2"/>
        <v>#N/A</v>
      </c>
      <c r="E31">
        <f>VLOOKUP($B31,Controls!$A$1:$H$28,3,FALSE)</f>
        <v>0</v>
      </c>
      <c r="F31">
        <f ca="1">VLOOKUP($B31,Controls!B19:I46,4,FALSE)</f>
        <v>0</v>
      </c>
      <c r="G31" t="str">
        <f>VLOOKUP($B31,Controls!$A$1:$H$28,6,FALSE)</f>
        <v>No</v>
      </c>
      <c r="H31" t="str">
        <f>VLOOKUP($B31,Controls!$A$1:$H$28,7,FALSE)</f>
        <v>No</v>
      </c>
      <c r="I31" t="str">
        <f t="shared" si="1"/>
        <v>None</v>
      </c>
    </row>
    <row r="32" spans="1:9" x14ac:dyDescent="0.2">
      <c r="A32" t="s">
        <v>91</v>
      </c>
      <c r="B32" s="18" t="s">
        <v>69</v>
      </c>
      <c r="C32" t="e">
        <f>VLOOKUP($B32,Proteins!$A$1:$G$59,2,FALSE)</f>
        <v>#N/A</v>
      </c>
      <c r="D32" t="e">
        <f t="shared" si="2"/>
        <v>#N/A</v>
      </c>
      <c r="E32">
        <f>VLOOKUP($B32,Controls!$A$1:$H$28,3,FALSE)</f>
        <v>0</v>
      </c>
      <c r="F32">
        <f ca="1">VLOOKUP($B32,Controls!B20:I47,4,FALSE)</f>
        <v>0</v>
      </c>
      <c r="G32" t="str">
        <f>VLOOKUP($B32,Controls!$A$1:$H$28,6,FALSE)</f>
        <v>No</v>
      </c>
      <c r="H32" t="str">
        <f>VLOOKUP($B32,Controls!$A$1:$H$28,7,FALSE)</f>
        <v>No</v>
      </c>
      <c r="I32" t="str">
        <f t="shared" si="1"/>
        <v>None</v>
      </c>
    </row>
    <row r="33" spans="1:9" x14ac:dyDescent="0.2">
      <c r="A33" t="s">
        <v>92</v>
      </c>
      <c r="B33" s="18" t="s">
        <v>69</v>
      </c>
      <c r="C33" t="e">
        <f>VLOOKUP($B33,Proteins!$A$1:$G$59,2,FALSE)</f>
        <v>#N/A</v>
      </c>
      <c r="D33" t="e">
        <f t="shared" si="2"/>
        <v>#N/A</v>
      </c>
      <c r="E33">
        <f>VLOOKUP($B33,Controls!$A$1:$H$28,3,FALSE)</f>
        <v>0</v>
      </c>
      <c r="F33">
        <f ca="1">VLOOKUP($B33,Controls!B21:I48,4,FALSE)</f>
        <v>0</v>
      </c>
      <c r="G33" t="str">
        <f>VLOOKUP($B33,Controls!$A$1:$H$28,6,FALSE)</f>
        <v>No</v>
      </c>
      <c r="H33" t="str">
        <f>VLOOKUP($B33,Controls!$A$1:$H$28,7,FALSE)</f>
        <v>No</v>
      </c>
      <c r="I33" t="str">
        <f t="shared" si="1"/>
        <v>None</v>
      </c>
    </row>
    <row r="34" spans="1:9" x14ac:dyDescent="0.2">
      <c r="A34" t="s">
        <v>93</v>
      </c>
      <c r="B34" s="18" t="s">
        <v>69</v>
      </c>
      <c r="C34" t="e">
        <f>VLOOKUP($B34,Proteins!$A$1:$G$59,2,FALSE)</f>
        <v>#N/A</v>
      </c>
      <c r="D34" t="e">
        <f t="shared" si="2"/>
        <v>#N/A</v>
      </c>
      <c r="E34">
        <f>VLOOKUP($B34,Controls!$A$1:$H$28,3,FALSE)</f>
        <v>0</v>
      </c>
      <c r="F34">
        <f ca="1">VLOOKUP($B34,Controls!B22:I49,4,FALSE)</f>
        <v>0</v>
      </c>
      <c r="G34" t="str">
        <f>VLOOKUP($B34,Controls!$A$1:$H$28,6,FALSE)</f>
        <v>No</v>
      </c>
      <c r="H34" t="str">
        <f>VLOOKUP($B34,Controls!$A$1:$H$28,7,FALSE)</f>
        <v>No</v>
      </c>
      <c r="I34" t="str">
        <f t="shared" si="1"/>
        <v>None</v>
      </c>
    </row>
    <row r="35" spans="1:9" x14ac:dyDescent="0.2">
      <c r="A35" t="s">
        <v>94</v>
      </c>
      <c r="B35" s="18" t="s">
        <v>69</v>
      </c>
      <c r="C35" t="e">
        <f>VLOOKUP($B35,Proteins!$A$1:$G$59,2,FALSE)</f>
        <v>#N/A</v>
      </c>
      <c r="D35" t="e">
        <f t="shared" si="2"/>
        <v>#N/A</v>
      </c>
      <c r="E35">
        <f>VLOOKUP($B35,Controls!$A$1:$H$28,3,FALSE)</f>
        <v>0</v>
      </c>
      <c r="F35">
        <f ca="1">VLOOKUP($B35,Controls!B23:I50,4,FALSE)</f>
        <v>0</v>
      </c>
      <c r="G35" t="str">
        <f>VLOOKUP($B35,Controls!$A$1:$H$28,6,FALSE)</f>
        <v>No</v>
      </c>
      <c r="H35" t="str">
        <f>VLOOKUP($B35,Controls!$A$1:$H$28,7,FALSE)</f>
        <v>No</v>
      </c>
      <c r="I35" t="str">
        <f t="shared" si="1"/>
        <v>None</v>
      </c>
    </row>
    <row r="36" spans="1:9" x14ac:dyDescent="0.2">
      <c r="A36" t="s">
        <v>95</v>
      </c>
      <c r="B36" s="18" t="s">
        <v>68</v>
      </c>
      <c r="C36" t="e">
        <f>VLOOKUP($B36,Proteins!$A$1:$G$59,2,FALSE)</f>
        <v>#N/A</v>
      </c>
      <c r="D36" t="e">
        <f t="shared" si="2"/>
        <v>#N/A</v>
      </c>
      <c r="E36">
        <f>VLOOKUP($B36,Controls!$A$1:$H$28,3,FALSE)</f>
        <v>0</v>
      </c>
      <c r="F36">
        <f ca="1">VLOOKUP($B36,Controls!B24:I51,4,FALSE)</f>
        <v>0</v>
      </c>
      <c r="G36" t="str">
        <f>VLOOKUP($B36,Controls!$A$1:$H$28,6,FALSE)</f>
        <v>No</v>
      </c>
      <c r="H36" t="str">
        <f>VLOOKUP($B36,Controls!$A$1:$H$28,7,FALSE)</f>
        <v>No</v>
      </c>
      <c r="I36" t="str">
        <f t="shared" si="1"/>
        <v>None</v>
      </c>
    </row>
    <row r="37" spans="1:9" x14ac:dyDescent="0.2">
      <c r="A37" t="s">
        <v>96</v>
      </c>
      <c r="B37" s="18" t="s">
        <v>68</v>
      </c>
      <c r="C37" t="e">
        <f>VLOOKUP($B37,Proteins!$A$1:$G$59,2,FALSE)</f>
        <v>#N/A</v>
      </c>
      <c r="D37" t="e">
        <f t="shared" si="2"/>
        <v>#N/A</v>
      </c>
      <c r="E37">
        <f>VLOOKUP($B37,Controls!$A$1:$H$28,3,FALSE)</f>
        <v>0</v>
      </c>
      <c r="F37">
        <f ca="1">VLOOKUP($B37,Controls!B25:I52,4,FALSE)</f>
        <v>0</v>
      </c>
      <c r="G37" t="str">
        <f>VLOOKUP($B37,Controls!$A$1:$H$28,6,FALSE)</f>
        <v>No</v>
      </c>
      <c r="H37" t="str">
        <f>VLOOKUP($B37,Controls!$A$1:$H$28,7,FALSE)</f>
        <v>No</v>
      </c>
      <c r="I37" t="str">
        <f t="shared" si="1"/>
        <v>None</v>
      </c>
    </row>
    <row r="38" spans="1:9" x14ac:dyDescent="0.2">
      <c r="A38" t="s">
        <v>97</v>
      </c>
      <c r="B38" s="18" t="s">
        <v>68</v>
      </c>
      <c r="C38" t="e">
        <f>VLOOKUP($B38,Proteins!$A$1:$G$59,2,FALSE)</f>
        <v>#N/A</v>
      </c>
      <c r="D38" t="e">
        <f t="shared" si="2"/>
        <v>#N/A</v>
      </c>
      <c r="E38">
        <f>VLOOKUP($B38,Controls!$A$1:$H$28,3,FALSE)</f>
        <v>0</v>
      </c>
      <c r="F38" t="e">
        <f>VLOOKUP($B38,Controls!B26:I53,4,FALSE)</f>
        <v>#N/A</v>
      </c>
      <c r="G38" t="str">
        <f>VLOOKUP($B38,Controls!$A$1:$H$28,6,FALSE)</f>
        <v>No</v>
      </c>
      <c r="H38" t="str">
        <f>VLOOKUP($B38,Controls!$A$1:$H$28,7,FALSE)</f>
        <v>No</v>
      </c>
      <c r="I38" t="str">
        <f t="shared" si="1"/>
        <v>None</v>
      </c>
    </row>
    <row r="39" spans="1:9" x14ac:dyDescent="0.2">
      <c r="A39" t="s">
        <v>98</v>
      </c>
      <c r="B39" s="18" t="s">
        <v>68</v>
      </c>
      <c r="C39" t="e">
        <f>VLOOKUP($B39,Proteins!$A$1:$G$59,2,FALSE)</f>
        <v>#N/A</v>
      </c>
      <c r="D39" t="e">
        <f t="shared" si="2"/>
        <v>#N/A</v>
      </c>
      <c r="E39">
        <f>VLOOKUP($B39,Controls!$A$1:$H$28,3,FALSE)</f>
        <v>0</v>
      </c>
      <c r="F39" t="e">
        <f>VLOOKUP($B39,Controls!B27:I54,4,FALSE)</f>
        <v>#N/A</v>
      </c>
      <c r="G39" t="str">
        <f>VLOOKUP($B39,Controls!$A$1:$H$28,6,FALSE)</f>
        <v>No</v>
      </c>
      <c r="H39" t="str">
        <f>VLOOKUP($B39,Controls!$A$1:$H$28,7,FALSE)</f>
        <v>No</v>
      </c>
      <c r="I39" t="str">
        <f t="shared" si="1"/>
        <v>None</v>
      </c>
    </row>
    <row r="40" spans="1:9" x14ac:dyDescent="0.2">
      <c r="A40" t="s">
        <v>99</v>
      </c>
      <c r="B40" s="18" t="s">
        <v>70</v>
      </c>
      <c r="C40" t="e">
        <f>VLOOKUP($B40,Proteins!$A$1:$G$59,2,FALSE)</f>
        <v>#N/A</v>
      </c>
      <c r="D40" t="e">
        <f t="shared" si="2"/>
        <v>#N/A</v>
      </c>
      <c r="E40">
        <f>VLOOKUP($B40,Controls!$A$1:$H$28,3,FALSE)</f>
        <v>0</v>
      </c>
      <c r="F40" t="e">
        <f>VLOOKUP($B40,Controls!B28:I55,4,FALSE)</f>
        <v>#N/A</v>
      </c>
      <c r="G40" t="str">
        <f>VLOOKUP($B40,Controls!$A$1:$H$28,6,FALSE)</f>
        <v>No</v>
      </c>
      <c r="H40" t="str">
        <f>VLOOKUP($B40,Controls!$A$1:$H$28,7,FALSE)</f>
        <v>No</v>
      </c>
      <c r="I40" t="str">
        <f t="shared" si="1"/>
        <v>None</v>
      </c>
    </row>
    <row r="41" spans="1:9" x14ac:dyDescent="0.2">
      <c r="A41" t="s">
        <v>100</v>
      </c>
      <c r="B41" s="18" t="s">
        <v>70</v>
      </c>
      <c r="C41" t="e">
        <f>VLOOKUP($B41,Proteins!$A$1:$G$59,2,FALSE)</f>
        <v>#N/A</v>
      </c>
      <c r="D41" t="e">
        <f t="shared" si="2"/>
        <v>#N/A</v>
      </c>
      <c r="E41">
        <f>VLOOKUP($B41,Controls!$A$1:$H$28,3,FALSE)</f>
        <v>0</v>
      </c>
      <c r="F41" t="e">
        <f>VLOOKUP($B41,Controls!B29:I56,4,FALSE)</f>
        <v>#N/A</v>
      </c>
      <c r="G41" t="str">
        <f>VLOOKUP($B41,Controls!$A$1:$H$28,6,FALSE)</f>
        <v>No</v>
      </c>
      <c r="H41" t="str">
        <f>VLOOKUP($B41,Controls!$A$1:$H$28,7,FALSE)</f>
        <v>No</v>
      </c>
      <c r="I41" t="str">
        <f t="shared" si="1"/>
        <v>None</v>
      </c>
    </row>
    <row r="42" spans="1:9" x14ac:dyDescent="0.2">
      <c r="A42" t="s">
        <v>101</v>
      </c>
      <c r="B42" s="18" t="s">
        <v>70</v>
      </c>
      <c r="C42" t="e">
        <f>VLOOKUP($B42,Proteins!$A$1:$G$59,2,FALSE)</f>
        <v>#N/A</v>
      </c>
      <c r="D42" t="e">
        <f t="shared" si="2"/>
        <v>#N/A</v>
      </c>
      <c r="E42">
        <f>VLOOKUP($B42,Controls!$A$1:$H$28,3,FALSE)</f>
        <v>0</v>
      </c>
      <c r="F42" t="e">
        <f>VLOOKUP($B42,Controls!B30:I57,4,FALSE)</f>
        <v>#N/A</v>
      </c>
      <c r="G42" t="str">
        <f>VLOOKUP($B42,Controls!$A$1:$H$28,6,FALSE)</f>
        <v>No</v>
      </c>
      <c r="H42" t="str">
        <f>VLOOKUP($B42,Controls!$A$1:$H$28,7,FALSE)</f>
        <v>No</v>
      </c>
      <c r="I42" t="str">
        <f t="shared" si="1"/>
        <v>None</v>
      </c>
    </row>
    <row r="43" spans="1:9" x14ac:dyDescent="0.2">
      <c r="A43" t="s">
        <v>102</v>
      </c>
      <c r="B43" s="18" t="s">
        <v>70</v>
      </c>
      <c r="C43" t="e">
        <f>VLOOKUP($B43,Proteins!$A$1:$G$59,2,FALSE)</f>
        <v>#N/A</v>
      </c>
      <c r="D43" t="e">
        <f t="shared" si="2"/>
        <v>#N/A</v>
      </c>
      <c r="E43">
        <f>VLOOKUP($B43,Controls!$A$1:$H$28,3,FALSE)</f>
        <v>0</v>
      </c>
      <c r="F43" t="e">
        <f>VLOOKUP($B43,Controls!B31:I58,4,FALSE)</f>
        <v>#N/A</v>
      </c>
      <c r="G43" t="str">
        <f>VLOOKUP($B43,Controls!$A$1:$H$28,6,FALSE)</f>
        <v>No</v>
      </c>
      <c r="H43" t="str">
        <f>VLOOKUP($B43,Controls!$A$1:$H$28,7,FALSE)</f>
        <v>No</v>
      </c>
      <c r="I43" t="str">
        <f t="shared" si="1"/>
        <v>None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6878-BBB1-6D48-92F6-BA0786FCF93A}">
  <dimension ref="A1:H28"/>
  <sheetViews>
    <sheetView workbookViewId="0">
      <selection sqref="A1:XFD1048576"/>
    </sheetView>
  </sheetViews>
  <sheetFormatPr baseColWidth="10" defaultRowHeight="16" x14ac:dyDescent="0.2"/>
  <cols>
    <col min="1" max="1" width="39" bestFit="1" customWidth="1"/>
    <col min="2" max="2" width="20.83203125" bestFit="1" customWidth="1"/>
    <col min="3" max="3" width="8.83203125" bestFit="1" customWidth="1"/>
    <col min="4" max="4" width="9.1640625" bestFit="1" customWidth="1"/>
    <col min="5" max="5" width="12.33203125" bestFit="1" customWidth="1"/>
    <col min="6" max="6" width="6.1640625" bestFit="1" customWidth="1"/>
    <col min="7" max="7" width="4.6640625" bestFit="1" customWidth="1"/>
    <col min="8" max="8" width="4.5" bestFit="1" customWidth="1"/>
  </cols>
  <sheetData>
    <row r="1" spans="1:8" x14ac:dyDescent="0.2">
      <c r="A1" s="1" t="s">
        <v>24</v>
      </c>
      <c r="B1" s="1" t="s">
        <v>81</v>
      </c>
      <c r="C1" s="1" t="s">
        <v>26</v>
      </c>
      <c r="D1" s="1" t="s">
        <v>33</v>
      </c>
      <c r="E1" t="str">
        <f>VLOOKUP($D1,Vectors!$B$1:$I$9,1,FALSE)</f>
        <v>Vector</v>
      </c>
      <c r="F1" t="str">
        <f>VLOOKUP($D1,Vectors!$B$1:$I$9,7,FALSE)</f>
        <v>cMyc​</v>
      </c>
      <c r="G1" t="str">
        <f>VLOOKUP($D1,Vectors!$B$1:$I$9,8,FALSE)</f>
        <v>His​</v>
      </c>
      <c r="H1" t="s">
        <v>106</v>
      </c>
    </row>
    <row r="2" spans="1:8" x14ac:dyDescent="0.2">
      <c r="A2" s="18" t="s">
        <v>65</v>
      </c>
      <c r="B2" s="19" t="s">
        <v>66</v>
      </c>
      <c r="D2" s="33" t="s">
        <v>61</v>
      </c>
      <c r="E2" t="str">
        <f>VLOOKUP($D2,Vectors!$B$1:$I$9,1,FALSE)</f>
        <v>None</v>
      </c>
      <c r="F2" t="str">
        <f>VLOOKUP($D2,Vectors!$B$1:$I$9,7,FALSE)</f>
        <v>No</v>
      </c>
      <c r="G2" t="str">
        <f>VLOOKUP($D2,Vectors!$B$1:$I$9,8,FALSE)</f>
        <v>No</v>
      </c>
      <c r="H2" t="str">
        <f>IF(COUNTIF(gal!$B$2:$B$43,Proteins!A1) &gt; 0,"YES","NO")</f>
        <v>NO</v>
      </c>
    </row>
    <row r="3" spans="1:8" x14ac:dyDescent="0.2">
      <c r="A3" s="18" t="s">
        <v>67</v>
      </c>
      <c r="B3" s="19" t="s">
        <v>66</v>
      </c>
      <c r="D3" s="33" t="s">
        <v>61</v>
      </c>
      <c r="E3" t="str">
        <f>VLOOKUP($D3,Vectors!$B$1:$I$9,1,FALSE)</f>
        <v>None</v>
      </c>
      <c r="F3" t="str">
        <f>VLOOKUP($D3,Vectors!$B$1:$I$9,7,FALSE)</f>
        <v>No</v>
      </c>
      <c r="G3" t="str">
        <f>VLOOKUP($D3,Vectors!$B$1:$I$9,8,FALSE)</f>
        <v>No</v>
      </c>
      <c r="H3" t="str">
        <f>IF(COUNTIF(gal!$B$2:$B$43,Proteins!A2) &gt; 0,"YES","NO")</f>
        <v>YES</v>
      </c>
    </row>
    <row r="4" spans="1:8" x14ac:dyDescent="0.2">
      <c r="A4" s="18" t="s">
        <v>103</v>
      </c>
      <c r="B4" s="19" t="s">
        <v>66</v>
      </c>
      <c r="D4" s="33" t="s">
        <v>55</v>
      </c>
      <c r="E4" t="str">
        <f>VLOOKUP($D4,Vectors!$B$1:$I$9,1,FALSE)</f>
        <v>pPRO9</v>
      </c>
      <c r="F4" t="str">
        <f>VLOOKUP($D4,Vectors!$B$1:$I$9,7,FALSE)</f>
        <v>Yes​</v>
      </c>
      <c r="G4" t="str">
        <f>VLOOKUP($D4,Vectors!$B$1:$I$9,8,FALSE)</f>
        <v>No</v>
      </c>
      <c r="H4" t="str">
        <f>IF(COUNTIF(gal!$B$2:$B$43,Proteins!A3) &gt; 0,"YES","NO")</f>
        <v>YES</v>
      </c>
    </row>
    <row r="5" spans="1:8" x14ac:dyDescent="0.2">
      <c r="A5" s="18" t="s">
        <v>68</v>
      </c>
      <c r="B5" s="19" t="s">
        <v>66</v>
      </c>
      <c r="D5" s="33" t="s">
        <v>61</v>
      </c>
      <c r="E5" t="str">
        <f>VLOOKUP($D5,Vectors!$B$1:$I$9,1,FALSE)</f>
        <v>None</v>
      </c>
      <c r="F5" t="str">
        <f>VLOOKUP($D5,Vectors!$B$1:$I$9,7,FALSE)</f>
        <v>No</v>
      </c>
      <c r="G5" t="str">
        <f>VLOOKUP($D5,Vectors!$B$1:$I$9,8,FALSE)</f>
        <v>No</v>
      </c>
      <c r="H5" t="str">
        <f>IF(COUNTIF(gal!$B$2:$B$43,Proteins!A4) &gt; 0,"YES","NO")</f>
        <v>YES</v>
      </c>
    </row>
    <row r="6" spans="1:8" x14ac:dyDescent="0.2">
      <c r="A6" s="18" t="s">
        <v>69</v>
      </c>
      <c r="B6" s="19" t="s">
        <v>66</v>
      </c>
      <c r="D6" s="33" t="s">
        <v>61</v>
      </c>
      <c r="E6" t="str">
        <f>VLOOKUP($D6,Vectors!$B$1:$I$9,1,FALSE)</f>
        <v>None</v>
      </c>
      <c r="F6" t="str">
        <f>VLOOKUP($D6,Vectors!$B$1:$I$9,7,FALSE)</f>
        <v>No</v>
      </c>
      <c r="G6" t="str">
        <f>VLOOKUP($D6,Vectors!$B$1:$I$9,8,FALSE)</f>
        <v>No</v>
      </c>
      <c r="H6" t="str">
        <f>IF(COUNTIF(gal!$B$2:$B$43,Proteins!A5) &gt; 0,"YES","NO")</f>
        <v>YES</v>
      </c>
    </row>
    <row r="7" spans="1:8" x14ac:dyDescent="0.2">
      <c r="A7" s="18" t="s">
        <v>70</v>
      </c>
      <c r="B7" s="19" t="s">
        <v>66</v>
      </c>
      <c r="D7" s="33" t="s">
        <v>61</v>
      </c>
      <c r="E7" t="str">
        <f>VLOOKUP($D7,Vectors!$B$1:$I$9,1,FALSE)</f>
        <v>None</v>
      </c>
      <c r="F7" t="str">
        <f>VLOOKUP($D7,Vectors!$B$1:$I$9,7,FALSE)</f>
        <v>No</v>
      </c>
      <c r="G7" t="str">
        <f>VLOOKUP($D7,Vectors!$B$1:$I$9,8,FALSE)</f>
        <v>No</v>
      </c>
      <c r="H7" t="str">
        <f>IF(COUNTIF(gal!$B$2:$B$43,Proteins!A6) &gt; 0,"YES","NO")</f>
        <v>YES</v>
      </c>
    </row>
    <row r="8" spans="1:8" x14ac:dyDescent="0.2">
      <c r="A8" s="20" t="s">
        <v>71</v>
      </c>
      <c r="B8" s="21" t="s">
        <v>72</v>
      </c>
      <c r="D8" s="33" t="s">
        <v>55</v>
      </c>
      <c r="E8" t="str">
        <f>VLOOKUP($D8,Vectors!$B$1:$I$9,1,FALSE)</f>
        <v>pPRO9</v>
      </c>
      <c r="F8" t="str">
        <f>VLOOKUP($D8,Vectors!$B$1:$I$9,7,FALSE)</f>
        <v>Yes​</v>
      </c>
      <c r="G8" t="str">
        <f>VLOOKUP($D8,Vectors!$B$1:$I$9,8,FALSE)</f>
        <v>No</v>
      </c>
      <c r="H8" t="str">
        <f>IF(COUNTIF(gal!$B$2:$B$43,Proteins!#REF!) &gt; 0,"YES","NO")</f>
        <v>NO</v>
      </c>
    </row>
    <row r="9" spans="1:8" x14ac:dyDescent="0.2">
      <c r="A9" s="20" t="s">
        <v>73</v>
      </c>
      <c r="B9" s="19" t="s">
        <v>66</v>
      </c>
      <c r="D9" s="33" t="s">
        <v>61</v>
      </c>
      <c r="E9" t="str">
        <f>VLOOKUP($D9,Vectors!$B$1:$I$9,1,FALSE)</f>
        <v>None</v>
      </c>
      <c r="F9" t="str">
        <f>VLOOKUP($D9,Vectors!$B$1:$I$9,7,FALSE)</f>
        <v>No</v>
      </c>
      <c r="G9" t="str">
        <f>VLOOKUP($D9,Vectors!$B$1:$I$9,8,FALSE)</f>
        <v>No</v>
      </c>
      <c r="H9" t="str">
        <f>IF(COUNTIF(gal!$B$2:$B$43,Proteins!#REF!) &gt; 0,"YES","NO")</f>
        <v>NO</v>
      </c>
    </row>
    <row r="10" spans="1:8" x14ac:dyDescent="0.2">
      <c r="A10" s="22" t="s">
        <v>74</v>
      </c>
      <c r="B10" s="19" t="s">
        <v>66</v>
      </c>
      <c r="D10" s="33" t="s">
        <v>61</v>
      </c>
      <c r="E10" t="str">
        <f>VLOOKUP($D10,Vectors!$B$1:$I$9,1,FALSE)</f>
        <v>None</v>
      </c>
      <c r="F10" t="str">
        <f>VLOOKUP($D10,Vectors!$B$1:$I$9,7,FALSE)</f>
        <v>No</v>
      </c>
      <c r="G10" t="str">
        <f>VLOOKUP($D10,Vectors!$B$1:$I$9,8,FALSE)</f>
        <v>No</v>
      </c>
      <c r="H10" t="str">
        <f>IF(COUNTIF(gal!$B$2:$B$43,Proteins!A7) &gt; 0,"YES","NO")</f>
        <v>YES</v>
      </c>
    </row>
    <row r="11" spans="1:8" x14ac:dyDescent="0.2">
      <c r="A11" s="23" t="s">
        <v>18</v>
      </c>
      <c r="B11" s="24" t="s">
        <v>75</v>
      </c>
      <c r="D11" s="33" t="s">
        <v>55</v>
      </c>
      <c r="E11" t="str">
        <f>VLOOKUP($D11,Vectors!$B$1:$I$9,1,FALSE)</f>
        <v>pPRO9</v>
      </c>
      <c r="F11" t="str">
        <f>VLOOKUP($D11,Vectors!$B$1:$I$9,7,FALSE)</f>
        <v>Yes​</v>
      </c>
      <c r="G11" t="str">
        <f>VLOOKUP($D11,Vectors!$B$1:$I$9,8,FALSE)</f>
        <v>No</v>
      </c>
      <c r="H11" t="str">
        <f>IF(COUNTIF(gal!$B$2:$B$43,Proteins!#REF!) &gt; 0,"YES","NO")</f>
        <v>NO</v>
      </c>
    </row>
    <row r="12" spans="1:8" x14ac:dyDescent="0.2">
      <c r="A12" s="23" t="s">
        <v>23</v>
      </c>
      <c r="B12" s="24" t="s">
        <v>75</v>
      </c>
      <c r="D12" s="33" t="s">
        <v>55</v>
      </c>
      <c r="E12" t="str">
        <f>VLOOKUP($D12,Vectors!$B$1:$I$9,1,FALSE)</f>
        <v>pPRO9</v>
      </c>
      <c r="F12" t="str">
        <f>VLOOKUP($D12,Vectors!$B$1:$I$9,7,FALSE)</f>
        <v>Yes​</v>
      </c>
      <c r="G12" t="str">
        <f>VLOOKUP($D12,Vectors!$B$1:$I$9,8,FALSE)</f>
        <v>No</v>
      </c>
      <c r="H12" t="str">
        <f>IF(COUNTIF(gal!$B$2:$B$43,Proteins!#REF!) &gt; 0,"YES","NO")</f>
        <v>NO</v>
      </c>
    </row>
    <row r="13" spans="1:8" x14ac:dyDescent="0.2">
      <c r="A13" s="23" t="s">
        <v>22</v>
      </c>
      <c r="B13" s="24" t="s">
        <v>75</v>
      </c>
      <c r="D13" s="33" t="s">
        <v>55</v>
      </c>
      <c r="E13" t="str">
        <f>VLOOKUP($D13,Vectors!$B$1:$I$9,1,FALSE)</f>
        <v>pPRO9</v>
      </c>
      <c r="F13" t="str">
        <f>VLOOKUP($D13,Vectors!$B$1:$I$9,7,FALSE)</f>
        <v>Yes​</v>
      </c>
      <c r="G13" t="str">
        <f>VLOOKUP($D13,Vectors!$B$1:$I$9,8,FALSE)</f>
        <v>No</v>
      </c>
      <c r="H13" t="str">
        <f>IF(COUNTIF(gal!$B$2:$B$43,Proteins!#REF!) &gt; 0,"YES","NO")</f>
        <v>NO</v>
      </c>
    </row>
    <row r="14" spans="1:8" x14ac:dyDescent="0.2">
      <c r="A14" s="23" t="s">
        <v>15</v>
      </c>
      <c r="B14" s="24" t="s">
        <v>75</v>
      </c>
      <c r="D14" s="33" t="s">
        <v>55</v>
      </c>
      <c r="E14" t="str">
        <f>VLOOKUP($D14,Vectors!$B$1:$I$9,1,FALSE)</f>
        <v>pPRO9</v>
      </c>
      <c r="F14" t="str">
        <f>VLOOKUP($D14,Vectors!$B$1:$I$9,7,FALSE)</f>
        <v>Yes​</v>
      </c>
      <c r="G14" t="str">
        <f>VLOOKUP($D14,Vectors!$B$1:$I$9,8,FALSE)</f>
        <v>No</v>
      </c>
      <c r="H14" t="str">
        <f>IF(COUNTIF(gal!$B$2:$B$43,Proteins!#REF!) &gt; 0,"YES","NO")</f>
        <v>NO</v>
      </c>
    </row>
    <row r="15" spans="1:8" x14ac:dyDescent="0.2">
      <c r="A15" s="25" t="s">
        <v>14</v>
      </c>
      <c r="B15" s="24" t="s">
        <v>75</v>
      </c>
      <c r="D15" s="33" t="s">
        <v>55</v>
      </c>
      <c r="E15" t="str">
        <f>VLOOKUP($D15,Vectors!$B$1:$I$9,1,FALSE)</f>
        <v>pPRO9</v>
      </c>
      <c r="F15" t="str">
        <f>VLOOKUP($D15,Vectors!$B$1:$I$9,7,FALSE)</f>
        <v>Yes​</v>
      </c>
      <c r="G15" t="str">
        <f>VLOOKUP($D15,Vectors!$B$1:$I$9,8,FALSE)</f>
        <v>No</v>
      </c>
      <c r="H15" t="str">
        <f>IF(COUNTIF(gal!$B$2:$B$43,Proteins!#REF!) &gt; 0,"YES","NO")</f>
        <v>NO</v>
      </c>
    </row>
    <row r="16" spans="1:8" x14ac:dyDescent="0.2">
      <c r="A16" s="26" t="s">
        <v>16</v>
      </c>
      <c r="B16" s="27" t="s">
        <v>76</v>
      </c>
      <c r="D16" s="33" t="s">
        <v>55</v>
      </c>
      <c r="E16" t="str">
        <f>VLOOKUP($D16,Vectors!$B$1:$I$9,1,FALSE)</f>
        <v>pPRO9</v>
      </c>
      <c r="F16" t="str">
        <f>VLOOKUP($D16,Vectors!$B$1:$I$9,7,FALSE)</f>
        <v>Yes​</v>
      </c>
      <c r="G16" t="str">
        <f>VLOOKUP($D16,Vectors!$B$1:$I$9,8,FALSE)</f>
        <v>No</v>
      </c>
      <c r="H16" t="str">
        <f>IF(COUNTIF(gal!$B$2:$B$43,Proteins!#REF!) &gt; 0,"YES","NO")</f>
        <v>NO</v>
      </c>
    </row>
    <row r="17" spans="1:8" x14ac:dyDescent="0.2">
      <c r="A17" s="26" t="s">
        <v>19</v>
      </c>
      <c r="B17" s="27" t="s">
        <v>76</v>
      </c>
      <c r="D17" s="33" t="s">
        <v>55</v>
      </c>
      <c r="E17" t="str">
        <f>VLOOKUP($D17,Vectors!$B$1:$I$9,1,FALSE)</f>
        <v>pPRO9</v>
      </c>
      <c r="F17" t="str">
        <f>VLOOKUP($D17,Vectors!$B$1:$I$9,7,FALSE)</f>
        <v>Yes​</v>
      </c>
      <c r="G17" t="str">
        <f>VLOOKUP($D17,Vectors!$B$1:$I$9,8,FALSE)</f>
        <v>No</v>
      </c>
      <c r="H17" t="str">
        <f>IF(COUNTIF(gal!$B$2:$B$43,Proteins!#REF!) &gt; 0,"YES","NO")</f>
        <v>NO</v>
      </c>
    </row>
    <row r="18" spans="1:8" x14ac:dyDescent="0.2">
      <c r="A18" s="26" t="s">
        <v>13</v>
      </c>
      <c r="B18" s="27" t="s">
        <v>76</v>
      </c>
      <c r="D18" s="33" t="s">
        <v>55</v>
      </c>
      <c r="E18" t="str">
        <f>VLOOKUP($D18,Vectors!$B$1:$I$9,1,FALSE)</f>
        <v>pPRO9</v>
      </c>
      <c r="F18" t="str">
        <f>VLOOKUP($D18,Vectors!$B$1:$I$9,7,FALSE)</f>
        <v>Yes​</v>
      </c>
      <c r="G18" t="str">
        <f>VLOOKUP($D18,Vectors!$B$1:$I$9,8,FALSE)</f>
        <v>No</v>
      </c>
      <c r="H18" t="str">
        <f>IF(COUNTIF(gal!$B$2:$B$43,Proteins!#REF!) &gt; 0,"YES","NO")</f>
        <v>NO</v>
      </c>
    </row>
    <row r="19" spans="1:8" x14ac:dyDescent="0.2">
      <c r="A19" s="28" t="s">
        <v>3</v>
      </c>
      <c r="B19" s="29" t="s">
        <v>77</v>
      </c>
      <c r="D19" s="33" t="s">
        <v>55</v>
      </c>
      <c r="E19" t="str">
        <f>VLOOKUP($D19,Vectors!$B$1:$I$9,1,FALSE)</f>
        <v>pPRO9</v>
      </c>
      <c r="F19" t="str">
        <f>VLOOKUP($D19,Vectors!$B$1:$I$9,7,FALSE)</f>
        <v>Yes​</v>
      </c>
      <c r="G19" t="str">
        <f>VLOOKUP($D19,Vectors!$B$1:$I$9,8,FALSE)</f>
        <v>No</v>
      </c>
      <c r="H19" t="str">
        <f>IF(COUNTIF(gal!$B$2:$B$43,Proteins!#REF!) &gt; 0,"YES","NO")</f>
        <v>NO</v>
      </c>
    </row>
    <row r="20" spans="1:8" x14ac:dyDescent="0.2">
      <c r="A20" s="28" t="s">
        <v>20</v>
      </c>
      <c r="B20" s="29" t="s">
        <v>77</v>
      </c>
      <c r="D20" s="33" t="s">
        <v>55</v>
      </c>
      <c r="E20" t="str">
        <f>VLOOKUP($D20,Vectors!$B$1:$I$9,1,FALSE)</f>
        <v>pPRO9</v>
      </c>
      <c r="F20" t="str">
        <f>VLOOKUP($D20,Vectors!$B$1:$I$9,7,FALSE)</f>
        <v>Yes​</v>
      </c>
      <c r="G20" t="str">
        <f>VLOOKUP($D20,Vectors!$B$1:$I$9,8,FALSE)</f>
        <v>No</v>
      </c>
      <c r="H20" t="str">
        <f>IF(COUNTIF(gal!$B$2:$B$43,Proteins!#REF!) &gt; 0,"YES","NO")</f>
        <v>NO</v>
      </c>
    </row>
    <row r="21" spans="1:8" x14ac:dyDescent="0.2">
      <c r="A21" s="28" t="s">
        <v>17</v>
      </c>
      <c r="B21" s="29" t="s">
        <v>77</v>
      </c>
      <c r="D21" s="33" t="s">
        <v>55</v>
      </c>
      <c r="E21" t="str">
        <f>VLOOKUP($D21,Vectors!$B$1:$I$9,1,FALSE)</f>
        <v>pPRO9</v>
      </c>
      <c r="F21" t="str">
        <f>VLOOKUP($D21,Vectors!$B$1:$I$9,7,FALSE)</f>
        <v>Yes​</v>
      </c>
      <c r="G21" t="str">
        <f>VLOOKUP($D21,Vectors!$B$1:$I$9,8,FALSE)</f>
        <v>No</v>
      </c>
      <c r="H21" t="str">
        <f>IF(COUNTIF(gal!$B$2:$B$43,Proteins!#REF!) &gt; 0,"YES","NO")</f>
        <v>NO</v>
      </c>
    </row>
    <row r="22" spans="1:8" x14ac:dyDescent="0.2">
      <c r="A22" s="30" t="s">
        <v>21</v>
      </c>
      <c r="B22" s="31" t="s">
        <v>86</v>
      </c>
      <c r="D22" s="33" t="s">
        <v>55</v>
      </c>
      <c r="E22" t="str">
        <f>VLOOKUP($D22,Vectors!$B$1:$I$9,1,FALSE)</f>
        <v>pPRO9</v>
      </c>
      <c r="F22" t="str">
        <f>VLOOKUP($D22,Vectors!$B$1:$I$9,7,FALSE)</f>
        <v>Yes​</v>
      </c>
      <c r="G22" t="str">
        <f>VLOOKUP($D22,Vectors!$B$1:$I$9,8,FALSE)</f>
        <v>No</v>
      </c>
      <c r="H22" t="str">
        <f>IF(COUNTIF(gal!$B$2:$B$43,Proteins!#REF!) &gt; 0,"YES","NO")</f>
        <v>NO</v>
      </c>
    </row>
    <row r="23" spans="1:8" x14ac:dyDescent="0.2">
      <c r="A23" s="38" t="s">
        <v>1</v>
      </c>
      <c r="B23" s="39" t="s">
        <v>79</v>
      </c>
      <c r="D23" s="33" t="s">
        <v>61</v>
      </c>
      <c r="E23" t="str">
        <f>VLOOKUP($D23,Vectors!$B$1:$I$9,1,FALSE)</f>
        <v>None</v>
      </c>
      <c r="F23" t="str">
        <f>VLOOKUP($D23,Vectors!$B$1:$I$9,7,FALSE)</f>
        <v>No</v>
      </c>
      <c r="G23" t="str">
        <f>VLOOKUP($D23,Vectors!$B$1:$I$9,8,FALSE)</f>
        <v>No</v>
      </c>
      <c r="H23" t="str">
        <f>IF(COUNTIF(gal!$B$2:$B$43,Proteins!#REF!) &gt; 0,"YES","NO")</f>
        <v>NO</v>
      </c>
    </row>
    <row r="24" spans="1:8" x14ac:dyDescent="0.2">
      <c r="A24" s="38" t="s">
        <v>2</v>
      </c>
      <c r="B24" s="39" t="s">
        <v>79</v>
      </c>
      <c r="D24" s="33" t="s">
        <v>61</v>
      </c>
      <c r="E24" t="str">
        <f>VLOOKUP($D24,Vectors!$B$1:$I$9,1,FALSE)</f>
        <v>None</v>
      </c>
      <c r="F24" t="str">
        <f>VLOOKUP($D24,Vectors!$B$1:$I$9,7,FALSE)</f>
        <v>No</v>
      </c>
      <c r="G24" t="str">
        <f>VLOOKUP($D24,Vectors!$B$1:$I$9,8,FALSE)</f>
        <v>No</v>
      </c>
      <c r="H24" t="str">
        <f>IF(COUNTIF(gal!$B$2:$B$43,Proteins!#REF!) &gt; 0,"YES","NO")</f>
        <v>NO</v>
      </c>
    </row>
    <row r="25" spans="1:8" x14ac:dyDescent="0.2">
      <c r="A25" t="s">
        <v>12</v>
      </c>
      <c r="B25" t="str">
        <f ca="1">VLOOKUP($B25,[1]Proteins!$A$1:$G$60,2,FALSE)</f>
        <v>Existing KREX</v>
      </c>
      <c r="D25" s="33" t="s">
        <v>55</v>
      </c>
      <c r="E25" t="str">
        <f>VLOOKUP($D25,Vectors!$B$1:$I$9,1,FALSE)</f>
        <v>pPRO9</v>
      </c>
      <c r="F25" t="str">
        <f>VLOOKUP($D25,Vectors!$B$1:$I$9,7,FALSE)</f>
        <v>Yes​</v>
      </c>
      <c r="G25" t="str">
        <f>VLOOKUP($D25,Vectors!$B$1:$I$9,8,FALSE)</f>
        <v>No</v>
      </c>
      <c r="H25" t="str">
        <f>IF(COUNTIF(gal!$B$2:$B$43,Proteins!#REF!) &gt; 0,"YES","NO")</f>
        <v>NO</v>
      </c>
    </row>
    <row r="26" spans="1:8" x14ac:dyDescent="0.2">
      <c r="A26" t="s">
        <v>83</v>
      </c>
      <c r="B26" s="40" t="s">
        <v>33</v>
      </c>
      <c r="D26" t="s">
        <v>35</v>
      </c>
      <c r="E26" t="str">
        <f>VLOOKUP($D26,Vectors!$B$1:$I$9,1,FALSE)</f>
        <v>pPRO30A</v>
      </c>
      <c r="F26" t="str">
        <f>VLOOKUP($D26,Vectors!$B$1:$I$9,7,FALSE)</f>
        <v>Yes​</v>
      </c>
      <c r="G26" t="str">
        <f>VLOOKUP($D26,Vectors!$B$1:$I$9,8,FALSE)</f>
        <v>No</v>
      </c>
      <c r="H26" t="str">
        <f>IF(COUNTIF(gal!$B$2:$B$43,Proteins!#REF!) &gt; 0,"YES","NO")</f>
        <v>NO</v>
      </c>
    </row>
    <row r="27" spans="1:8" ht="32" x14ac:dyDescent="0.2">
      <c r="A27" t="s">
        <v>84</v>
      </c>
      <c r="B27" s="40" t="s">
        <v>33</v>
      </c>
      <c r="D27" s="35" t="s">
        <v>51</v>
      </c>
      <c r="E27" t="str">
        <f>VLOOKUP($D27,Vectors!$B$1:$I$9,1,FALSE)</f>
        <v>pPRO30A-SP​</v>
      </c>
      <c r="F27" t="str">
        <f>VLOOKUP($D27,Vectors!$B$1:$I$9,7,FALSE)</f>
        <v>Yes​</v>
      </c>
      <c r="G27" t="str">
        <f>VLOOKUP($D27,Vectors!$B$1:$I$9,8,FALSE)</f>
        <v>No</v>
      </c>
      <c r="H27" t="str">
        <f>IF(COUNTIF(gal!$B$2:$B$43,Proteins!#REF!) &gt; 0,"YES","NO")</f>
        <v>NO</v>
      </c>
    </row>
    <row r="28" spans="1:8" x14ac:dyDescent="0.2">
      <c r="A28" t="s">
        <v>85</v>
      </c>
      <c r="B28" s="40" t="s">
        <v>33</v>
      </c>
      <c r="D28" t="s">
        <v>55</v>
      </c>
      <c r="E28" t="str">
        <f>VLOOKUP($D28,Vectors!$B$1:$I$9,1,FALSE)</f>
        <v>pPRO9</v>
      </c>
      <c r="F28" t="str">
        <f>VLOOKUP($D28,Vectors!$B$1:$I$9,7,FALSE)</f>
        <v>Yes​</v>
      </c>
      <c r="G28" t="str">
        <f>VLOOKUP($D28,Vectors!$B$1:$I$9,8,FALSE)</f>
        <v>No</v>
      </c>
      <c r="H28" t="str">
        <f>IF(COUNTIF(gal!$B$2:$B$43,Proteins!#REF!) &gt; 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B02A-4FEA-E64F-B7C9-C8E8AAD5B951}">
  <dimension ref="A1:H7"/>
  <sheetViews>
    <sheetView tabSelected="1" zoomScaleNormal="100" workbookViewId="0">
      <selection sqref="A1:XFD1"/>
    </sheetView>
  </sheetViews>
  <sheetFormatPr baseColWidth="10" defaultColWidth="11.1640625" defaultRowHeight="16" x14ac:dyDescent="0.2"/>
  <cols>
    <col min="1" max="2" width="25.6640625" customWidth="1"/>
  </cols>
  <sheetData>
    <row r="1" spans="1:8" x14ac:dyDescent="0.2">
      <c r="A1" s="1" t="s">
        <v>24</v>
      </c>
      <c r="B1" s="1" t="s">
        <v>81</v>
      </c>
      <c r="C1" s="1" t="s">
        <v>26</v>
      </c>
      <c r="D1" s="1" t="s">
        <v>33</v>
      </c>
      <c r="E1" t="str">
        <f>VLOOKUP($D1,Vectors!$B$1:$I$9,1,FALSE)</f>
        <v>Vector</v>
      </c>
      <c r="F1" t="str">
        <f>VLOOKUP($D1,Vectors!$B$1:$I$9,7,FALSE)</f>
        <v>cMyc​</v>
      </c>
      <c r="G1" t="str">
        <f>VLOOKUP($D1,Vectors!$B$1:$I$9,8,FALSE)</f>
        <v>His​</v>
      </c>
      <c r="H1" t="s">
        <v>106</v>
      </c>
    </row>
    <row r="2" spans="1:8" ht="17" x14ac:dyDescent="0.25">
      <c r="A2" s="2" t="s">
        <v>10</v>
      </c>
      <c r="B2" s="32" t="s">
        <v>78</v>
      </c>
      <c r="C2" s="3" t="s">
        <v>27</v>
      </c>
      <c r="D2" s="5" t="s">
        <v>34</v>
      </c>
      <c r="E2" t="str">
        <f>VLOOKUP($D2,Vectors!$B$1:$I$9,1,FALSE)</f>
        <v>pPRO8</v>
      </c>
      <c r="F2" t="str">
        <f>VLOOKUP($D2,Vectors!$B$1:$I$9,7,FALSE)</f>
        <v>Yes​</v>
      </c>
      <c r="G2" t="str">
        <f>VLOOKUP($D2,Vectors!$B$1:$I$9,8,FALSE)</f>
        <v>Yes​</v>
      </c>
      <c r="H2" t="str">
        <f>IF(COUNTIF(gal!$B$2:$B$43,Proteins!A2) &gt; 0,"YES","NO")</f>
        <v>YES</v>
      </c>
    </row>
    <row r="3" spans="1:8" ht="17" x14ac:dyDescent="0.25">
      <c r="A3" s="2" t="s">
        <v>11</v>
      </c>
      <c r="B3" s="32" t="s">
        <v>78</v>
      </c>
      <c r="C3" s="3" t="s">
        <v>28</v>
      </c>
      <c r="D3" s="5" t="s">
        <v>34</v>
      </c>
      <c r="E3" t="str">
        <f>VLOOKUP($D3,Vectors!$B$1:$I$9,1,FALSE)</f>
        <v>pPRO8</v>
      </c>
      <c r="F3" t="str">
        <f>VLOOKUP($D3,Vectors!$B$1:$I$9,7,FALSE)</f>
        <v>Yes​</v>
      </c>
      <c r="G3" t="str">
        <f>VLOOKUP($D3,Vectors!$B$1:$I$9,8,FALSE)</f>
        <v>Yes​</v>
      </c>
      <c r="H3" t="str">
        <f>IF(COUNTIF(gal!$B$2:$B$43,Proteins!A3) &gt; 0,"YES","NO")</f>
        <v>YES</v>
      </c>
    </row>
    <row r="4" spans="1:8" ht="17" x14ac:dyDescent="0.25">
      <c r="A4" s="2" t="s">
        <v>6</v>
      </c>
      <c r="B4" s="32" t="s">
        <v>78</v>
      </c>
      <c r="C4" s="3" t="s">
        <v>29</v>
      </c>
      <c r="D4" s="5" t="s">
        <v>34</v>
      </c>
      <c r="E4" t="str">
        <f>VLOOKUP($D4,Vectors!$B$1:$I$9,1,FALSE)</f>
        <v>pPRO8</v>
      </c>
      <c r="F4" t="str">
        <f>VLOOKUP($D4,Vectors!$B$1:$I$9,7,FALSE)</f>
        <v>Yes​</v>
      </c>
      <c r="G4" t="str">
        <f>VLOOKUP($D4,Vectors!$B$1:$I$9,8,FALSE)</f>
        <v>Yes​</v>
      </c>
      <c r="H4" t="str">
        <f>IF(COUNTIF(gal!$B$2:$B$43,Proteins!A4) &gt; 0,"YES","NO")</f>
        <v>YES</v>
      </c>
    </row>
    <row r="5" spans="1:8" ht="17" x14ac:dyDescent="0.25">
      <c r="A5" s="2" t="s">
        <v>8</v>
      </c>
      <c r="B5" s="32" t="s">
        <v>78</v>
      </c>
      <c r="C5" s="3" t="s">
        <v>30</v>
      </c>
      <c r="D5" s="5" t="s">
        <v>34</v>
      </c>
      <c r="E5" t="str">
        <f>VLOOKUP($D5,Vectors!$B$1:$I$9,1,FALSE)</f>
        <v>pPRO8</v>
      </c>
      <c r="F5" t="str">
        <f>VLOOKUP($D5,Vectors!$B$1:$I$9,7,FALSE)</f>
        <v>Yes​</v>
      </c>
      <c r="G5" t="str">
        <f>VLOOKUP($D5,Vectors!$B$1:$I$9,8,FALSE)</f>
        <v>Yes​</v>
      </c>
      <c r="H5" t="str">
        <f>IF(COUNTIF(gal!$B$2:$B$43,Proteins!A5) &gt; 0,"YES","NO")</f>
        <v>YES</v>
      </c>
    </row>
    <row r="6" spans="1:8" ht="17" x14ac:dyDescent="0.25">
      <c r="A6" s="2" t="s">
        <v>4</v>
      </c>
      <c r="B6" s="32" t="s">
        <v>78</v>
      </c>
      <c r="C6" s="4" t="s">
        <v>31</v>
      </c>
      <c r="D6" s="5" t="s">
        <v>35</v>
      </c>
      <c r="E6" t="str">
        <f>VLOOKUP($D6,Vectors!$B$1:$I$9,1,FALSE)</f>
        <v>pPRO30A</v>
      </c>
      <c r="F6" t="str">
        <f>VLOOKUP($D6,Vectors!$B$1:$I$9,7,FALSE)</f>
        <v>Yes​</v>
      </c>
      <c r="G6" t="str">
        <f>VLOOKUP($D6,Vectors!$B$1:$I$9,8,FALSE)</f>
        <v>No</v>
      </c>
      <c r="H6" t="str">
        <f>IF(COUNTIF(gal!$B$2:$B$43,Proteins!A6) &gt; 0,"YES","NO")</f>
        <v>YES</v>
      </c>
    </row>
    <row r="7" spans="1:8" ht="17" x14ac:dyDescent="0.25">
      <c r="A7" s="2" t="s">
        <v>25</v>
      </c>
      <c r="B7" s="32" t="s">
        <v>78</v>
      </c>
      <c r="C7" s="3" t="s">
        <v>32</v>
      </c>
      <c r="D7" s="5" t="s">
        <v>34</v>
      </c>
      <c r="E7" t="str">
        <f>VLOOKUP($D7,Vectors!$B$1:$I$9,1,FALSE)</f>
        <v>pPRO8</v>
      </c>
      <c r="F7" t="str">
        <f>VLOOKUP($D7,Vectors!$B$1:$I$9,7,FALSE)</f>
        <v>Yes​</v>
      </c>
      <c r="G7" t="str">
        <f>VLOOKUP($D7,Vectors!$B$1:$I$9,8,FALSE)</f>
        <v>Yes​</v>
      </c>
      <c r="H7" t="str">
        <f>IF(COUNTIF(gal!$B$2:$B$43,Proteins!A7) &gt; 0,"YES","NO")</f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A1F0-9F48-194F-9A6E-DC0D59948CA5}">
  <dimension ref="A1:J15"/>
  <sheetViews>
    <sheetView zoomScale="91" workbookViewId="0">
      <selection activeCell="L2" sqref="L2"/>
    </sheetView>
  </sheetViews>
  <sheetFormatPr baseColWidth="10" defaultColWidth="11.1640625" defaultRowHeight="16" x14ac:dyDescent="0.2"/>
  <cols>
    <col min="1" max="2" width="21.5" customWidth="1"/>
    <col min="3" max="3" width="143.5" bestFit="1" customWidth="1"/>
    <col min="4" max="4" width="7.5" bestFit="1" customWidth="1"/>
    <col min="5" max="5" width="11.1640625" bestFit="1" customWidth="1"/>
    <col min="6" max="6" width="18.33203125" bestFit="1" customWidth="1"/>
    <col min="7" max="7" width="8.6640625" bestFit="1" customWidth="1"/>
    <col min="8" max="8" width="8" bestFit="1" customWidth="1"/>
    <col min="9" max="9" width="5.83203125" bestFit="1" customWidth="1"/>
  </cols>
  <sheetData>
    <row r="1" spans="1:10" ht="24" x14ac:dyDescent="0.2">
      <c r="A1" s="6" t="s">
        <v>36</v>
      </c>
      <c r="B1" s="42" t="s">
        <v>33</v>
      </c>
      <c r="C1" s="7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118</v>
      </c>
    </row>
    <row r="2" spans="1:10" x14ac:dyDescent="0.2">
      <c r="A2" s="9" t="s">
        <v>44</v>
      </c>
      <c r="B2" s="34" t="s">
        <v>35</v>
      </c>
      <c r="C2" s="10" t="s">
        <v>115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48</v>
      </c>
      <c r="I2" s="12" t="s">
        <v>49</v>
      </c>
      <c r="J2" s="11" t="s">
        <v>119</v>
      </c>
    </row>
    <row r="3" spans="1:10" x14ac:dyDescent="0.2">
      <c r="A3" s="9" t="s">
        <v>50</v>
      </c>
      <c r="B3" s="35" t="s">
        <v>51</v>
      </c>
      <c r="C3" s="10" t="s">
        <v>116</v>
      </c>
      <c r="D3" s="11" t="s">
        <v>45</v>
      </c>
      <c r="E3" s="11" t="s">
        <v>46</v>
      </c>
      <c r="F3" s="11" t="s">
        <v>48</v>
      </c>
      <c r="G3" s="11" t="s">
        <v>48</v>
      </c>
      <c r="H3" s="11" t="s">
        <v>48</v>
      </c>
      <c r="I3" s="12" t="s">
        <v>49</v>
      </c>
      <c r="J3" s="11" t="s">
        <v>120</v>
      </c>
    </row>
    <row r="4" spans="1:10" x14ac:dyDescent="0.2">
      <c r="A4" s="9" t="s">
        <v>52</v>
      </c>
      <c r="B4" s="34" t="s">
        <v>34</v>
      </c>
      <c r="C4" s="10" t="s">
        <v>114</v>
      </c>
      <c r="D4" s="11" t="s">
        <v>45</v>
      </c>
      <c r="E4" s="11" t="s">
        <v>53</v>
      </c>
      <c r="F4" s="11" t="s">
        <v>47</v>
      </c>
      <c r="G4" s="11" t="s">
        <v>48</v>
      </c>
      <c r="H4" s="11" t="s">
        <v>48</v>
      </c>
      <c r="I4" s="11" t="s">
        <v>48</v>
      </c>
      <c r="J4" s="11" t="s">
        <v>121</v>
      </c>
    </row>
    <row r="5" spans="1:10" x14ac:dyDescent="0.2">
      <c r="A5" s="9" t="s">
        <v>54</v>
      </c>
      <c r="B5" s="41" t="s">
        <v>55</v>
      </c>
      <c r="C5" s="10" t="s">
        <v>113</v>
      </c>
      <c r="D5" s="11" t="s">
        <v>45</v>
      </c>
      <c r="E5" s="11" t="s">
        <v>53</v>
      </c>
      <c r="F5" s="11" t="s">
        <v>47</v>
      </c>
      <c r="G5" s="11" t="s">
        <v>48</v>
      </c>
      <c r="H5" s="11" t="s">
        <v>48</v>
      </c>
      <c r="I5" s="12" t="s">
        <v>49</v>
      </c>
      <c r="J5" s="11" t="s">
        <v>122</v>
      </c>
    </row>
    <row r="6" spans="1:10" x14ac:dyDescent="0.2">
      <c r="A6" s="9" t="s">
        <v>56</v>
      </c>
      <c r="B6" s="35" t="s">
        <v>57</v>
      </c>
      <c r="C6" s="10" t="s">
        <v>112</v>
      </c>
      <c r="D6" s="11" t="s">
        <v>58</v>
      </c>
      <c r="E6" s="11" t="s">
        <v>46</v>
      </c>
      <c r="F6" s="11" t="s">
        <v>48</v>
      </c>
      <c r="G6" s="11" t="s">
        <v>48</v>
      </c>
      <c r="H6" s="13" t="s">
        <v>49</v>
      </c>
      <c r="I6" s="11" t="s">
        <v>48</v>
      </c>
      <c r="J6" s="11" t="s">
        <v>123</v>
      </c>
    </row>
    <row r="7" spans="1:10" x14ac:dyDescent="0.2">
      <c r="A7" s="9" t="s">
        <v>59</v>
      </c>
      <c r="B7" s="36" t="s">
        <v>59</v>
      </c>
      <c r="C7" s="10" t="s">
        <v>111</v>
      </c>
      <c r="D7" s="11" t="s">
        <v>58</v>
      </c>
      <c r="E7" s="11" t="s">
        <v>53</v>
      </c>
      <c r="F7" s="11" t="s">
        <v>47</v>
      </c>
      <c r="G7" s="11" t="s">
        <v>48</v>
      </c>
      <c r="H7" s="13" t="s">
        <v>49</v>
      </c>
      <c r="I7" s="11" t="s">
        <v>48</v>
      </c>
      <c r="J7" s="11" t="s">
        <v>125</v>
      </c>
    </row>
    <row r="8" spans="1:10" x14ac:dyDescent="0.2">
      <c r="A8" s="9" t="s">
        <v>60</v>
      </c>
      <c r="B8" s="36" t="s">
        <v>60</v>
      </c>
      <c r="C8" s="10" t="s">
        <v>117</v>
      </c>
      <c r="D8" s="11" t="s">
        <v>58</v>
      </c>
      <c r="E8" s="11" t="s">
        <v>46</v>
      </c>
      <c r="F8" s="11" t="s">
        <v>47</v>
      </c>
      <c r="G8" s="11" t="s">
        <v>48</v>
      </c>
      <c r="H8" s="13" t="s">
        <v>49</v>
      </c>
      <c r="I8" s="11" t="s">
        <v>48</v>
      </c>
      <c r="J8" s="11" t="s">
        <v>124</v>
      </c>
    </row>
    <row r="9" spans="1:10" x14ac:dyDescent="0.2">
      <c r="A9" s="14" t="s">
        <v>61</v>
      </c>
      <c r="B9" s="15" t="s">
        <v>61</v>
      </c>
      <c r="D9" s="12"/>
      <c r="E9" s="12"/>
      <c r="F9" s="12"/>
      <c r="G9" s="12"/>
      <c r="H9" s="12" t="s">
        <v>49</v>
      </c>
      <c r="I9" s="12" t="s">
        <v>49</v>
      </c>
    </row>
    <row r="10" spans="1:10" x14ac:dyDescent="0.2">
      <c r="A10" s="14" t="s">
        <v>62</v>
      </c>
      <c r="B10" s="15"/>
      <c r="C10" s="10" t="s">
        <v>107</v>
      </c>
      <c r="D10" s="13" t="s">
        <v>63</v>
      </c>
      <c r="E10" s="13" t="s">
        <v>63</v>
      </c>
      <c r="F10" s="13" t="s">
        <v>63</v>
      </c>
      <c r="G10" s="13" t="s">
        <v>63</v>
      </c>
      <c r="H10" s="13" t="s">
        <v>63</v>
      </c>
      <c r="I10" s="13" t="s">
        <v>63</v>
      </c>
    </row>
    <row r="11" spans="1:10" x14ac:dyDescent="0.2">
      <c r="A11" s="14" t="s">
        <v>63</v>
      </c>
      <c r="B11" s="15"/>
      <c r="C11" s="10" t="s">
        <v>108</v>
      </c>
      <c r="D11" s="13" t="s">
        <v>63</v>
      </c>
      <c r="E11" s="13" t="s">
        <v>63</v>
      </c>
      <c r="F11" s="13" t="s">
        <v>63</v>
      </c>
      <c r="G11" s="13" t="s">
        <v>63</v>
      </c>
      <c r="H11" s="13" t="s">
        <v>63</v>
      </c>
      <c r="I11" s="13" t="s">
        <v>63</v>
      </c>
    </row>
    <row r="12" spans="1:10" x14ac:dyDescent="0.2">
      <c r="A12" s="14" t="s">
        <v>63</v>
      </c>
      <c r="B12" s="15"/>
      <c r="C12" s="10" t="s">
        <v>64</v>
      </c>
      <c r="D12" s="13" t="s">
        <v>63</v>
      </c>
      <c r="E12" s="13" t="s">
        <v>63</v>
      </c>
      <c r="F12" s="13" t="s">
        <v>63</v>
      </c>
      <c r="G12" s="13" t="s">
        <v>63</v>
      </c>
      <c r="H12" s="13" t="s">
        <v>63</v>
      </c>
      <c r="I12" s="13" t="s">
        <v>63</v>
      </c>
    </row>
    <row r="13" spans="1:10" x14ac:dyDescent="0.2">
      <c r="A13" s="14" t="s">
        <v>63</v>
      </c>
      <c r="B13" s="15"/>
      <c r="C13" s="10" t="s">
        <v>109</v>
      </c>
      <c r="D13" s="13" t="s">
        <v>63</v>
      </c>
      <c r="E13" s="13" t="s">
        <v>63</v>
      </c>
      <c r="F13" s="13" t="s">
        <v>63</v>
      </c>
      <c r="G13" s="13" t="s">
        <v>63</v>
      </c>
      <c r="H13" s="13" t="s">
        <v>63</v>
      </c>
      <c r="I13" s="13" t="s">
        <v>63</v>
      </c>
    </row>
    <row r="14" spans="1:10" x14ac:dyDescent="0.2">
      <c r="A14" s="14" t="s">
        <v>63</v>
      </c>
      <c r="B14" s="15"/>
      <c r="C14" s="10" t="s">
        <v>110</v>
      </c>
      <c r="D14" s="13" t="s">
        <v>63</v>
      </c>
      <c r="E14" s="13" t="s">
        <v>63</v>
      </c>
      <c r="F14" s="13" t="s">
        <v>63</v>
      </c>
      <c r="G14" s="13" t="s">
        <v>63</v>
      </c>
      <c r="H14" s="13" t="s">
        <v>63</v>
      </c>
      <c r="I14" s="13" t="s">
        <v>63</v>
      </c>
    </row>
    <row r="15" spans="1:10" x14ac:dyDescent="0.2">
      <c r="A15" s="17"/>
      <c r="B15" s="17"/>
      <c r="C15" s="16"/>
      <c r="D15" s="16"/>
      <c r="E15" s="16"/>
      <c r="F15" s="16"/>
      <c r="G15" s="16"/>
      <c r="H15" s="16"/>
      <c r="I15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AB3359E17FE644B0B18FF952C43340" ma:contentTypeVersion="12" ma:contentTypeDescription="Create a new document." ma:contentTypeScope="" ma:versionID="290a36f0922d6e94878cd3c6958d921c">
  <xsd:schema xmlns:xsd="http://www.w3.org/2001/XMLSchema" xmlns:xs="http://www.w3.org/2001/XMLSchema" xmlns:p="http://schemas.microsoft.com/office/2006/metadata/properties" xmlns:ns2="47300922-ab8b-424f-a00c-319cdcdcb80a" xmlns:ns3="aaa792c2-c3a1-42fd-a3e1-ad1854fd9d2b" targetNamespace="http://schemas.microsoft.com/office/2006/metadata/properties" ma:root="true" ma:fieldsID="844e27a677789e0eedcf1f6ca6dc4df0" ns2:_="" ns3:_="">
    <xsd:import namespace="47300922-ab8b-424f-a00c-319cdcdcb80a"/>
    <xsd:import namespace="aaa792c2-c3a1-42fd-a3e1-ad1854fd9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00922-ab8b-424f-a00c-319cdcdcb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0e97bd8-3691-4965-b661-6963eafc08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792c2-c3a1-42fd-a3e1-ad1854fd9d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1c7c507-3c53-4c75-9b22-6614313f79c9}" ma:internalName="TaxCatchAll" ma:showField="CatchAllData" ma:web="aaa792c2-c3a1-42fd-a3e1-ad1854fd9d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300922-ab8b-424f-a00c-319cdcdcb80a">
      <Terms xmlns="http://schemas.microsoft.com/office/infopath/2007/PartnerControls"/>
    </lcf76f155ced4ddcb4097134ff3c332f>
    <TaxCatchAll xmlns="aaa792c2-c3a1-42fd-a3e1-ad1854fd9d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ECEB6-3246-438B-89BB-E78DCAF5A8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300922-ab8b-424f-a00c-319cdcdcb80a"/>
    <ds:schemaRef ds:uri="aaa792c2-c3a1-42fd-a3e1-ad1854fd9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C9B44-A900-4477-9D83-16D8590694E9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aaa792c2-c3a1-42fd-a3e1-ad1854fd9d2b"/>
    <ds:schemaRef ds:uri="http://schemas.openxmlformats.org/package/2006/metadata/core-properties"/>
    <ds:schemaRef ds:uri="47300922-ab8b-424f-a00c-319cdcdcb80a"/>
  </ds:schemaRefs>
</ds:datastoreItem>
</file>

<file path=customXml/itemProps3.xml><?xml version="1.0" encoding="utf-8"?>
<ds:datastoreItem xmlns:ds="http://schemas.openxmlformats.org/officeDocument/2006/customXml" ds:itemID="{74AEE660-243E-477F-AFD3-B55FF7B9C2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</vt:lpstr>
      <vt:lpstr>Controls</vt:lpstr>
      <vt:lpstr>Proteins</vt:lpstr>
      <vt:lpstr>Vectors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Garnett</cp:lastModifiedBy>
  <dcterms:created xsi:type="dcterms:W3CDTF">2025-08-28T11:06:09Z</dcterms:created>
  <dcterms:modified xsi:type="dcterms:W3CDTF">2025-09-12T16:22:07Z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0x01010092AB3359E17FE644B0B18FF952C43340</vt:lpwstr>
  </property>
  <property fmtid="{D5CDD505-2E9C-101B-9397-08002B2CF9AE}" pid="3" name="MediaServiceImageTags">
    <vt:lpwstr/>
  </property>
</Properties>
</file>