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lisonphilbrook/Documents/Sengupta_Lab/Projects/Structure:function cilia/Quantifications_Data/IFT mutants - length and kymographs analysis/osm-3(ts)/Imaging/ASH cilia length/"/>
    </mc:Choice>
  </mc:AlternateContent>
  <xr:revisionPtr revIDLastSave="0" documentId="13_ncr:1_{E59AACED-C018-794F-9915-2C9D018E48E6}" xr6:coauthVersionLast="47" xr6:coauthVersionMax="47" xr10:uidLastSave="{00000000-0000-0000-0000-000000000000}"/>
  <bookViews>
    <workbookView xWindow="0" yWindow="500" windowWidth="25600" windowHeight="15900" tabRatio="500" activeTab="6" xr2:uid="{00000000-000D-0000-FFFF-FFFF00000000}"/>
  </bookViews>
  <sheets>
    <sheet name="30ts - 012519" sheetId="1" r:id="rId1"/>
    <sheet name="27ts - 020719" sheetId="3" r:id="rId2"/>
    <sheet name="kap1 30ts - 062519" sheetId="4" r:id="rId3"/>
    <sheet name="30ts - 030621 LG" sheetId="5" r:id="rId4"/>
    <sheet name="30ts - 032021 LG" sheetId="6" r:id="rId5"/>
    <sheet name="30ts - 092923" sheetId="7" r:id="rId6"/>
    <sheet name="30ts - 100623" sheetId="8" r:id="rId7"/>
    <sheet name="Info" sheetId="2" r:id="rId8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4" l="1"/>
  <c r="C46" i="4"/>
  <c r="C45" i="4"/>
  <c r="C44" i="4"/>
  <c r="C43" i="4"/>
  <c r="C42" i="4"/>
  <c r="C41" i="4"/>
  <c r="C40" i="4"/>
  <c r="C39" i="4"/>
  <c r="C37" i="4"/>
  <c r="C36" i="4"/>
  <c r="C35" i="4"/>
  <c r="C34" i="4"/>
  <c r="C32" i="4"/>
  <c r="C31" i="4"/>
  <c r="C30" i="4"/>
  <c r="C27" i="4"/>
  <c r="C26" i="4"/>
  <c r="C25" i="4"/>
  <c r="C24" i="4"/>
  <c r="C23" i="4"/>
  <c r="C22" i="4"/>
  <c r="C18" i="4"/>
  <c r="C17" i="4"/>
  <c r="C16" i="4"/>
  <c r="C15" i="4"/>
  <c r="C14" i="4"/>
  <c r="C12" i="4"/>
  <c r="E45" i="4"/>
  <c r="E38" i="4"/>
  <c r="E37" i="4"/>
  <c r="E36" i="4"/>
  <c r="E31" i="4"/>
  <c r="E30" i="4"/>
  <c r="E29" i="4"/>
  <c r="E26" i="4"/>
  <c r="E25" i="4"/>
  <c r="E23" i="4"/>
  <c r="E22" i="4"/>
  <c r="E20" i="4"/>
  <c r="E17" i="4"/>
  <c r="E14" i="4"/>
  <c r="E9" i="4"/>
  <c r="E8" i="4"/>
  <c r="E7" i="4"/>
  <c r="E6" i="4"/>
  <c r="E5" i="4"/>
  <c r="E4" i="4"/>
  <c r="E3" i="4"/>
  <c r="C11" i="4"/>
  <c r="C7" i="4"/>
  <c r="C6" i="4"/>
  <c r="C5" i="4"/>
  <c r="C4" i="4"/>
  <c r="C3" i="4"/>
  <c r="C10" i="4"/>
  <c r="C9" i="4"/>
  <c r="C8" i="4"/>
  <c r="F25" i="3"/>
  <c r="F24" i="3"/>
  <c r="F9" i="3"/>
  <c r="F8" i="3"/>
  <c r="C45" i="3"/>
  <c r="C29" i="3"/>
  <c r="C9" i="3"/>
  <c r="C8" i="3"/>
  <c r="D45" i="1"/>
  <c r="C40" i="1"/>
  <c r="C34" i="1"/>
  <c r="C31" i="1"/>
  <c r="C29" i="1"/>
  <c r="C19" i="1"/>
  <c r="C16" i="1"/>
  <c r="C15" i="1"/>
  <c r="C14" i="1"/>
  <c r="C12" i="1"/>
  <c r="F35" i="1"/>
  <c r="F34" i="1"/>
</calcChain>
</file>

<file path=xl/sharedStrings.xml><?xml version="1.0" encoding="utf-8"?>
<sst xmlns="http://schemas.openxmlformats.org/spreadsheetml/2006/main" count="513" uniqueCount="86">
  <si>
    <t>oyIs14</t>
  </si>
  <si>
    <t>oyIs14; kap-1(ok676); osm-3(ap2)</t>
  </si>
  <si>
    <t>no shift</t>
  </si>
  <si>
    <t>Cilia 1 Length</t>
  </si>
  <si>
    <t>Cilia 2 Length</t>
  </si>
  <si>
    <t>ID Number</t>
  </si>
  <si>
    <t>012519 A1</t>
  </si>
  <si>
    <t>012519 A2</t>
  </si>
  <si>
    <t>012519 A3</t>
  </si>
  <si>
    <t>Segmented line tool</t>
  </si>
  <si>
    <t>012519 A4</t>
  </si>
  <si>
    <t>012519 A5</t>
  </si>
  <si>
    <t>012519 A6</t>
  </si>
  <si>
    <t>012519 A7</t>
  </si>
  <si>
    <t>012519 A8</t>
  </si>
  <si>
    <t>012519 A9</t>
  </si>
  <si>
    <t>1 hour</t>
  </si>
  <si>
    <t>2 hours</t>
  </si>
  <si>
    <t>3 hours</t>
  </si>
  <si>
    <t>4 hours</t>
  </si>
  <si>
    <t>012519 A10</t>
  </si>
  <si>
    <t>30 degrees</t>
  </si>
  <si>
    <t>Animals shifted to 30 or 27 degrees for indicated time periods</t>
  </si>
  <si>
    <t>27 degrees</t>
  </si>
  <si>
    <t>020719 A1</t>
  </si>
  <si>
    <t>020719 A2</t>
  </si>
  <si>
    <t>020719 A3</t>
  </si>
  <si>
    <t>020719 A4</t>
  </si>
  <si>
    <t>020719 A5</t>
  </si>
  <si>
    <t>020719 A6</t>
  </si>
  <si>
    <t>020719 A7</t>
  </si>
  <si>
    <t>020719 A8</t>
  </si>
  <si>
    <t>020719 A9</t>
  </si>
  <si>
    <t>020719 A10</t>
  </si>
  <si>
    <t>020719 A11</t>
  </si>
  <si>
    <t>Included one cilia measurement per animal: bottom left cilia</t>
  </si>
  <si>
    <t>Shifted temperatures using 30 degree incubator - imaged on slide within 15 minutes</t>
  </si>
  <si>
    <t>Settings on scope: 63x oil, 200ms exposure, 0.25um step size</t>
  </si>
  <si>
    <t>oyIs14; kap-1(ok676)</t>
  </si>
  <si>
    <t>062019 A2</t>
  </si>
  <si>
    <t>062019 A1</t>
  </si>
  <si>
    <t>062019 A3</t>
  </si>
  <si>
    <t>062019 A4</t>
  </si>
  <si>
    <t>062019 A5</t>
  </si>
  <si>
    <t>062019 A6</t>
  </si>
  <si>
    <t>062019 A7</t>
  </si>
  <si>
    <t>062019 A8</t>
  </si>
  <si>
    <t>062019 A9</t>
  </si>
  <si>
    <t>File Name </t>
  </si>
  <si>
    <t>Genotype</t>
  </si>
  <si>
    <t>Condition</t>
  </si>
  <si>
    <t>ASH Length</t>
  </si>
  <si>
    <t>Animal 1</t>
  </si>
  <si>
    <t>PY1054_oyIs14</t>
  </si>
  <si>
    <t>Animal 2</t>
  </si>
  <si>
    <t>Animal 3</t>
  </si>
  <si>
    <t>Animal 4</t>
  </si>
  <si>
    <t>1h 30 shift</t>
  </si>
  <si>
    <t>2h 30 shift</t>
  </si>
  <si>
    <t>Animal 5</t>
  </si>
  <si>
    <t>3h 30 shift</t>
  </si>
  <si>
    <t>4h 30 shift</t>
  </si>
  <si>
    <t>Amimal 4</t>
  </si>
  <si>
    <t>osm3ts; kap1</t>
  </si>
  <si>
    <t xml:space="preserve"> no shift</t>
  </si>
  <si>
    <t>092923_A1</t>
  </si>
  <si>
    <t>PY1054: wt</t>
  </si>
  <si>
    <t>092923_A2</t>
  </si>
  <si>
    <t>092923_A3</t>
  </si>
  <si>
    <t>092923_A4</t>
  </si>
  <si>
    <t>092923_A5</t>
  </si>
  <si>
    <t>Alison REANALYZED same images</t>
  </si>
  <si>
    <t>**Alison re-did this analysis on 9/26/23 - LG did not measure entire cilium by mistake</t>
  </si>
  <si>
    <t>&lt;had to exclude, stack didn't cover entire animal</t>
  </si>
  <si>
    <t>092923_A6</t>
  </si>
  <si>
    <t>092923_A7</t>
  </si>
  <si>
    <t>092923_A8</t>
  </si>
  <si>
    <t>092923_A9</t>
  </si>
  <si>
    <t>092923_A10</t>
  </si>
  <si>
    <t>1hr shift</t>
  </si>
  <si>
    <t>4hr shift</t>
  </si>
  <si>
    <t>AP63: osm3ts; kap1</t>
  </si>
  <si>
    <t>100623_A1</t>
  </si>
  <si>
    <t>PY1054</t>
  </si>
  <si>
    <t>100623_A2</t>
  </si>
  <si>
    <t>100623_A3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</si>
</sst>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/>
      <bottom/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3" xfId="0" applyFont="1" applyBorder="1"/>
    <xf numFmtId="0" fontId="5" fillId="0" borderId="6" xfId="0" applyFont="1" applyBorder="1"/>
    <xf numFmtId="0" fontId="0" fillId="0" borderId="3" xfId="0" applyBorder="1"/>
    <xf numFmtId="0" fontId="6" fillId="0" borderId="3" xfId="0" applyFont="1" applyBorder="1"/>
    <xf numFmtId="0" fontId="6" fillId="0" borderId="1" xfId="0" applyFont="1" applyBorder="1"/>
    <xf numFmtId="0" fontId="6" fillId="0" borderId="2" xfId="0" applyFont="1" applyBorder="1"/>
    <xf numFmtId="0" fontId="7" fillId="0" borderId="0" xfId="0" applyFont="1"/>
    <xf numFmtId="0" fontId="9" fillId="0" borderId="0" xfId="0" applyFont="1"/>
    <xf numFmtId="0" fontId="7" fillId="0" borderId="0" xfId="0" applyFont="1"/>
    <xf numFmtId="0" fontId="0" fillId="0" borderId="0" xfId="0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opLeftCell="A22" zoomScale="105" workbookViewId="0">
      <selection activeCell="C3" sqref="C3"/>
    </sheetView>
  </sheetViews>
  <sheetFormatPr baseColWidth="10" defaultRowHeight="14" x14ac:dyDescent="0.15"/>
  <cols>
    <col min="1" max="2" width="10.83203125" style="1"/>
    <col min="3" max="4" width="12.33203125" style="1" bestFit="1" customWidth="1"/>
    <col min="5" max="5" width="10.5" style="1" customWidth="1"/>
    <col min="6" max="6" width="12.6640625" style="1" customWidth="1"/>
    <col min="7" max="7" width="17.83203125" style="1" customWidth="1"/>
    <col min="8" max="16384" width="10.83203125" style="1"/>
  </cols>
  <sheetData>
    <row r="1" spans="1:7" x14ac:dyDescent="0.15">
      <c r="A1" s="2" t="s">
        <v>21</v>
      </c>
      <c r="C1" s="2" t="s">
        <v>0</v>
      </c>
      <c r="D1" s="4"/>
      <c r="F1" s="2" t="s">
        <v>1</v>
      </c>
      <c r="G1" s="5"/>
    </row>
    <row r="2" spans="1:7" x14ac:dyDescent="0.15">
      <c r="B2" s="1" t="s">
        <v>5</v>
      </c>
      <c r="C2" s="1" t="s">
        <v>3</v>
      </c>
      <c r="D2" s="5" t="s">
        <v>4</v>
      </c>
      <c r="E2" s="1" t="s">
        <v>5</v>
      </c>
      <c r="F2" s="1" t="s">
        <v>3</v>
      </c>
      <c r="G2" s="5" t="s">
        <v>4</v>
      </c>
    </row>
    <row r="3" spans="1:7" x14ac:dyDescent="0.15">
      <c r="A3" s="1" t="s">
        <v>2</v>
      </c>
      <c r="B3" s="1" t="s">
        <v>6</v>
      </c>
      <c r="C3" s="1">
        <v>6.07</v>
      </c>
      <c r="D3" s="5"/>
      <c r="E3" s="1" t="s">
        <v>6</v>
      </c>
      <c r="F3" s="1">
        <v>5.63</v>
      </c>
      <c r="G3" s="5"/>
    </row>
    <row r="4" spans="1:7" x14ac:dyDescent="0.15">
      <c r="B4" s="1" t="s">
        <v>7</v>
      </c>
      <c r="C4" s="1">
        <v>5.66</v>
      </c>
      <c r="D4" s="5"/>
      <c r="E4" s="1" t="s">
        <v>7</v>
      </c>
      <c r="F4" s="1">
        <v>5.36</v>
      </c>
      <c r="G4" s="5"/>
    </row>
    <row r="5" spans="1:7" x14ac:dyDescent="0.15">
      <c r="B5" s="1" t="s">
        <v>8</v>
      </c>
      <c r="C5" s="1">
        <v>6.27</v>
      </c>
      <c r="D5" s="5"/>
      <c r="E5" s="1" t="s">
        <v>8</v>
      </c>
      <c r="F5" s="1">
        <v>4.13</v>
      </c>
      <c r="G5" s="5"/>
    </row>
    <row r="6" spans="1:7" x14ac:dyDescent="0.15">
      <c r="B6" s="1" t="s">
        <v>10</v>
      </c>
      <c r="C6" s="1">
        <v>5.05</v>
      </c>
      <c r="D6" s="5"/>
      <c r="E6" s="1" t="s">
        <v>10</v>
      </c>
      <c r="F6" s="1">
        <v>4.3</v>
      </c>
      <c r="G6" s="5"/>
    </row>
    <row r="7" spans="1:7" x14ac:dyDescent="0.15">
      <c r="B7" s="1" t="s">
        <v>11</v>
      </c>
      <c r="C7" s="1">
        <v>6.19</v>
      </c>
      <c r="D7" s="5"/>
      <c r="E7" s="1" t="s">
        <v>11</v>
      </c>
      <c r="F7" s="1">
        <v>5.09</v>
      </c>
      <c r="G7" s="5"/>
    </row>
    <row r="8" spans="1:7" x14ac:dyDescent="0.15">
      <c r="B8" s="1" t="s">
        <v>12</v>
      </c>
      <c r="C8" s="1">
        <v>7.41</v>
      </c>
      <c r="D8" s="5"/>
      <c r="E8" s="1" t="s">
        <v>12</v>
      </c>
      <c r="F8" s="1">
        <v>3.67</v>
      </c>
      <c r="G8" s="5"/>
    </row>
    <row r="9" spans="1:7" x14ac:dyDescent="0.15">
      <c r="B9" s="1" t="s">
        <v>13</v>
      </c>
      <c r="C9" s="1">
        <v>5.84</v>
      </c>
      <c r="D9" s="5"/>
      <c r="E9" s="1" t="s">
        <v>13</v>
      </c>
      <c r="F9" s="1">
        <v>4.97</v>
      </c>
      <c r="G9" s="5">
        <v>5.2</v>
      </c>
    </row>
    <row r="10" spans="1:7" x14ac:dyDescent="0.15">
      <c r="A10" s="3"/>
      <c r="B10" s="3" t="s">
        <v>14</v>
      </c>
      <c r="C10" s="3">
        <v>6.06</v>
      </c>
      <c r="D10" s="6">
        <v>6.68</v>
      </c>
      <c r="E10" s="3" t="s">
        <v>14</v>
      </c>
      <c r="F10" s="3">
        <v>5.36</v>
      </c>
      <c r="G10" s="6"/>
    </row>
    <row r="11" spans="1:7" x14ac:dyDescent="0.15">
      <c r="A11" s="1" t="s">
        <v>16</v>
      </c>
      <c r="B11" s="1" t="s">
        <v>6</v>
      </c>
      <c r="C11" s="1">
        <v>6.73</v>
      </c>
      <c r="D11" s="5"/>
      <c r="E11" s="1" t="s">
        <v>6</v>
      </c>
      <c r="F11" s="1">
        <v>4.3</v>
      </c>
      <c r="G11" s="5"/>
    </row>
    <row r="12" spans="1:7" x14ac:dyDescent="0.15">
      <c r="B12" s="1" t="s">
        <v>7</v>
      </c>
      <c r="C12" s="1">
        <f>SUM(3.3+3.65)</f>
        <v>6.9499999999999993</v>
      </c>
      <c r="D12" s="5"/>
      <c r="E12" s="1" t="s">
        <v>7</v>
      </c>
      <c r="F12" s="1">
        <v>3.52</v>
      </c>
      <c r="G12" s="5"/>
    </row>
    <row r="13" spans="1:7" x14ac:dyDescent="0.15">
      <c r="B13" s="1" t="s">
        <v>8</v>
      </c>
      <c r="C13" s="1">
        <v>4.79</v>
      </c>
      <c r="D13" s="5"/>
      <c r="E13" s="1" t="s">
        <v>8</v>
      </c>
      <c r="F13" s="1">
        <v>4.55</v>
      </c>
      <c r="G13" s="5"/>
    </row>
    <row r="14" spans="1:7" x14ac:dyDescent="0.15">
      <c r="B14" s="1" t="s">
        <v>10</v>
      </c>
      <c r="C14" s="1">
        <f>SUM(1.23+4.51)</f>
        <v>5.74</v>
      </c>
      <c r="D14" s="5"/>
      <c r="E14" s="1" t="s">
        <v>10</v>
      </c>
      <c r="F14" s="1">
        <v>4.33</v>
      </c>
      <c r="G14" s="5">
        <v>3.62</v>
      </c>
    </row>
    <row r="15" spans="1:7" x14ac:dyDescent="0.15">
      <c r="B15" s="1" t="s">
        <v>11</v>
      </c>
      <c r="C15" s="1">
        <f>SUM(4.62+1.92)</f>
        <v>6.54</v>
      </c>
      <c r="D15" s="5"/>
      <c r="E15" s="1" t="s">
        <v>11</v>
      </c>
      <c r="F15" s="1">
        <v>3.16</v>
      </c>
      <c r="G15" s="5"/>
    </row>
    <row r="16" spans="1:7" x14ac:dyDescent="0.15">
      <c r="B16" s="1" t="s">
        <v>12</v>
      </c>
      <c r="C16" s="1">
        <f>SUM(4.08+2.77)</f>
        <v>6.85</v>
      </c>
      <c r="D16" s="5"/>
      <c r="E16" s="1" t="s">
        <v>12</v>
      </c>
      <c r="F16" s="1">
        <v>3.63</v>
      </c>
      <c r="G16" s="5"/>
    </row>
    <row r="17" spans="1:7" x14ac:dyDescent="0.15">
      <c r="B17" s="1" t="s">
        <v>13</v>
      </c>
      <c r="C17" s="1">
        <v>5.65</v>
      </c>
      <c r="D17" s="5"/>
      <c r="E17" s="1" t="s">
        <v>13</v>
      </c>
      <c r="F17" s="1">
        <v>4.34</v>
      </c>
      <c r="G17" s="5"/>
    </row>
    <row r="18" spans="1:7" x14ac:dyDescent="0.15">
      <c r="B18" s="1" t="s">
        <v>14</v>
      </c>
      <c r="C18" s="1">
        <v>6.81</v>
      </c>
      <c r="D18" s="5">
        <v>6.33</v>
      </c>
      <c r="E18" s="1" t="s">
        <v>14</v>
      </c>
      <c r="F18" s="1">
        <v>4.16</v>
      </c>
      <c r="G18" s="5">
        <v>3.24</v>
      </c>
    </row>
    <row r="19" spans="1:7" x14ac:dyDescent="0.15">
      <c r="A19" s="3"/>
      <c r="B19" s="3" t="s">
        <v>15</v>
      </c>
      <c r="C19" s="3">
        <f>SUM(2.7+2.46)</f>
        <v>5.16</v>
      </c>
      <c r="D19" s="6">
        <v>5.94</v>
      </c>
      <c r="E19" s="3" t="s">
        <v>15</v>
      </c>
      <c r="F19" s="3">
        <v>4.7300000000000004</v>
      </c>
      <c r="G19" s="6"/>
    </row>
    <row r="20" spans="1:7" x14ac:dyDescent="0.15">
      <c r="A20" s="1" t="s">
        <v>17</v>
      </c>
      <c r="B20" s="1" t="s">
        <v>6</v>
      </c>
      <c r="C20" s="1">
        <v>6.47</v>
      </c>
      <c r="D20" s="5"/>
      <c r="E20" s="1" t="s">
        <v>6</v>
      </c>
      <c r="F20" s="1">
        <v>3.14</v>
      </c>
      <c r="G20" s="5">
        <v>2.81</v>
      </c>
    </row>
    <row r="21" spans="1:7" x14ac:dyDescent="0.15">
      <c r="B21" s="1" t="s">
        <v>7</v>
      </c>
      <c r="C21" s="1">
        <v>6.11</v>
      </c>
      <c r="D21" s="5"/>
      <c r="E21" s="1" t="s">
        <v>7</v>
      </c>
      <c r="F21" s="1">
        <v>3.33</v>
      </c>
      <c r="G21" s="5">
        <v>3.05</v>
      </c>
    </row>
    <row r="22" spans="1:7" x14ac:dyDescent="0.15">
      <c r="B22" s="1" t="s">
        <v>8</v>
      </c>
      <c r="C22" s="1">
        <v>6.69</v>
      </c>
      <c r="D22" s="5">
        <v>6.28</v>
      </c>
      <c r="E22" s="1" t="s">
        <v>8</v>
      </c>
      <c r="F22" s="1">
        <v>3.68</v>
      </c>
      <c r="G22" s="5"/>
    </row>
    <row r="23" spans="1:7" x14ac:dyDescent="0.15">
      <c r="B23" s="1" t="s">
        <v>10</v>
      </c>
      <c r="C23" s="1">
        <v>6.21</v>
      </c>
      <c r="D23" s="5">
        <v>6.4</v>
      </c>
      <c r="E23" s="1" t="s">
        <v>10</v>
      </c>
      <c r="F23" s="1">
        <v>4.0599999999999996</v>
      </c>
      <c r="G23" s="5"/>
    </row>
    <row r="24" spans="1:7" x14ac:dyDescent="0.15">
      <c r="B24" s="1" t="s">
        <v>11</v>
      </c>
      <c r="C24" s="1">
        <v>6.29</v>
      </c>
      <c r="D24" s="5"/>
      <c r="E24" s="1" t="s">
        <v>11</v>
      </c>
      <c r="F24" s="1">
        <v>2.84</v>
      </c>
      <c r="G24" s="5"/>
    </row>
    <row r="25" spans="1:7" x14ac:dyDescent="0.15">
      <c r="B25" s="1" t="s">
        <v>12</v>
      </c>
      <c r="C25" s="1">
        <v>5.56</v>
      </c>
      <c r="D25" s="5"/>
      <c r="E25" s="1" t="s">
        <v>12</v>
      </c>
      <c r="F25" s="1">
        <v>2.9</v>
      </c>
      <c r="G25" s="5"/>
    </row>
    <row r="26" spans="1:7" x14ac:dyDescent="0.15">
      <c r="B26" s="1" t="s">
        <v>13</v>
      </c>
      <c r="C26" s="1">
        <v>6.66</v>
      </c>
      <c r="D26" s="5">
        <v>6.43</v>
      </c>
      <c r="E26" s="1" t="s">
        <v>13</v>
      </c>
      <c r="F26" s="1">
        <v>3.36</v>
      </c>
      <c r="G26" s="5"/>
    </row>
    <row r="27" spans="1:7" x14ac:dyDescent="0.15">
      <c r="B27" s="1" t="s">
        <v>14</v>
      </c>
      <c r="C27" s="1">
        <v>6.81</v>
      </c>
      <c r="D27" s="5"/>
      <c r="E27" s="1" t="s">
        <v>14</v>
      </c>
      <c r="F27" s="1">
        <v>3.98</v>
      </c>
      <c r="G27" s="5">
        <v>2.5299999999999998</v>
      </c>
    </row>
    <row r="28" spans="1:7" x14ac:dyDescent="0.15">
      <c r="A28" s="3"/>
      <c r="B28" s="3"/>
      <c r="C28" s="3"/>
      <c r="D28" s="6"/>
      <c r="E28" s="3" t="s">
        <v>15</v>
      </c>
      <c r="F28" s="3">
        <v>4.21</v>
      </c>
      <c r="G28" s="6"/>
    </row>
    <row r="29" spans="1:7" x14ac:dyDescent="0.15">
      <c r="A29" s="1" t="s">
        <v>18</v>
      </c>
      <c r="B29" s="1" t="s">
        <v>6</v>
      </c>
      <c r="C29" s="1">
        <f>SUM(3.36+2.66)</f>
        <v>6.02</v>
      </c>
      <c r="D29" s="5"/>
      <c r="E29" s="1" t="s">
        <v>6</v>
      </c>
      <c r="F29" s="1">
        <v>3.04</v>
      </c>
      <c r="G29" s="5"/>
    </row>
    <row r="30" spans="1:7" x14ac:dyDescent="0.15">
      <c r="B30" s="1" t="s">
        <v>7</v>
      </c>
      <c r="C30" s="1">
        <v>6.19</v>
      </c>
      <c r="D30" s="5"/>
      <c r="E30" s="1" t="s">
        <v>7</v>
      </c>
      <c r="F30" s="1">
        <v>2.57</v>
      </c>
      <c r="G30" s="5"/>
    </row>
    <row r="31" spans="1:7" x14ac:dyDescent="0.15">
      <c r="B31" s="1" t="s">
        <v>8</v>
      </c>
      <c r="C31" s="1">
        <f>SUM(3.77+3.04)</f>
        <v>6.8100000000000005</v>
      </c>
      <c r="D31" s="5"/>
      <c r="E31" s="1" t="s">
        <v>8</v>
      </c>
      <c r="F31" s="1">
        <v>2.21</v>
      </c>
      <c r="G31" s="5"/>
    </row>
    <row r="32" spans="1:7" x14ac:dyDescent="0.15">
      <c r="B32" s="1" t="s">
        <v>10</v>
      </c>
      <c r="C32" s="1">
        <v>6.24</v>
      </c>
      <c r="D32" s="5">
        <v>6.16</v>
      </c>
      <c r="E32" s="1" t="s">
        <v>10</v>
      </c>
      <c r="F32" s="1">
        <v>3.21</v>
      </c>
      <c r="G32" s="5"/>
    </row>
    <row r="33" spans="1:7" x14ac:dyDescent="0.15">
      <c r="B33" s="1" t="s">
        <v>11</v>
      </c>
      <c r="C33" s="1">
        <v>4.45</v>
      </c>
      <c r="D33" s="5">
        <v>5.69</v>
      </c>
      <c r="E33" s="1" t="s">
        <v>11</v>
      </c>
      <c r="F33" s="1">
        <v>2.87</v>
      </c>
      <c r="G33" s="5"/>
    </row>
    <row r="34" spans="1:7" x14ac:dyDescent="0.15">
      <c r="B34" s="1" t="s">
        <v>12</v>
      </c>
      <c r="C34" s="1">
        <f>SUM(2.46+3.84)</f>
        <v>6.3</v>
      </c>
      <c r="D34" s="5"/>
      <c r="E34" s="1" t="s">
        <v>12</v>
      </c>
      <c r="F34" s="1">
        <f>SUM(1.92+1.23)</f>
        <v>3.15</v>
      </c>
      <c r="G34" s="5">
        <v>2.83</v>
      </c>
    </row>
    <row r="35" spans="1:7" x14ac:dyDescent="0.15">
      <c r="B35" s="1" t="s">
        <v>13</v>
      </c>
      <c r="C35" s="1">
        <v>5.84</v>
      </c>
      <c r="D35" s="5"/>
      <c r="E35" s="1" t="s">
        <v>13</v>
      </c>
      <c r="F35" s="1">
        <f>SUM(1.17+1.65)</f>
        <v>2.82</v>
      </c>
      <c r="G35" s="5"/>
    </row>
    <row r="36" spans="1:7" x14ac:dyDescent="0.15">
      <c r="B36" s="1" t="s">
        <v>14</v>
      </c>
      <c r="C36" s="1">
        <v>5.0999999999999996</v>
      </c>
      <c r="D36" s="5"/>
      <c r="E36" s="1" t="s">
        <v>14</v>
      </c>
      <c r="F36" s="1">
        <v>2.61</v>
      </c>
      <c r="G36" s="5"/>
    </row>
    <row r="37" spans="1:7" x14ac:dyDescent="0.15">
      <c r="A37" s="3"/>
      <c r="B37" s="3" t="s">
        <v>15</v>
      </c>
      <c r="C37" s="3">
        <v>5.1100000000000003</v>
      </c>
      <c r="D37" s="6">
        <v>5</v>
      </c>
      <c r="E37" s="3" t="s">
        <v>15</v>
      </c>
      <c r="F37" s="3">
        <v>2.89</v>
      </c>
      <c r="G37" s="6"/>
    </row>
    <row r="38" spans="1:7" x14ac:dyDescent="0.15">
      <c r="A38" s="1" t="s">
        <v>19</v>
      </c>
      <c r="B38" s="1" t="s">
        <v>6</v>
      </c>
      <c r="C38" s="1">
        <v>6.63</v>
      </c>
      <c r="D38" s="5"/>
      <c r="E38" s="1" t="s">
        <v>6</v>
      </c>
      <c r="F38" s="1">
        <v>2.35</v>
      </c>
      <c r="G38" s="5"/>
    </row>
    <row r="39" spans="1:7" x14ac:dyDescent="0.15">
      <c r="B39" s="1" t="s">
        <v>7</v>
      </c>
      <c r="C39" s="1">
        <v>6.39</v>
      </c>
      <c r="D39" s="5"/>
      <c r="E39" s="1" t="s">
        <v>7</v>
      </c>
      <c r="F39" s="1">
        <v>2.7</v>
      </c>
      <c r="G39" s="5"/>
    </row>
    <row r="40" spans="1:7" x14ac:dyDescent="0.15">
      <c r="B40" s="1" t="s">
        <v>8</v>
      </c>
      <c r="C40" s="1">
        <f>SUM(2.17+2.87)</f>
        <v>5.04</v>
      </c>
      <c r="D40" s="5"/>
      <c r="E40" s="1" t="s">
        <v>8</v>
      </c>
      <c r="F40" s="1">
        <v>2.93</v>
      </c>
      <c r="G40" s="5"/>
    </row>
    <row r="41" spans="1:7" x14ac:dyDescent="0.15">
      <c r="B41" s="1" t="s">
        <v>10</v>
      </c>
      <c r="C41" s="1">
        <v>4.71</v>
      </c>
      <c r="D41" s="5"/>
      <c r="E41" s="1" t="s">
        <v>10</v>
      </c>
      <c r="F41" s="1">
        <v>2.66</v>
      </c>
      <c r="G41" s="5"/>
    </row>
    <row r="42" spans="1:7" x14ac:dyDescent="0.15">
      <c r="B42" s="1" t="s">
        <v>11</v>
      </c>
      <c r="C42" s="1">
        <v>5.88</v>
      </c>
      <c r="D42" s="5"/>
      <c r="E42" s="1" t="s">
        <v>11</v>
      </c>
      <c r="F42" s="1">
        <v>2.56</v>
      </c>
      <c r="G42" s="5"/>
    </row>
    <row r="43" spans="1:7" x14ac:dyDescent="0.15">
      <c r="B43" s="1" t="s">
        <v>12</v>
      </c>
      <c r="C43" s="1">
        <v>4.1500000000000004</v>
      </c>
      <c r="D43" s="5">
        <v>5.9</v>
      </c>
      <c r="E43" s="1" t="s">
        <v>12</v>
      </c>
      <c r="F43" s="1">
        <v>1.93</v>
      </c>
      <c r="G43" s="5"/>
    </row>
    <row r="44" spans="1:7" x14ac:dyDescent="0.15">
      <c r="B44" s="1" t="s">
        <v>13</v>
      </c>
      <c r="C44" s="1">
        <v>5.89</v>
      </c>
      <c r="D44" s="5">
        <v>4.67</v>
      </c>
      <c r="E44" s="1" t="s">
        <v>13</v>
      </c>
      <c r="F44" s="1">
        <v>3.01</v>
      </c>
      <c r="G44" s="5"/>
    </row>
    <row r="45" spans="1:7" x14ac:dyDescent="0.15">
      <c r="B45" s="1" t="s">
        <v>14</v>
      </c>
      <c r="C45" s="1">
        <v>6.51</v>
      </c>
      <c r="D45" s="5">
        <f>SUM(3.96+1.14)</f>
        <v>5.0999999999999996</v>
      </c>
      <c r="E45" s="1" t="s">
        <v>14</v>
      </c>
      <c r="F45" s="1">
        <v>1.39</v>
      </c>
      <c r="G45" s="5">
        <v>2.25</v>
      </c>
    </row>
    <row r="46" spans="1:7" x14ac:dyDescent="0.15">
      <c r="D46" s="5"/>
      <c r="E46" s="1" t="s">
        <v>15</v>
      </c>
      <c r="F46" s="1">
        <v>1.74</v>
      </c>
      <c r="G46" s="5">
        <v>3.69</v>
      </c>
    </row>
    <row r="47" spans="1:7" x14ac:dyDescent="0.15">
      <c r="A47" s="3"/>
      <c r="B47" s="3"/>
      <c r="C47" s="3"/>
      <c r="D47" s="6"/>
      <c r="E47" s="3" t="s">
        <v>20</v>
      </c>
      <c r="F47" s="3">
        <v>2.91</v>
      </c>
      <c r="G47" s="6">
        <v>2.4700000000000002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"/>
  <sheetViews>
    <sheetView workbookViewId="0">
      <selection activeCell="F3" sqref="F3:F11"/>
    </sheetView>
  </sheetViews>
  <sheetFormatPr baseColWidth="10" defaultRowHeight="16" x14ac:dyDescent="0.2"/>
  <cols>
    <col min="3" max="4" width="12.33203125" bestFit="1" customWidth="1"/>
    <col min="6" max="6" width="12" customWidth="1"/>
    <col min="7" max="7" width="12.1640625" customWidth="1"/>
  </cols>
  <sheetData>
    <row r="1" spans="1:7" x14ac:dyDescent="0.2">
      <c r="A1" s="2" t="s">
        <v>23</v>
      </c>
      <c r="B1" s="1"/>
      <c r="C1" s="2" t="s">
        <v>0</v>
      </c>
      <c r="D1" s="4"/>
      <c r="E1" s="1"/>
      <c r="F1" s="2" t="s">
        <v>1</v>
      </c>
      <c r="G1" s="5"/>
    </row>
    <row r="2" spans="1:7" x14ac:dyDescent="0.2">
      <c r="A2" s="1"/>
      <c r="B2" s="1" t="s">
        <v>5</v>
      </c>
      <c r="C2" s="1" t="s">
        <v>3</v>
      </c>
      <c r="D2" s="5" t="s">
        <v>4</v>
      </c>
      <c r="E2" s="1" t="s">
        <v>5</v>
      </c>
      <c r="F2" s="1" t="s">
        <v>3</v>
      </c>
      <c r="G2" s="5" t="s">
        <v>4</v>
      </c>
    </row>
    <row r="3" spans="1:7" x14ac:dyDescent="0.2">
      <c r="A3" s="1" t="s">
        <v>2</v>
      </c>
      <c r="B3" s="1" t="s">
        <v>24</v>
      </c>
      <c r="C3" s="1">
        <v>6.05</v>
      </c>
      <c r="D3" s="5"/>
      <c r="E3" s="1" t="s">
        <v>24</v>
      </c>
      <c r="F3" s="1">
        <v>6.39</v>
      </c>
      <c r="G3" s="5"/>
    </row>
    <row r="4" spans="1:7" x14ac:dyDescent="0.2">
      <c r="A4" s="1"/>
      <c r="B4" s="1" t="s">
        <v>25</v>
      </c>
      <c r="C4" s="1">
        <v>6.4</v>
      </c>
      <c r="D4" s="5">
        <v>6.27</v>
      </c>
      <c r="E4" s="1" t="s">
        <v>25</v>
      </c>
      <c r="F4" s="1">
        <v>5.72</v>
      </c>
      <c r="G4" s="5"/>
    </row>
    <row r="5" spans="1:7" x14ac:dyDescent="0.2">
      <c r="A5" s="1"/>
      <c r="B5" s="1" t="s">
        <v>26</v>
      </c>
      <c r="C5" s="1">
        <v>6.56</v>
      </c>
      <c r="D5" s="5">
        <v>6.69</v>
      </c>
      <c r="E5" s="1" t="s">
        <v>26</v>
      </c>
      <c r="F5" s="1">
        <v>4.55</v>
      </c>
      <c r="G5" s="5"/>
    </row>
    <row r="6" spans="1:7" x14ac:dyDescent="0.2">
      <c r="A6" s="1"/>
      <c r="B6" s="1" t="s">
        <v>27</v>
      </c>
      <c r="C6" s="1">
        <v>6.41</v>
      </c>
      <c r="D6" s="5">
        <v>6.58</v>
      </c>
      <c r="E6" s="1" t="s">
        <v>27</v>
      </c>
      <c r="F6" s="1">
        <v>5.7</v>
      </c>
      <c r="G6" s="5"/>
    </row>
    <row r="7" spans="1:7" x14ac:dyDescent="0.2">
      <c r="A7" s="1"/>
      <c r="B7" s="1" t="s">
        <v>28</v>
      </c>
      <c r="C7" s="1">
        <v>6.92</v>
      </c>
      <c r="D7" s="5"/>
      <c r="E7" s="1" t="s">
        <v>28</v>
      </c>
      <c r="F7" s="1">
        <v>6.13</v>
      </c>
      <c r="G7" s="5"/>
    </row>
    <row r="8" spans="1:7" x14ac:dyDescent="0.2">
      <c r="A8" s="1"/>
      <c r="B8" s="1" t="s">
        <v>29</v>
      </c>
      <c r="C8" s="1">
        <f>SUM(2.44+3.64)</f>
        <v>6.08</v>
      </c>
      <c r="D8" s="5"/>
      <c r="E8" s="1" t="s">
        <v>29</v>
      </c>
      <c r="F8" s="1">
        <f>SUM(1.96+1.96)</f>
        <v>3.92</v>
      </c>
      <c r="G8" s="5"/>
    </row>
    <row r="9" spans="1:7" x14ac:dyDescent="0.2">
      <c r="A9" s="1"/>
      <c r="B9" s="1" t="s">
        <v>30</v>
      </c>
      <c r="C9" s="1">
        <f>SUM(2.81+2.79)</f>
        <v>5.6</v>
      </c>
      <c r="D9" s="5"/>
      <c r="E9" s="1" t="s">
        <v>30</v>
      </c>
      <c r="F9" s="1">
        <f>SUM(2.68+3.49)</f>
        <v>6.17</v>
      </c>
      <c r="G9" s="5"/>
    </row>
    <row r="10" spans="1:7" x14ac:dyDescent="0.2">
      <c r="A10" s="1"/>
      <c r="B10" s="1" t="s">
        <v>31</v>
      </c>
      <c r="C10" s="1">
        <v>5.6</v>
      </c>
      <c r="D10" s="5"/>
      <c r="E10" s="1" t="s">
        <v>31</v>
      </c>
      <c r="F10" s="1">
        <v>4.93</v>
      </c>
      <c r="G10" s="5"/>
    </row>
    <row r="11" spans="1:7" x14ac:dyDescent="0.2">
      <c r="A11" s="3"/>
      <c r="B11" s="3" t="s">
        <v>32</v>
      </c>
      <c r="C11" s="3">
        <v>6.75</v>
      </c>
      <c r="D11" s="6"/>
      <c r="E11" s="3" t="s">
        <v>32</v>
      </c>
      <c r="F11" s="3">
        <v>4.99</v>
      </c>
      <c r="G11" s="6"/>
    </row>
    <row r="12" spans="1:7" x14ac:dyDescent="0.2">
      <c r="A12" s="1"/>
      <c r="B12" s="1"/>
      <c r="C12" s="1"/>
      <c r="D12" s="5"/>
      <c r="E12" s="1"/>
      <c r="F12" s="1"/>
      <c r="G12" s="5"/>
    </row>
    <row r="13" spans="1:7" x14ac:dyDescent="0.2">
      <c r="A13" s="1"/>
      <c r="B13" s="1"/>
      <c r="C13" s="1"/>
      <c r="D13" s="5"/>
      <c r="E13" s="1"/>
      <c r="F13" s="1"/>
      <c r="G13" s="5"/>
    </row>
    <row r="14" spans="1:7" x14ac:dyDescent="0.2">
      <c r="A14" s="1"/>
      <c r="B14" s="1"/>
      <c r="C14" s="1"/>
      <c r="D14" s="5"/>
      <c r="E14" s="1"/>
      <c r="F14" s="1"/>
      <c r="G14" s="5"/>
    </row>
    <row r="15" spans="1:7" x14ac:dyDescent="0.2">
      <c r="A15" s="1"/>
      <c r="B15" s="1"/>
      <c r="C15" s="1"/>
      <c r="D15" s="5"/>
      <c r="E15" s="1"/>
      <c r="F15" s="1"/>
      <c r="G15" s="5"/>
    </row>
    <row r="16" spans="1:7" x14ac:dyDescent="0.2">
      <c r="A16" s="1"/>
      <c r="B16" s="1"/>
      <c r="C16" s="1"/>
      <c r="D16" s="5"/>
      <c r="E16" s="1"/>
      <c r="F16" s="1"/>
      <c r="G16" s="5"/>
    </row>
    <row r="17" spans="1:7" x14ac:dyDescent="0.2">
      <c r="A17" s="1"/>
      <c r="B17" s="1"/>
      <c r="C17" s="1"/>
      <c r="D17" s="5"/>
      <c r="E17" s="1"/>
      <c r="F17" s="1"/>
      <c r="G17" s="5"/>
    </row>
    <row r="18" spans="1:7" x14ac:dyDescent="0.2">
      <c r="A18" s="1"/>
      <c r="B18" s="1"/>
      <c r="C18" s="1"/>
      <c r="D18" s="5"/>
      <c r="E18" s="1"/>
      <c r="F18" s="1"/>
      <c r="G18" s="5"/>
    </row>
    <row r="19" spans="1:7" x14ac:dyDescent="0.2">
      <c r="A19" s="1"/>
      <c r="B19" s="1"/>
      <c r="C19" s="1"/>
      <c r="D19" s="5"/>
      <c r="E19" s="1"/>
      <c r="F19" s="1"/>
      <c r="G19" s="5"/>
    </row>
    <row r="20" spans="1:7" x14ac:dyDescent="0.2">
      <c r="A20" s="3"/>
      <c r="B20" s="3"/>
      <c r="C20" s="3"/>
      <c r="D20" s="6"/>
      <c r="E20" s="3"/>
      <c r="F20" s="3"/>
      <c r="G20" s="6"/>
    </row>
    <row r="21" spans="1:7" x14ac:dyDescent="0.2">
      <c r="A21" s="1" t="s">
        <v>17</v>
      </c>
      <c r="B21" s="1" t="s">
        <v>24</v>
      </c>
      <c r="C21" s="1">
        <v>4.5</v>
      </c>
      <c r="D21" s="5"/>
      <c r="E21" s="1" t="s">
        <v>24</v>
      </c>
      <c r="F21" s="1">
        <v>2.9</v>
      </c>
      <c r="G21" s="5">
        <v>3.55</v>
      </c>
    </row>
    <row r="22" spans="1:7" x14ac:dyDescent="0.2">
      <c r="A22" s="1"/>
      <c r="B22" s="1" t="s">
        <v>25</v>
      </c>
      <c r="C22" s="1">
        <v>5.99</v>
      </c>
      <c r="D22" s="5"/>
      <c r="E22" s="1" t="s">
        <v>25</v>
      </c>
      <c r="F22" s="1">
        <v>5.22</v>
      </c>
      <c r="G22" s="5"/>
    </row>
    <row r="23" spans="1:7" x14ac:dyDescent="0.2">
      <c r="A23" s="1"/>
      <c r="B23" s="1" t="s">
        <v>26</v>
      </c>
      <c r="C23" s="1">
        <v>5.59</v>
      </c>
      <c r="D23" s="5"/>
      <c r="E23" s="1" t="s">
        <v>26</v>
      </c>
      <c r="F23" s="1">
        <v>2.62</v>
      </c>
      <c r="G23" s="5"/>
    </row>
    <row r="24" spans="1:7" x14ac:dyDescent="0.2">
      <c r="A24" s="1"/>
      <c r="B24" s="1" t="s">
        <v>27</v>
      </c>
      <c r="C24" s="1">
        <v>6.87</v>
      </c>
      <c r="D24" s="5">
        <v>5.79</v>
      </c>
      <c r="E24" s="1" t="s">
        <v>27</v>
      </c>
      <c r="F24" s="1">
        <f>SUM(3.09+3.21)</f>
        <v>6.3</v>
      </c>
      <c r="G24" s="5"/>
    </row>
    <row r="25" spans="1:7" x14ac:dyDescent="0.2">
      <c r="A25" s="1"/>
      <c r="B25" s="1" t="s">
        <v>28</v>
      </c>
      <c r="C25" s="1">
        <v>6.66</v>
      </c>
      <c r="D25" s="5"/>
      <c r="E25" s="1" t="s">
        <v>28</v>
      </c>
      <c r="F25" s="1">
        <f>SUM(2.42+1.79)</f>
        <v>4.21</v>
      </c>
      <c r="G25" s="5"/>
    </row>
    <row r="26" spans="1:7" x14ac:dyDescent="0.2">
      <c r="A26" s="1"/>
      <c r="B26" s="1" t="s">
        <v>29</v>
      </c>
      <c r="C26" s="1">
        <v>6.67</v>
      </c>
      <c r="D26" s="5"/>
      <c r="E26" s="1" t="s">
        <v>29</v>
      </c>
      <c r="F26" s="1">
        <v>4.18</v>
      </c>
      <c r="G26" s="5"/>
    </row>
    <row r="27" spans="1:7" x14ac:dyDescent="0.2">
      <c r="A27" s="1"/>
      <c r="B27" s="1" t="s">
        <v>31</v>
      </c>
      <c r="C27" s="1">
        <v>6.14</v>
      </c>
      <c r="D27" s="5">
        <v>6.25</v>
      </c>
      <c r="E27" s="1" t="s">
        <v>30</v>
      </c>
      <c r="F27" s="1">
        <v>3.71</v>
      </c>
      <c r="G27" s="5"/>
    </row>
    <row r="28" spans="1:7" x14ac:dyDescent="0.2">
      <c r="A28" s="1"/>
      <c r="B28" s="1" t="s">
        <v>32</v>
      </c>
      <c r="C28" s="1">
        <v>5.35</v>
      </c>
      <c r="D28" s="5"/>
      <c r="E28" s="1" t="s">
        <v>31</v>
      </c>
      <c r="F28" s="1">
        <v>3.6</v>
      </c>
      <c r="G28" s="5"/>
    </row>
    <row r="29" spans="1:7" x14ac:dyDescent="0.2">
      <c r="A29" s="1"/>
      <c r="B29" s="1" t="s">
        <v>33</v>
      </c>
      <c r="C29" s="1">
        <f>SUM(2.79+3.79)</f>
        <v>6.58</v>
      </c>
      <c r="D29" s="5"/>
      <c r="E29" s="1" t="s">
        <v>32</v>
      </c>
      <c r="F29" s="1">
        <v>4.79</v>
      </c>
      <c r="G29" s="5"/>
    </row>
    <row r="30" spans="1:7" x14ac:dyDescent="0.2">
      <c r="A30" s="1"/>
      <c r="C30" s="1"/>
      <c r="D30" s="5"/>
      <c r="E30" s="1" t="s">
        <v>33</v>
      </c>
      <c r="F30" s="1">
        <v>3.84</v>
      </c>
      <c r="G30" s="5">
        <v>3.21</v>
      </c>
    </row>
    <row r="31" spans="1:7" x14ac:dyDescent="0.2">
      <c r="A31" s="7"/>
      <c r="B31" s="7"/>
      <c r="C31" s="7"/>
      <c r="D31" s="8"/>
      <c r="E31" s="7"/>
      <c r="F31" s="7"/>
      <c r="G31" s="8"/>
    </row>
    <row r="32" spans="1:7" x14ac:dyDescent="0.2">
      <c r="A32" s="1"/>
      <c r="B32" s="1"/>
      <c r="C32" s="1"/>
      <c r="D32" s="5"/>
      <c r="E32" s="1"/>
      <c r="F32" s="1"/>
      <c r="G32" s="5"/>
    </row>
    <row r="33" spans="1:7" x14ac:dyDescent="0.2">
      <c r="A33" s="1"/>
      <c r="B33" s="1"/>
      <c r="C33" s="1"/>
      <c r="D33" s="5"/>
      <c r="E33" s="1"/>
      <c r="F33" s="1"/>
      <c r="G33" s="5"/>
    </row>
    <row r="34" spans="1:7" x14ac:dyDescent="0.2">
      <c r="A34" s="1"/>
      <c r="B34" s="1"/>
      <c r="C34" s="1"/>
      <c r="D34" s="5"/>
      <c r="E34" s="1"/>
      <c r="F34" s="1"/>
      <c r="G34" s="5"/>
    </row>
    <row r="35" spans="1:7" x14ac:dyDescent="0.2">
      <c r="A35" s="1"/>
      <c r="B35" s="1"/>
      <c r="C35" s="1"/>
      <c r="D35" s="5"/>
      <c r="E35" s="1"/>
      <c r="F35" s="1"/>
      <c r="G35" s="5"/>
    </row>
    <row r="36" spans="1:7" x14ac:dyDescent="0.2">
      <c r="A36" s="1"/>
      <c r="B36" s="1"/>
      <c r="C36" s="1"/>
      <c r="D36" s="5"/>
      <c r="E36" s="1"/>
      <c r="F36" s="1"/>
      <c r="G36" s="5"/>
    </row>
    <row r="37" spans="1:7" x14ac:dyDescent="0.2">
      <c r="A37" s="1"/>
      <c r="B37" s="1"/>
      <c r="C37" s="1"/>
      <c r="D37" s="5"/>
      <c r="E37" s="1"/>
      <c r="F37" s="1"/>
      <c r="G37" s="5"/>
    </row>
    <row r="38" spans="1:7" x14ac:dyDescent="0.2">
      <c r="A38" s="1"/>
      <c r="B38" s="1"/>
      <c r="C38" s="1"/>
      <c r="D38" s="5"/>
      <c r="E38" s="1"/>
      <c r="F38" s="1"/>
      <c r="G38" s="5"/>
    </row>
    <row r="39" spans="1:7" x14ac:dyDescent="0.2">
      <c r="A39" s="3"/>
      <c r="B39" s="3"/>
      <c r="C39" s="3"/>
      <c r="D39" s="6"/>
      <c r="E39" s="3"/>
      <c r="F39" s="3"/>
      <c r="G39" s="6"/>
    </row>
    <row r="40" spans="1:7" x14ac:dyDescent="0.2">
      <c r="A40" s="1" t="s">
        <v>19</v>
      </c>
      <c r="B40" s="1" t="s">
        <v>24</v>
      </c>
      <c r="C40" s="1">
        <v>6.66</v>
      </c>
      <c r="D40" s="5">
        <v>6.67</v>
      </c>
      <c r="E40" s="1" t="s">
        <v>24</v>
      </c>
      <c r="F40" s="1">
        <v>2.56</v>
      </c>
      <c r="G40" s="5"/>
    </row>
    <row r="41" spans="1:7" x14ac:dyDescent="0.2">
      <c r="A41" s="1"/>
      <c r="B41" s="1" t="s">
        <v>25</v>
      </c>
      <c r="C41" s="1">
        <v>6.71</v>
      </c>
      <c r="D41" s="5">
        <v>5.63</v>
      </c>
      <c r="E41" s="1" t="s">
        <v>25</v>
      </c>
      <c r="F41" s="1">
        <v>3.18</v>
      </c>
      <c r="G41" s="5"/>
    </row>
    <row r="42" spans="1:7" x14ac:dyDescent="0.2">
      <c r="A42" s="1"/>
      <c r="B42" s="1" t="s">
        <v>26</v>
      </c>
      <c r="C42" s="1">
        <v>6.47</v>
      </c>
      <c r="D42" s="5">
        <v>6.62</v>
      </c>
      <c r="E42" s="1" t="s">
        <v>26</v>
      </c>
      <c r="F42" s="1">
        <v>3.23</v>
      </c>
      <c r="G42" s="5"/>
    </row>
    <row r="43" spans="1:7" x14ac:dyDescent="0.2">
      <c r="A43" s="1"/>
      <c r="B43" s="1" t="s">
        <v>27</v>
      </c>
      <c r="C43" s="1">
        <v>6.23</v>
      </c>
      <c r="D43" s="5"/>
      <c r="E43" s="1" t="s">
        <v>27</v>
      </c>
      <c r="F43" s="1">
        <v>3.95</v>
      </c>
      <c r="G43" s="5"/>
    </row>
    <row r="44" spans="1:7" x14ac:dyDescent="0.2">
      <c r="A44" s="1"/>
      <c r="B44" s="1" t="s">
        <v>28</v>
      </c>
      <c r="C44" s="1">
        <v>6.4</v>
      </c>
      <c r="D44" s="5"/>
      <c r="E44" s="1" t="s">
        <v>28</v>
      </c>
      <c r="F44" s="1">
        <v>3.35</v>
      </c>
      <c r="G44" s="5"/>
    </row>
    <row r="45" spans="1:7" x14ac:dyDescent="0.2">
      <c r="A45" s="1"/>
      <c r="B45" s="1" t="s">
        <v>29</v>
      </c>
      <c r="C45" s="1">
        <f>SUM(2.41+3.33)</f>
        <v>5.74</v>
      </c>
      <c r="D45" s="5"/>
      <c r="E45" s="1" t="s">
        <v>29</v>
      </c>
      <c r="F45" s="1">
        <v>2.4</v>
      </c>
      <c r="G45" s="5"/>
    </row>
    <row r="46" spans="1:7" x14ac:dyDescent="0.2">
      <c r="A46" s="1"/>
      <c r="B46" s="1" t="s">
        <v>30</v>
      </c>
      <c r="C46" s="1">
        <v>4.8899999999999997</v>
      </c>
      <c r="D46" s="5">
        <v>5.95</v>
      </c>
      <c r="E46" s="1" t="s">
        <v>30</v>
      </c>
      <c r="F46" s="1">
        <v>3.24</v>
      </c>
      <c r="G46" s="5">
        <v>3.39</v>
      </c>
    </row>
    <row r="47" spans="1:7" x14ac:dyDescent="0.2">
      <c r="A47" s="1"/>
      <c r="B47" s="1" t="s">
        <v>31</v>
      </c>
      <c r="C47" s="1">
        <v>6.46</v>
      </c>
      <c r="D47" s="5">
        <v>6.53</v>
      </c>
      <c r="E47" s="1" t="s">
        <v>31</v>
      </c>
      <c r="F47" s="1">
        <v>3.28</v>
      </c>
      <c r="G47" s="5"/>
    </row>
    <row r="48" spans="1:7" x14ac:dyDescent="0.2">
      <c r="A48" s="1"/>
      <c r="B48" s="1" t="s">
        <v>32</v>
      </c>
      <c r="C48" s="1">
        <v>6.16</v>
      </c>
      <c r="D48" s="5">
        <v>6.16</v>
      </c>
      <c r="E48" s="1" t="s">
        <v>32</v>
      </c>
      <c r="F48" s="1">
        <v>3.95</v>
      </c>
      <c r="G48" s="5">
        <v>3.06</v>
      </c>
    </row>
    <row r="49" spans="1:7" x14ac:dyDescent="0.2">
      <c r="A49" s="1"/>
      <c r="B49" s="1" t="s">
        <v>33</v>
      </c>
      <c r="C49" s="1">
        <v>5.27</v>
      </c>
      <c r="D49" s="5">
        <v>5.09</v>
      </c>
      <c r="E49" s="1" t="s">
        <v>33</v>
      </c>
      <c r="F49" s="1">
        <v>2.79</v>
      </c>
      <c r="G49" s="5"/>
    </row>
    <row r="50" spans="1:7" x14ac:dyDescent="0.2">
      <c r="A50" s="3"/>
      <c r="B50" s="3" t="s">
        <v>34</v>
      </c>
      <c r="C50" s="3">
        <v>6.87</v>
      </c>
      <c r="D50" s="6">
        <v>5.83</v>
      </c>
      <c r="E50" s="3"/>
      <c r="F50" s="3"/>
      <c r="G5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>
      <selection activeCell="E39" sqref="E39:E46"/>
    </sheetView>
  </sheetViews>
  <sheetFormatPr baseColWidth="10" defaultRowHeight="16" x14ac:dyDescent="0.2"/>
  <cols>
    <col min="3" max="3" width="12.33203125" style="14" bestFit="1" customWidth="1"/>
  </cols>
  <sheetData>
    <row r="1" spans="1:6" x14ac:dyDescent="0.2">
      <c r="A1" s="10" t="s">
        <v>21</v>
      </c>
      <c r="B1" s="12" t="s">
        <v>38</v>
      </c>
      <c r="D1" s="10" t="s">
        <v>1</v>
      </c>
      <c r="F1" s="13"/>
    </row>
    <row r="2" spans="1:6" x14ac:dyDescent="0.2">
      <c r="A2" s="11"/>
      <c r="B2" s="11" t="s">
        <v>5</v>
      </c>
      <c r="C2" s="15" t="s">
        <v>3</v>
      </c>
      <c r="D2" s="11" t="s">
        <v>5</v>
      </c>
      <c r="E2" s="11" t="s">
        <v>3</v>
      </c>
      <c r="F2" s="15"/>
    </row>
    <row r="3" spans="1:6" x14ac:dyDescent="0.2">
      <c r="A3" s="11" t="s">
        <v>2</v>
      </c>
      <c r="B3" s="11" t="s">
        <v>40</v>
      </c>
      <c r="C3" s="15">
        <f>SUM(1.9+1.57+2.33)</f>
        <v>5.8</v>
      </c>
      <c r="D3" s="11" t="s">
        <v>40</v>
      </c>
      <c r="E3" s="11">
        <f>SUM(1.29+2.38+1.69)</f>
        <v>5.3599999999999994</v>
      </c>
      <c r="F3" s="15"/>
    </row>
    <row r="4" spans="1:6" x14ac:dyDescent="0.2">
      <c r="A4" s="11"/>
      <c r="B4" s="11" t="s">
        <v>39</v>
      </c>
      <c r="C4" s="15">
        <f>SUM(2.2+2.04+1.49)</f>
        <v>5.73</v>
      </c>
      <c r="D4" s="11" t="s">
        <v>39</v>
      </c>
      <c r="E4" s="11">
        <f>SUM(1.45+2.41+0.75)</f>
        <v>4.6100000000000003</v>
      </c>
      <c r="F4" s="15"/>
    </row>
    <row r="5" spans="1:6" x14ac:dyDescent="0.2">
      <c r="A5" s="11"/>
      <c r="B5" s="11" t="s">
        <v>41</v>
      </c>
      <c r="C5" s="15">
        <f>SUM(2.33+2.93)</f>
        <v>5.26</v>
      </c>
      <c r="D5" s="11" t="s">
        <v>41</v>
      </c>
      <c r="E5" s="11">
        <f>SUM(2.43+1.54+0.78)</f>
        <v>4.75</v>
      </c>
      <c r="F5" s="15"/>
    </row>
    <row r="6" spans="1:6" x14ac:dyDescent="0.2">
      <c r="A6" s="11"/>
      <c r="B6" s="11" t="s">
        <v>42</v>
      </c>
      <c r="C6" s="15">
        <f>SUM(1.94+2.07+1.27)</f>
        <v>5.2799999999999994</v>
      </c>
      <c r="D6" s="11" t="s">
        <v>42</v>
      </c>
      <c r="E6" s="11">
        <f>SUM(2.28+0.92+1.13)</f>
        <v>4.33</v>
      </c>
      <c r="F6" s="15"/>
    </row>
    <row r="7" spans="1:6" x14ac:dyDescent="0.2">
      <c r="A7" s="11"/>
      <c r="B7" s="11" t="s">
        <v>43</v>
      </c>
      <c r="C7" s="15">
        <f>SUM(2.29+1.93+1.14)</f>
        <v>5.3599999999999994</v>
      </c>
      <c r="D7" s="11" t="s">
        <v>43</v>
      </c>
      <c r="E7" s="11">
        <f>SUM(2.14+1.65+1.2)</f>
        <v>4.99</v>
      </c>
      <c r="F7" s="15"/>
    </row>
    <row r="8" spans="1:6" x14ac:dyDescent="0.2">
      <c r="A8" s="11"/>
      <c r="B8" s="11" t="s">
        <v>44</v>
      </c>
      <c r="C8" s="15">
        <f>SUM(1.13+1.61+2.2)</f>
        <v>4.9400000000000004</v>
      </c>
      <c r="D8" s="11" t="s">
        <v>44</v>
      </c>
      <c r="E8" s="11">
        <f>SUM(2.2+3.03)</f>
        <v>5.23</v>
      </c>
      <c r="F8" s="15"/>
    </row>
    <row r="9" spans="1:6" x14ac:dyDescent="0.2">
      <c r="A9" s="11"/>
      <c r="B9" s="11" t="s">
        <v>45</v>
      </c>
      <c r="C9" s="15">
        <f>SUM(1.48+2.42+1.74)</f>
        <v>5.64</v>
      </c>
      <c r="D9" s="11" t="s">
        <v>45</v>
      </c>
      <c r="E9" s="11">
        <f>SUM(2.43+3.47)</f>
        <v>5.9</v>
      </c>
      <c r="F9" s="15"/>
    </row>
    <row r="10" spans="1:6" x14ac:dyDescent="0.2">
      <c r="A10" s="11"/>
      <c r="B10" s="11" t="s">
        <v>46</v>
      </c>
      <c r="C10" s="15">
        <f>SUM(1.94+1.38+1.51+1.19)</f>
        <v>6.02</v>
      </c>
      <c r="D10" s="11"/>
      <c r="E10" s="11"/>
      <c r="F10" s="15"/>
    </row>
    <row r="11" spans="1:6" x14ac:dyDescent="0.2">
      <c r="A11" s="16"/>
      <c r="B11" s="16" t="s">
        <v>47</v>
      </c>
      <c r="C11" s="17">
        <f>SUM(2.9+1.87+0.91)</f>
        <v>5.68</v>
      </c>
      <c r="D11" s="16"/>
      <c r="E11" s="16"/>
      <c r="F11" s="17"/>
    </row>
    <row r="12" spans="1:6" x14ac:dyDescent="0.2">
      <c r="A12" s="11" t="s">
        <v>16</v>
      </c>
      <c r="B12" s="11" t="s">
        <v>40</v>
      </c>
      <c r="C12" s="15">
        <f>SUM(2.15+2.2+1.29)</f>
        <v>5.64</v>
      </c>
      <c r="D12" s="11" t="s">
        <v>40</v>
      </c>
      <c r="E12" s="11">
        <v>3.83</v>
      </c>
      <c r="F12" s="15"/>
    </row>
    <row r="13" spans="1:6" x14ac:dyDescent="0.2">
      <c r="A13" s="11"/>
      <c r="B13" s="11" t="s">
        <v>39</v>
      </c>
      <c r="C13" s="15">
        <v>6.17</v>
      </c>
      <c r="D13" s="11" t="s">
        <v>39</v>
      </c>
      <c r="E13" s="11">
        <v>2.9</v>
      </c>
      <c r="F13" s="15"/>
    </row>
    <row r="14" spans="1:6" x14ac:dyDescent="0.2">
      <c r="A14" s="11"/>
      <c r="B14" s="11" t="s">
        <v>41</v>
      </c>
      <c r="C14" s="15">
        <f>SUM(2.52+1.55+2.35)</f>
        <v>6.42</v>
      </c>
      <c r="D14" s="11" t="s">
        <v>41</v>
      </c>
      <c r="E14" s="11">
        <f>SUM(1.81+1.68)</f>
        <v>3.49</v>
      </c>
      <c r="F14" s="15"/>
    </row>
    <row r="15" spans="1:6" x14ac:dyDescent="0.2">
      <c r="A15" s="11"/>
      <c r="B15" s="11" t="s">
        <v>42</v>
      </c>
      <c r="C15" s="15">
        <f>SUM(2.32+2.6)</f>
        <v>4.92</v>
      </c>
      <c r="D15" s="11" t="s">
        <v>42</v>
      </c>
      <c r="E15" s="11">
        <v>2.92</v>
      </c>
      <c r="F15" s="15"/>
    </row>
    <row r="16" spans="1:6" x14ac:dyDescent="0.2">
      <c r="A16" s="11"/>
      <c r="B16" s="11" t="s">
        <v>43</v>
      </c>
      <c r="C16" s="15">
        <f>SUM(1.13+2.84+1.84)</f>
        <v>5.81</v>
      </c>
      <c r="D16" s="11" t="s">
        <v>43</v>
      </c>
      <c r="E16" s="11">
        <v>4.6100000000000003</v>
      </c>
      <c r="F16" s="15"/>
    </row>
    <row r="17" spans="1:6" x14ac:dyDescent="0.2">
      <c r="A17" s="11"/>
      <c r="B17" s="11" t="s">
        <v>44</v>
      </c>
      <c r="C17" s="15">
        <f>SUM(2.11+1.33+1.53)</f>
        <v>4.97</v>
      </c>
      <c r="D17" s="11" t="s">
        <v>44</v>
      </c>
      <c r="E17" s="11">
        <f>SUM(1.87+1.84)</f>
        <v>3.71</v>
      </c>
      <c r="F17" s="15"/>
    </row>
    <row r="18" spans="1:6" x14ac:dyDescent="0.2">
      <c r="A18" s="11"/>
      <c r="B18" s="11" t="s">
        <v>45</v>
      </c>
      <c r="C18" s="15">
        <f>SUM(2.77+1.52)</f>
        <v>4.29</v>
      </c>
      <c r="D18" s="11" t="s">
        <v>45</v>
      </c>
      <c r="E18" s="11">
        <v>3.45</v>
      </c>
      <c r="F18" s="15"/>
    </row>
    <row r="19" spans="1:6" x14ac:dyDescent="0.2">
      <c r="A19" s="11"/>
      <c r="B19" s="11"/>
      <c r="C19" s="15"/>
      <c r="D19" s="11" t="s">
        <v>46</v>
      </c>
      <c r="E19" s="11">
        <v>4.0199999999999996</v>
      </c>
      <c r="F19" s="15"/>
    </row>
    <row r="20" spans="1:6" x14ac:dyDescent="0.2">
      <c r="A20" s="16"/>
      <c r="B20" s="16"/>
      <c r="C20" s="17"/>
      <c r="D20" s="16" t="s">
        <v>47</v>
      </c>
      <c r="E20" s="16">
        <f>SUM(1.81+1.96)</f>
        <v>3.77</v>
      </c>
      <c r="F20" s="17"/>
    </row>
    <row r="21" spans="1:6" x14ac:dyDescent="0.2">
      <c r="A21" s="11" t="s">
        <v>17</v>
      </c>
      <c r="B21" s="11" t="s">
        <v>40</v>
      </c>
      <c r="C21" s="15">
        <v>5.8</v>
      </c>
      <c r="D21" s="11" t="s">
        <v>40</v>
      </c>
      <c r="E21" s="11">
        <v>2.17</v>
      </c>
      <c r="F21" s="15"/>
    </row>
    <row r="22" spans="1:6" x14ac:dyDescent="0.2">
      <c r="A22" s="11"/>
      <c r="B22" s="11" t="s">
        <v>39</v>
      </c>
      <c r="C22" s="15">
        <f>SUM(1.49+3.65)</f>
        <v>5.14</v>
      </c>
      <c r="D22" s="11" t="s">
        <v>39</v>
      </c>
      <c r="E22" s="11">
        <f>SUM(1.59+1.42)</f>
        <v>3.01</v>
      </c>
      <c r="F22" s="15"/>
    </row>
    <row r="23" spans="1:6" x14ac:dyDescent="0.2">
      <c r="A23" s="11"/>
      <c r="B23" s="11" t="s">
        <v>41</v>
      </c>
      <c r="C23" s="15">
        <f>SUM(1.57+1.29+1.25)</f>
        <v>4.1100000000000003</v>
      </c>
      <c r="D23" s="11" t="s">
        <v>41</v>
      </c>
      <c r="E23" s="11">
        <f>SUM(1.38+1.47)</f>
        <v>2.8499999999999996</v>
      </c>
      <c r="F23" s="15"/>
    </row>
    <row r="24" spans="1:6" x14ac:dyDescent="0.2">
      <c r="A24" s="11"/>
      <c r="B24" s="11" t="s">
        <v>42</v>
      </c>
      <c r="C24" s="15">
        <f>SUM(0.95+3.93)</f>
        <v>4.88</v>
      </c>
      <c r="D24" s="11" t="s">
        <v>42</v>
      </c>
      <c r="E24" s="11">
        <v>2.54</v>
      </c>
      <c r="F24" s="15"/>
    </row>
    <row r="25" spans="1:6" x14ac:dyDescent="0.2">
      <c r="A25" s="11"/>
      <c r="B25" s="11" t="s">
        <v>43</v>
      </c>
      <c r="C25" s="15">
        <f>SUM(1.44+2.1+1.25+0.78)</f>
        <v>5.57</v>
      </c>
      <c r="D25" s="11" t="s">
        <v>43</v>
      </c>
      <c r="E25" s="11">
        <f>SUM(1.55+1.49)</f>
        <v>3.04</v>
      </c>
      <c r="F25" s="15"/>
    </row>
    <row r="26" spans="1:6" x14ac:dyDescent="0.2">
      <c r="A26" s="11"/>
      <c r="B26" s="11" t="s">
        <v>44</v>
      </c>
      <c r="C26" s="15">
        <f>SUM(1.75+1.75+1.15+0.65)</f>
        <v>5.3000000000000007</v>
      </c>
      <c r="D26" s="11" t="s">
        <v>44</v>
      </c>
      <c r="E26" s="11">
        <f>SUM(1.52+1.61)</f>
        <v>3.13</v>
      </c>
      <c r="F26" s="15"/>
    </row>
    <row r="27" spans="1:6" x14ac:dyDescent="0.2">
      <c r="A27" s="11"/>
      <c r="B27" s="11" t="s">
        <v>45</v>
      </c>
      <c r="C27" s="15">
        <f>SUM(2.53+3.82+1.24)</f>
        <v>7.59</v>
      </c>
      <c r="D27" s="11" t="s">
        <v>45</v>
      </c>
      <c r="E27" s="11">
        <v>3.49</v>
      </c>
      <c r="F27" s="15"/>
    </row>
    <row r="28" spans="1:6" x14ac:dyDescent="0.2">
      <c r="A28" s="11"/>
      <c r="B28" s="11" t="s">
        <v>46</v>
      </c>
      <c r="C28" s="15">
        <v>4.45</v>
      </c>
      <c r="D28" s="11" t="s">
        <v>46</v>
      </c>
      <c r="E28" s="11">
        <v>2.72</v>
      </c>
      <c r="F28" s="15"/>
    </row>
    <row r="29" spans="1:6" x14ac:dyDescent="0.2">
      <c r="A29" s="16"/>
      <c r="B29" s="16"/>
      <c r="C29" s="17"/>
      <c r="D29" s="16" t="s">
        <v>47</v>
      </c>
      <c r="E29" s="16">
        <f>SUM(1.73+1.24)</f>
        <v>2.9699999999999998</v>
      </c>
      <c r="F29" s="17"/>
    </row>
    <row r="30" spans="1:6" x14ac:dyDescent="0.2">
      <c r="A30" s="11" t="s">
        <v>18</v>
      </c>
      <c r="B30" s="11" t="s">
        <v>40</v>
      </c>
      <c r="C30" s="15">
        <f>SUM(2.31+1.86)</f>
        <v>4.17</v>
      </c>
      <c r="D30" s="11" t="s">
        <v>40</v>
      </c>
      <c r="E30" s="11">
        <f>SUM(2.17+1.16)</f>
        <v>3.33</v>
      </c>
      <c r="F30" s="15"/>
    </row>
    <row r="31" spans="1:6" x14ac:dyDescent="0.2">
      <c r="A31" s="11"/>
      <c r="B31" s="11" t="s">
        <v>39</v>
      </c>
      <c r="C31" s="15">
        <f>SUM(1.55+4.66)</f>
        <v>6.21</v>
      </c>
      <c r="D31" s="11" t="s">
        <v>39</v>
      </c>
      <c r="E31" s="11">
        <f>SUM(1.75+1.39)</f>
        <v>3.1399999999999997</v>
      </c>
      <c r="F31" s="15"/>
    </row>
    <row r="32" spans="1:6" x14ac:dyDescent="0.2">
      <c r="A32" s="11"/>
      <c r="B32" s="11" t="s">
        <v>41</v>
      </c>
      <c r="C32" s="15">
        <f>SUM(2.97+2.58)</f>
        <v>5.5500000000000007</v>
      </c>
      <c r="D32" s="11" t="s">
        <v>41</v>
      </c>
      <c r="E32" s="11">
        <v>1.94</v>
      </c>
      <c r="F32" s="15"/>
    </row>
    <row r="33" spans="1:6" x14ac:dyDescent="0.2">
      <c r="A33" s="11"/>
      <c r="B33" s="11" t="s">
        <v>42</v>
      </c>
      <c r="C33" s="15">
        <v>7.16</v>
      </c>
      <c r="D33" s="11" t="s">
        <v>42</v>
      </c>
      <c r="E33" s="11">
        <v>3.11</v>
      </c>
      <c r="F33" s="15"/>
    </row>
    <row r="34" spans="1:6" x14ac:dyDescent="0.2">
      <c r="A34" s="11"/>
      <c r="B34" s="11" t="s">
        <v>43</v>
      </c>
      <c r="C34" s="15">
        <f>SUM(2.93+3.1)</f>
        <v>6.03</v>
      </c>
      <c r="D34" s="11" t="s">
        <v>43</v>
      </c>
      <c r="E34" s="11">
        <v>2.2400000000000002</v>
      </c>
      <c r="F34" s="15"/>
    </row>
    <row r="35" spans="1:6" x14ac:dyDescent="0.2">
      <c r="A35" s="11"/>
      <c r="B35" s="11" t="s">
        <v>44</v>
      </c>
      <c r="C35" s="15">
        <f>SUM(1.37+3.55)</f>
        <v>4.92</v>
      </c>
      <c r="D35" s="11" t="s">
        <v>44</v>
      </c>
      <c r="E35" s="11">
        <v>2.91</v>
      </c>
      <c r="F35" s="15"/>
    </row>
    <row r="36" spans="1:6" x14ac:dyDescent="0.2">
      <c r="A36" s="11"/>
      <c r="B36" s="11" t="s">
        <v>45</v>
      </c>
      <c r="C36" s="15">
        <f>SUM(1.38+2.69)</f>
        <v>4.07</v>
      </c>
      <c r="D36" s="11" t="s">
        <v>45</v>
      </c>
      <c r="E36" s="11">
        <f>SUM(1.49+1.41)</f>
        <v>2.9</v>
      </c>
      <c r="F36" s="15"/>
    </row>
    <row r="37" spans="1:6" x14ac:dyDescent="0.2">
      <c r="A37" s="11"/>
      <c r="B37" s="11" t="s">
        <v>46</v>
      </c>
      <c r="C37" s="15">
        <f>SUM(1.74+2.03+2)</f>
        <v>5.77</v>
      </c>
      <c r="D37" s="11" t="s">
        <v>46</v>
      </c>
      <c r="E37" s="11">
        <f>SUM(1.74+1.56)</f>
        <v>3.3</v>
      </c>
      <c r="F37" s="15"/>
    </row>
    <row r="38" spans="1:6" x14ac:dyDescent="0.2">
      <c r="A38" s="16"/>
      <c r="B38" s="16"/>
      <c r="C38" s="17"/>
      <c r="D38" s="16" t="s">
        <v>47</v>
      </c>
      <c r="E38" s="16">
        <f>SUM(1.69+1.63)</f>
        <v>3.32</v>
      </c>
      <c r="F38" s="17"/>
    </row>
    <row r="39" spans="1:6" x14ac:dyDescent="0.2">
      <c r="A39" s="11" t="s">
        <v>19</v>
      </c>
      <c r="B39" s="11" t="s">
        <v>40</v>
      </c>
      <c r="C39" s="15">
        <f>SUM(2.35+1.24+2.42)</f>
        <v>6.01</v>
      </c>
      <c r="D39" s="11" t="s">
        <v>40</v>
      </c>
      <c r="E39" s="11">
        <v>2.99</v>
      </c>
      <c r="F39" s="15"/>
    </row>
    <row r="40" spans="1:6" x14ac:dyDescent="0.2">
      <c r="A40" s="11"/>
      <c r="B40" s="11" t="s">
        <v>39</v>
      </c>
      <c r="C40" s="15">
        <f>SUM(2.28+2.02+1.62)</f>
        <v>5.92</v>
      </c>
      <c r="D40" s="11" t="s">
        <v>39</v>
      </c>
      <c r="E40" s="11">
        <v>1.96</v>
      </c>
      <c r="F40" s="15"/>
    </row>
    <row r="41" spans="1:6" x14ac:dyDescent="0.2">
      <c r="A41" s="11"/>
      <c r="B41" s="11" t="s">
        <v>41</v>
      </c>
      <c r="C41" s="15">
        <f>SUM(1.78+0.97+1.82)</f>
        <v>4.57</v>
      </c>
      <c r="D41" s="11" t="s">
        <v>41</v>
      </c>
      <c r="E41" s="11">
        <v>1.9</v>
      </c>
      <c r="F41" s="15"/>
    </row>
    <row r="42" spans="1:6" x14ac:dyDescent="0.2">
      <c r="A42" s="11"/>
      <c r="B42" s="11" t="s">
        <v>42</v>
      </c>
      <c r="C42" s="15">
        <f>SUM(1.76+1.48+2.29)</f>
        <v>5.53</v>
      </c>
      <c r="D42" s="11" t="s">
        <v>42</v>
      </c>
      <c r="E42" s="11">
        <v>1.7</v>
      </c>
      <c r="F42" s="15"/>
    </row>
    <row r="43" spans="1:6" x14ac:dyDescent="0.2">
      <c r="A43" s="11"/>
      <c r="B43" s="11" t="s">
        <v>43</v>
      </c>
      <c r="C43" s="15">
        <f>SUM(1.7+1.5+1.64)</f>
        <v>4.84</v>
      </c>
      <c r="D43" s="11" t="s">
        <v>43</v>
      </c>
      <c r="E43" s="11">
        <v>2.67</v>
      </c>
      <c r="F43" s="15"/>
    </row>
    <row r="44" spans="1:6" x14ac:dyDescent="0.2">
      <c r="A44" s="11"/>
      <c r="B44" s="11" t="s">
        <v>44</v>
      </c>
      <c r="C44" s="15">
        <f>SUM(2.23+1.94+0.84)</f>
        <v>5.01</v>
      </c>
      <c r="D44" s="11" t="s">
        <v>44</v>
      </c>
      <c r="E44" s="11">
        <v>2.2799999999999998</v>
      </c>
      <c r="F44" s="15"/>
    </row>
    <row r="45" spans="1:6" x14ac:dyDescent="0.2">
      <c r="A45" s="11"/>
      <c r="B45" s="11" t="s">
        <v>45</v>
      </c>
      <c r="C45" s="15">
        <f>SUM(2.22+1.75+1.41+0.65)</f>
        <v>6.03</v>
      </c>
      <c r="D45" s="11" t="s">
        <v>45</v>
      </c>
      <c r="E45" s="11">
        <f>SUM(1.41+1.11)</f>
        <v>2.52</v>
      </c>
      <c r="F45" s="15"/>
    </row>
    <row r="46" spans="1:6" x14ac:dyDescent="0.2">
      <c r="A46" s="11"/>
      <c r="B46" s="11" t="s">
        <v>46</v>
      </c>
      <c r="C46" s="15">
        <f>SUM(2.04+3.32)</f>
        <v>5.3599999999999994</v>
      </c>
      <c r="D46" s="11" t="s">
        <v>46</v>
      </c>
      <c r="E46" s="11">
        <v>2.65</v>
      </c>
      <c r="F46" s="15"/>
    </row>
    <row r="47" spans="1:6" x14ac:dyDescent="0.2">
      <c r="A47" s="11"/>
      <c r="B47" s="16" t="s">
        <v>47</v>
      </c>
      <c r="C47" s="15">
        <f>SUM(1.87+2.14)</f>
        <v>4.01</v>
      </c>
      <c r="D47" s="11"/>
      <c r="E47" s="11"/>
      <c r="F47" s="15"/>
    </row>
    <row r="48" spans="1:6" x14ac:dyDescent="0.2">
      <c r="A48" s="16"/>
      <c r="B48" s="16"/>
      <c r="C48" s="17"/>
      <c r="D48" s="16"/>
      <c r="E48" s="16"/>
      <c r="F48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11ED-E42A-F543-B05A-E3E480923066}">
  <dimension ref="A1:H12"/>
  <sheetViews>
    <sheetView workbookViewId="0">
      <selection activeCell="F5" sqref="F5"/>
    </sheetView>
  </sheetViews>
  <sheetFormatPr baseColWidth="10" defaultRowHeight="16" x14ac:dyDescent="0.2"/>
  <sheetData>
    <row r="1" spans="1:8" x14ac:dyDescent="0.2">
      <c r="A1" s="18" t="s">
        <v>48</v>
      </c>
      <c r="B1" s="20" t="s">
        <v>49</v>
      </c>
      <c r="C1" s="20"/>
      <c r="D1" s="20" t="s">
        <v>50</v>
      </c>
      <c r="E1" s="20"/>
      <c r="F1" s="18" t="s">
        <v>51</v>
      </c>
      <c r="H1" t="s">
        <v>72</v>
      </c>
    </row>
    <row r="2" spans="1:8" x14ac:dyDescent="0.2">
      <c r="A2" s="18" t="s">
        <v>52</v>
      </c>
      <c r="B2" s="18" t="s">
        <v>53</v>
      </c>
      <c r="C2" s="18"/>
      <c r="D2" s="20" t="s">
        <v>2</v>
      </c>
      <c r="E2" s="20"/>
      <c r="F2" s="18">
        <v>5.6879999999999997</v>
      </c>
    </row>
    <row r="3" spans="1:8" x14ac:dyDescent="0.2">
      <c r="A3" s="18" t="s">
        <v>54</v>
      </c>
      <c r="B3" s="18" t="s">
        <v>53</v>
      </c>
      <c r="C3" s="18"/>
      <c r="D3" s="20" t="s">
        <v>2</v>
      </c>
      <c r="E3" s="20"/>
      <c r="F3" s="18">
        <v>5.6120000000000001</v>
      </c>
    </row>
    <row r="4" spans="1:8" x14ac:dyDescent="0.2">
      <c r="A4" s="18" t="s">
        <v>55</v>
      </c>
      <c r="B4" s="18" t="s">
        <v>53</v>
      </c>
      <c r="C4" s="18"/>
      <c r="D4" s="20" t="s">
        <v>2</v>
      </c>
      <c r="E4" s="20"/>
      <c r="F4" s="18">
        <v>6.6349999999999998</v>
      </c>
    </row>
    <row r="5" spans="1:8" x14ac:dyDescent="0.2">
      <c r="A5" s="18" t="s">
        <v>56</v>
      </c>
      <c r="B5" s="18" t="s">
        <v>53</v>
      </c>
      <c r="C5" s="18"/>
      <c r="D5" s="20" t="s">
        <v>2</v>
      </c>
      <c r="E5" s="20"/>
      <c r="F5" s="18">
        <v>5.3920000000000003</v>
      </c>
    </row>
    <row r="6" spans="1:8" x14ac:dyDescent="0.2">
      <c r="A6" s="18"/>
      <c r="B6" s="20"/>
      <c r="C6" s="20"/>
      <c r="D6" s="20"/>
      <c r="E6" s="20"/>
      <c r="F6" s="18"/>
    </row>
    <row r="7" spans="1:8" x14ac:dyDescent="0.2">
      <c r="A7" s="18"/>
      <c r="B7" s="20"/>
      <c r="C7" s="20"/>
      <c r="D7" s="20"/>
      <c r="E7" s="20"/>
      <c r="F7" s="18"/>
    </row>
    <row r="8" spans="1:8" x14ac:dyDescent="0.2">
      <c r="A8" s="18"/>
      <c r="B8" s="20"/>
      <c r="C8" s="20"/>
      <c r="D8" s="20"/>
      <c r="E8" s="20"/>
      <c r="F8" s="18"/>
    </row>
    <row r="9" spans="1:8" x14ac:dyDescent="0.2">
      <c r="A9" s="18"/>
      <c r="B9" s="20"/>
      <c r="C9" s="20"/>
      <c r="D9" s="20"/>
      <c r="E9" s="20"/>
      <c r="F9" s="18"/>
    </row>
    <row r="10" spans="1:8" x14ac:dyDescent="0.2">
      <c r="A10" s="18"/>
      <c r="B10" s="20"/>
      <c r="C10" s="20"/>
      <c r="D10" s="20"/>
      <c r="E10" s="20"/>
      <c r="F10" s="18"/>
    </row>
    <row r="11" spans="1:8" x14ac:dyDescent="0.2">
      <c r="A11" s="18"/>
      <c r="B11" s="20"/>
      <c r="C11" s="20"/>
      <c r="D11" s="20"/>
      <c r="E11" s="20"/>
      <c r="F11" s="18"/>
    </row>
    <row r="12" spans="1:8" x14ac:dyDescent="0.2">
      <c r="A12" s="18"/>
      <c r="B12" s="20"/>
      <c r="C12" s="20"/>
      <c r="D12" s="20"/>
      <c r="E12" s="20"/>
      <c r="F12" s="18"/>
    </row>
  </sheetData>
  <mergeCells count="20">
    <mergeCell ref="D5:E5"/>
    <mergeCell ref="B1:C1"/>
    <mergeCell ref="D1:E1"/>
    <mergeCell ref="D2:E2"/>
    <mergeCell ref="D3:E3"/>
    <mergeCell ref="D4:E4"/>
    <mergeCell ref="B6:C6"/>
    <mergeCell ref="D6:E6"/>
    <mergeCell ref="B7:C7"/>
    <mergeCell ref="D7:E7"/>
    <mergeCell ref="B8:C8"/>
    <mergeCell ref="D8:E8"/>
    <mergeCell ref="B12:C12"/>
    <mergeCell ref="D12:E12"/>
    <mergeCell ref="B9:C9"/>
    <mergeCell ref="D9:E9"/>
    <mergeCell ref="B10:C10"/>
    <mergeCell ref="D10:E10"/>
    <mergeCell ref="B11:C11"/>
    <mergeCell ref="D11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664F-D42D-1B46-8D30-61F83B0C348B}">
  <dimension ref="A1:H35"/>
  <sheetViews>
    <sheetView workbookViewId="0">
      <pane ySplit="1" topLeftCell="A12" activePane="bottomLeft" state="frozen"/>
      <selection pane="bottomLeft" activeCell="B23" sqref="B23"/>
    </sheetView>
  </sheetViews>
  <sheetFormatPr baseColWidth="10" defaultRowHeight="16" x14ac:dyDescent="0.2"/>
  <cols>
    <col min="7" max="7" width="29.5" bestFit="1" customWidth="1"/>
  </cols>
  <sheetData>
    <row r="1" spans="1:8" x14ac:dyDescent="0.2">
      <c r="A1" t="s">
        <v>48</v>
      </c>
      <c r="B1" s="21" t="s">
        <v>49</v>
      </c>
      <c r="C1" s="21"/>
      <c r="D1" s="21" t="s">
        <v>50</v>
      </c>
      <c r="E1" s="21"/>
      <c r="F1" t="s">
        <v>51</v>
      </c>
      <c r="G1" t="s">
        <v>71</v>
      </c>
      <c r="H1" t="s">
        <v>72</v>
      </c>
    </row>
    <row r="2" spans="1:8" x14ac:dyDescent="0.2">
      <c r="A2" t="s">
        <v>52</v>
      </c>
      <c r="B2" s="21" t="s">
        <v>0</v>
      </c>
      <c r="C2" s="21"/>
      <c r="D2" s="21" t="s">
        <v>57</v>
      </c>
      <c r="E2" s="21"/>
      <c r="F2">
        <v>4.016</v>
      </c>
      <c r="G2">
        <v>4.55</v>
      </c>
    </row>
    <row r="3" spans="1:8" x14ac:dyDescent="0.2">
      <c r="B3" s="21"/>
      <c r="C3" s="21"/>
      <c r="D3" s="21"/>
      <c r="E3" s="21"/>
    </row>
    <row r="4" spans="1:8" x14ac:dyDescent="0.2">
      <c r="A4" t="s">
        <v>52</v>
      </c>
      <c r="B4" s="21" t="s">
        <v>0</v>
      </c>
      <c r="C4" s="21"/>
      <c r="D4" s="21" t="s">
        <v>58</v>
      </c>
      <c r="E4" s="21"/>
      <c r="F4">
        <v>4.4550000000000001</v>
      </c>
      <c r="G4">
        <v>5.05</v>
      </c>
    </row>
    <row r="5" spans="1:8" x14ac:dyDescent="0.2">
      <c r="A5" t="s">
        <v>54</v>
      </c>
      <c r="B5" s="21" t="s">
        <v>0</v>
      </c>
      <c r="C5" s="21"/>
      <c r="D5" s="21" t="s">
        <v>58</v>
      </c>
      <c r="E5" s="21"/>
      <c r="F5">
        <v>4.12</v>
      </c>
      <c r="G5">
        <v>4.9909999999999997</v>
      </c>
    </row>
    <row r="6" spans="1:8" x14ac:dyDescent="0.2">
      <c r="A6" t="s">
        <v>55</v>
      </c>
      <c r="B6" s="21" t="s">
        <v>0</v>
      </c>
      <c r="C6" s="21"/>
      <c r="D6" s="21" t="s">
        <v>58</v>
      </c>
      <c r="E6" s="21"/>
      <c r="F6">
        <v>3.4569999999999999</v>
      </c>
      <c r="G6">
        <v>5.899</v>
      </c>
    </row>
    <row r="7" spans="1:8" x14ac:dyDescent="0.2">
      <c r="A7" t="s">
        <v>59</v>
      </c>
      <c r="B7" s="21" t="s">
        <v>0</v>
      </c>
      <c r="C7" s="21"/>
      <c r="D7" s="21" t="s">
        <v>58</v>
      </c>
      <c r="E7" s="21"/>
      <c r="F7">
        <v>3.7</v>
      </c>
      <c r="G7">
        <v>4.9580000000000002</v>
      </c>
    </row>
    <row r="8" spans="1:8" x14ac:dyDescent="0.2">
      <c r="B8" s="21"/>
      <c r="C8" s="21"/>
      <c r="D8" s="21"/>
      <c r="E8" s="21"/>
    </row>
    <row r="9" spans="1:8" x14ac:dyDescent="0.2">
      <c r="A9" t="s">
        <v>52</v>
      </c>
      <c r="B9" s="21" t="s">
        <v>0</v>
      </c>
      <c r="C9" s="21"/>
      <c r="D9" s="21" t="s">
        <v>60</v>
      </c>
      <c r="E9" s="21"/>
      <c r="F9">
        <v>3.8759999999999999</v>
      </c>
      <c r="G9">
        <v>7.1070000000000002</v>
      </c>
    </row>
    <row r="10" spans="1:8" x14ac:dyDescent="0.2">
      <c r="A10" t="s">
        <v>54</v>
      </c>
      <c r="B10" s="21" t="s">
        <v>0</v>
      </c>
      <c r="C10" s="21"/>
      <c r="D10" s="21" t="s">
        <v>60</v>
      </c>
      <c r="E10" s="21"/>
      <c r="F10">
        <v>4.1120000000000001</v>
      </c>
      <c r="G10">
        <v>4.7990000000000004</v>
      </c>
    </row>
    <row r="11" spans="1:8" x14ac:dyDescent="0.2">
      <c r="B11" s="21"/>
      <c r="C11" s="21"/>
      <c r="D11" s="21"/>
      <c r="E11" s="21"/>
    </row>
    <row r="12" spans="1:8" x14ac:dyDescent="0.2">
      <c r="A12" t="s">
        <v>52</v>
      </c>
      <c r="B12" s="21" t="s">
        <v>0</v>
      </c>
      <c r="C12" s="21"/>
      <c r="D12" s="21" t="s">
        <v>61</v>
      </c>
      <c r="E12" s="21"/>
      <c r="F12">
        <v>5.9039999999999999</v>
      </c>
      <c r="G12">
        <v>6.4189999999999996</v>
      </c>
    </row>
    <row r="13" spans="1:8" x14ac:dyDescent="0.2">
      <c r="A13" t="s">
        <v>55</v>
      </c>
      <c r="B13" s="21" t="s">
        <v>0</v>
      </c>
      <c r="C13" s="21"/>
      <c r="D13" s="21" t="s">
        <v>61</v>
      </c>
      <c r="E13" s="21"/>
      <c r="F13">
        <v>4.5049999999999999</v>
      </c>
      <c r="G13">
        <v>6.1859999999999999</v>
      </c>
    </row>
    <row r="14" spans="1:8" x14ac:dyDescent="0.2">
      <c r="A14" t="s">
        <v>62</v>
      </c>
      <c r="B14" s="21" t="s">
        <v>0</v>
      </c>
      <c r="C14" s="21"/>
      <c r="D14" s="21" t="s">
        <v>61</v>
      </c>
      <c r="E14" s="21"/>
      <c r="F14">
        <v>4.766</v>
      </c>
      <c r="G14">
        <v>5.4409999999999998</v>
      </c>
    </row>
    <row r="15" spans="1:8" x14ac:dyDescent="0.2">
      <c r="A15" t="s">
        <v>59</v>
      </c>
      <c r="B15" s="21" t="s">
        <v>0</v>
      </c>
      <c r="C15" s="21"/>
      <c r="D15" s="21" t="s">
        <v>61</v>
      </c>
      <c r="E15" s="21"/>
      <c r="F15">
        <v>5.0279999999999996</v>
      </c>
      <c r="G15">
        <v>5.4660000000000002</v>
      </c>
    </row>
    <row r="16" spans="1:8" x14ac:dyDescent="0.2">
      <c r="B16" s="21"/>
      <c r="C16" s="21"/>
      <c r="D16" s="21"/>
      <c r="E16" s="21"/>
    </row>
    <row r="17" spans="1:7" x14ac:dyDescent="0.2">
      <c r="A17" t="s">
        <v>52</v>
      </c>
      <c r="B17" t="s">
        <v>63</v>
      </c>
      <c r="D17" s="21" t="s">
        <v>57</v>
      </c>
      <c r="E17" s="21"/>
      <c r="F17">
        <v>2.6040000000000001</v>
      </c>
      <c r="G17">
        <v>3.7160000000000002</v>
      </c>
    </row>
    <row r="18" spans="1:7" x14ac:dyDescent="0.2">
      <c r="A18" t="s">
        <v>54</v>
      </c>
      <c r="B18" t="s">
        <v>63</v>
      </c>
      <c r="D18" s="21" t="s">
        <v>57</v>
      </c>
      <c r="E18" s="21"/>
      <c r="F18">
        <v>2.6779999999999999</v>
      </c>
      <c r="G18">
        <v>4.0880000000000001</v>
      </c>
    </row>
    <row r="19" spans="1:7" x14ac:dyDescent="0.2">
      <c r="A19" t="s">
        <v>55</v>
      </c>
      <c r="B19" t="s">
        <v>63</v>
      </c>
      <c r="D19" s="21" t="s">
        <v>57</v>
      </c>
      <c r="E19" s="21"/>
      <c r="F19">
        <v>2.105</v>
      </c>
      <c r="G19">
        <v>3.073</v>
      </c>
    </row>
    <row r="20" spans="1:7" x14ac:dyDescent="0.2">
      <c r="A20" t="s">
        <v>56</v>
      </c>
      <c r="B20" t="s">
        <v>63</v>
      </c>
      <c r="D20" s="21" t="s">
        <v>57</v>
      </c>
      <c r="E20" s="21"/>
      <c r="F20">
        <v>3.0760000000000001</v>
      </c>
      <c r="G20">
        <v>3.6339999999999999</v>
      </c>
    </row>
    <row r="21" spans="1:7" x14ac:dyDescent="0.2">
      <c r="A21" t="s">
        <v>59</v>
      </c>
      <c r="B21" t="s">
        <v>63</v>
      </c>
      <c r="D21" s="21" t="s">
        <v>57</v>
      </c>
      <c r="E21" s="21"/>
      <c r="F21">
        <v>4.6340000000000003</v>
      </c>
      <c r="G21">
        <v>3.7269999999999999</v>
      </c>
    </row>
    <row r="22" spans="1:7" x14ac:dyDescent="0.2">
      <c r="B22" s="21"/>
      <c r="C22" s="21"/>
      <c r="D22" s="21"/>
      <c r="E22" s="21"/>
    </row>
    <row r="23" spans="1:7" x14ac:dyDescent="0.2">
      <c r="A23" t="s">
        <v>52</v>
      </c>
      <c r="B23" t="s">
        <v>63</v>
      </c>
      <c r="D23" s="21" t="s">
        <v>58</v>
      </c>
      <c r="E23" s="21"/>
      <c r="F23">
        <v>1.55</v>
      </c>
      <c r="G23">
        <v>3.1139999999999999</v>
      </c>
    </row>
    <row r="24" spans="1:7" x14ac:dyDescent="0.2">
      <c r="A24" t="s">
        <v>54</v>
      </c>
      <c r="B24" t="s">
        <v>63</v>
      </c>
      <c r="D24" s="21" t="s">
        <v>58</v>
      </c>
      <c r="E24" s="21"/>
      <c r="F24">
        <v>1.6279999999999999</v>
      </c>
      <c r="G24">
        <v>2.149</v>
      </c>
    </row>
    <row r="25" spans="1:7" x14ac:dyDescent="0.2">
      <c r="A25" t="s">
        <v>55</v>
      </c>
      <c r="B25" t="s">
        <v>63</v>
      </c>
      <c r="D25" s="21" t="s">
        <v>58</v>
      </c>
      <c r="E25" s="21"/>
      <c r="F25">
        <v>3.2919999999999998</v>
      </c>
      <c r="G25">
        <v>3.8719999999999999</v>
      </c>
    </row>
    <row r="26" spans="1:7" x14ac:dyDescent="0.2">
      <c r="A26" t="s">
        <v>56</v>
      </c>
      <c r="B26" t="s">
        <v>63</v>
      </c>
      <c r="D26" s="21" t="s">
        <v>58</v>
      </c>
      <c r="E26" s="21"/>
      <c r="F26">
        <v>2.4769999999999999</v>
      </c>
      <c r="G26">
        <v>4.157</v>
      </c>
    </row>
    <row r="27" spans="1:7" x14ac:dyDescent="0.2">
      <c r="B27" s="21"/>
      <c r="C27" s="21"/>
      <c r="D27" s="21"/>
      <c r="E27" s="21"/>
    </row>
    <row r="28" spans="1:7" x14ac:dyDescent="0.2">
      <c r="A28" t="s">
        <v>55</v>
      </c>
      <c r="B28" s="21" t="s">
        <v>63</v>
      </c>
      <c r="C28" s="21"/>
      <c r="D28" s="21" t="s">
        <v>60</v>
      </c>
      <c r="E28" s="21"/>
      <c r="F28">
        <v>2.0739999999999998</v>
      </c>
      <c r="G28">
        <v>2.4420000000000002</v>
      </c>
    </row>
    <row r="29" spans="1:7" x14ac:dyDescent="0.2">
      <c r="B29" s="21"/>
      <c r="C29" s="21"/>
      <c r="D29" s="21"/>
      <c r="E29" s="21"/>
    </row>
    <row r="30" spans="1:7" x14ac:dyDescent="0.2">
      <c r="A30" t="s">
        <v>52</v>
      </c>
      <c r="B30" s="21" t="s">
        <v>63</v>
      </c>
      <c r="C30" s="21"/>
      <c r="D30" s="21" t="s">
        <v>61</v>
      </c>
      <c r="E30" s="21"/>
      <c r="F30">
        <v>2.278</v>
      </c>
      <c r="G30">
        <v>2.6190000000000002</v>
      </c>
    </row>
    <row r="31" spans="1:7" x14ac:dyDescent="0.2">
      <c r="B31" s="21"/>
      <c r="C31" s="21"/>
      <c r="D31" s="21"/>
      <c r="E31" s="21"/>
    </row>
    <row r="32" spans="1:7" x14ac:dyDescent="0.2">
      <c r="A32" t="s">
        <v>52</v>
      </c>
      <c r="B32" s="21" t="s">
        <v>0</v>
      </c>
      <c r="C32" s="21"/>
      <c r="D32" s="21" t="s">
        <v>64</v>
      </c>
      <c r="E32" s="21"/>
      <c r="F32">
        <v>4.274</v>
      </c>
      <c r="G32">
        <v>5.0609999999999999</v>
      </c>
    </row>
    <row r="33" spans="1:8" x14ac:dyDescent="0.2">
      <c r="A33" t="s">
        <v>54</v>
      </c>
      <c r="B33" s="21" t="s">
        <v>0</v>
      </c>
      <c r="C33" s="21"/>
      <c r="D33" s="21" t="s">
        <v>64</v>
      </c>
      <c r="E33" s="21"/>
      <c r="F33">
        <v>3.7389999999999999</v>
      </c>
      <c r="H33" t="s">
        <v>73</v>
      </c>
    </row>
    <row r="34" spans="1:8" x14ac:dyDescent="0.2">
      <c r="A34" t="s">
        <v>55</v>
      </c>
      <c r="B34" s="21" t="s">
        <v>0</v>
      </c>
      <c r="C34" s="21"/>
      <c r="D34" s="21" t="s">
        <v>64</v>
      </c>
      <c r="E34" s="21"/>
      <c r="F34">
        <v>5.4770000000000003</v>
      </c>
      <c r="G34">
        <v>5.45</v>
      </c>
    </row>
    <row r="35" spans="1:8" x14ac:dyDescent="0.2">
      <c r="A35" t="s">
        <v>56</v>
      </c>
      <c r="B35" s="21" t="s">
        <v>0</v>
      </c>
      <c r="C35" s="21"/>
      <c r="D35" s="21" t="s">
        <v>64</v>
      </c>
      <c r="E35" s="21"/>
      <c r="F35">
        <v>5.4020000000000001</v>
      </c>
      <c r="G35">
        <v>6.649</v>
      </c>
    </row>
  </sheetData>
  <mergeCells count="61">
    <mergeCell ref="B1:C1"/>
    <mergeCell ref="D1:E1"/>
    <mergeCell ref="B2:C2"/>
    <mergeCell ref="D2:E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  <mergeCell ref="D20:E20"/>
    <mergeCell ref="B13:C13"/>
    <mergeCell ref="D13:E13"/>
    <mergeCell ref="B14:C14"/>
    <mergeCell ref="D14:E14"/>
    <mergeCell ref="B15:C15"/>
    <mergeCell ref="D15:E15"/>
    <mergeCell ref="B16:C16"/>
    <mergeCell ref="D16:E16"/>
    <mergeCell ref="D17:E17"/>
    <mergeCell ref="D18:E18"/>
    <mergeCell ref="D19:E19"/>
    <mergeCell ref="B29:C29"/>
    <mergeCell ref="D29:E29"/>
    <mergeCell ref="D21:E21"/>
    <mergeCell ref="B22:C22"/>
    <mergeCell ref="D22:E22"/>
    <mergeCell ref="D23:E23"/>
    <mergeCell ref="D24:E24"/>
    <mergeCell ref="D25:E25"/>
    <mergeCell ref="D26:E26"/>
    <mergeCell ref="B27:C27"/>
    <mergeCell ref="D27:E27"/>
    <mergeCell ref="B28:C28"/>
    <mergeCell ref="D28:E28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8495-F9EB-B24C-A784-B5B6B8D847FE}">
  <dimension ref="A1:AG46"/>
  <sheetViews>
    <sheetView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10.33203125" bestFit="1" customWidth="1"/>
  </cols>
  <sheetData>
    <row r="1" spans="1:33" x14ac:dyDescent="0.2">
      <c r="A1" t="s">
        <v>48</v>
      </c>
      <c r="B1" s="21" t="s">
        <v>49</v>
      </c>
      <c r="C1" s="21"/>
      <c r="D1" s="21" t="s">
        <v>50</v>
      </c>
      <c r="E1" s="21"/>
      <c r="F1" t="s">
        <v>51</v>
      </c>
    </row>
    <row r="2" spans="1:33" x14ac:dyDescent="0.2">
      <c r="A2" t="s">
        <v>65</v>
      </c>
      <c r="B2" t="s">
        <v>66</v>
      </c>
      <c r="D2" t="s">
        <v>2</v>
      </c>
      <c r="F2">
        <v>7.194</v>
      </c>
    </row>
    <row r="3" spans="1:33" x14ac:dyDescent="0.2">
      <c r="A3" t="s">
        <v>67</v>
      </c>
      <c r="B3" t="s">
        <v>66</v>
      </c>
      <c r="D3" t="s">
        <v>2</v>
      </c>
      <c r="F3">
        <v>7.8819999999999997</v>
      </c>
    </row>
    <row r="4" spans="1:33" x14ac:dyDescent="0.2">
      <c r="A4" t="s">
        <v>68</v>
      </c>
      <c r="B4" t="s">
        <v>66</v>
      </c>
      <c r="D4" t="s">
        <v>2</v>
      </c>
      <c r="F4">
        <v>7.327</v>
      </c>
    </row>
    <row r="5" spans="1:33" x14ac:dyDescent="0.2">
      <c r="A5" t="s">
        <v>69</v>
      </c>
      <c r="B5" t="s">
        <v>66</v>
      </c>
      <c r="D5" t="s">
        <v>2</v>
      </c>
      <c r="F5">
        <v>5.9329999999999998</v>
      </c>
    </row>
    <row r="6" spans="1:33" x14ac:dyDescent="0.2">
      <c r="A6" t="s">
        <v>70</v>
      </c>
      <c r="B6" t="s">
        <v>66</v>
      </c>
      <c r="D6" t="s">
        <v>2</v>
      </c>
      <c r="F6">
        <v>7.6950000000000003</v>
      </c>
    </row>
    <row r="7" spans="1:33" x14ac:dyDescent="0.2">
      <c r="A7" t="s">
        <v>65</v>
      </c>
      <c r="B7" t="s">
        <v>66</v>
      </c>
      <c r="D7" t="s">
        <v>79</v>
      </c>
      <c r="F7">
        <v>7.4119999999999999</v>
      </c>
    </row>
    <row r="8" spans="1:33" x14ac:dyDescent="0.2">
      <c r="A8" t="s">
        <v>67</v>
      </c>
      <c r="B8" t="s">
        <v>66</v>
      </c>
      <c r="D8" t="s">
        <v>79</v>
      </c>
      <c r="F8">
        <v>6.8920000000000003</v>
      </c>
    </row>
    <row r="9" spans="1:33" x14ac:dyDescent="0.2">
      <c r="A9" t="s">
        <v>68</v>
      </c>
      <c r="B9" t="s">
        <v>66</v>
      </c>
      <c r="D9" t="s">
        <v>79</v>
      </c>
      <c r="F9">
        <v>6.7080000000000002</v>
      </c>
    </row>
    <row r="10" spans="1:33" x14ac:dyDescent="0.2">
      <c r="A10" t="s">
        <v>69</v>
      </c>
      <c r="B10" t="s">
        <v>66</v>
      </c>
      <c r="D10" t="s">
        <v>79</v>
      </c>
      <c r="F10">
        <v>7.5720000000000001</v>
      </c>
    </row>
    <row r="11" spans="1:33" x14ac:dyDescent="0.2">
      <c r="A11" t="s">
        <v>70</v>
      </c>
      <c r="B11" t="s">
        <v>66</v>
      </c>
      <c r="D11" t="s">
        <v>79</v>
      </c>
      <c r="F11">
        <v>6.9459999999999997</v>
      </c>
    </row>
    <row r="12" spans="1:33" x14ac:dyDescent="0.2">
      <c r="A12" t="s">
        <v>74</v>
      </c>
      <c r="B12" t="s">
        <v>66</v>
      </c>
      <c r="C12" s="19"/>
      <c r="D12" t="s">
        <v>79</v>
      </c>
      <c r="E12" s="19"/>
      <c r="F12" s="19">
        <v>5.3319999999999999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</row>
    <row r="13" spans="1:33" x14ac:dyDescent="0.2">
      <c r="A13" t="s">
        <v>75</v>
      </c>
      <c r="B13" t="s">
        <v>66</v>
      </c>
      <c r="C13" s="19"/>
      <c r="D13" t="s">
        <v>79</v>
      </c>
      <c r="E13" s="19"/>
      <c r="F13" s="19">
        <v>6.57</v>
      </c>
      <c r="G13" s="19"/>
      <c r="H13" s="19"/>
      <c r="I13" s="19"/>
      <c r="J13" s="19"/>
      <c r="K13" s="19"/>
      <c r="L13" s="19"/>
      <c r="M13" s="19"/>
      <c r="N13" s="19"/>
    </row>
    <row r="14" spans="1:33" x14ac:dyDescent="0.2">
      <c r="A14" t="s">
        <v>76</v>
      </c>
      <c r="B14" t="s">
        <v>66</v>
      </c>
      <c r="D14" t="s">
        <v>79</v>
      </c>
      <c r="E14" s="19"/>
      <c r="F14" s="19">
        <v>5.6050000000000004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spans="1:33" x14ac:dyDescent="0.2">
      <c r="A15" t="s">
        <v>77</v>
      </c>
      <c r="B15" t="s">
        <v>66</v>
      </c>
      <c r="C15" s="19"/>
      <c r="D15" t="s">
        <v>79</v>
      </c>
      <c r="F15" s="19">
        <v>5.9240000000000004</v>
      </c>
    </row>
    <row r="16" spans="1:33" x14ac:dyDescent="0.2">
      <c r="A16" t="s">
        <v>78</v>
      </c>
      <c r="B16" t="s">
        <v>66</v>
      </c>
      <c r="C16" s="19"/>
      <c r="D16" t="s">
        <v>79</v>
      </c>
      <c r="F16" s="19">
        <v>7.2670000000000003</v>
      </c>
    </row>
    <row r="17" spans="1:20" x14ac:dyDescent="0.2">
      <c r="A17" t="s">
        <v>65</v>
      </c>
      <c r="B17" t="s">
        <v>66</v>
      </c>
      <c r="C17" s="19"/>
      <c r="D17" s="19" t="s">
        <v>80</v>
      </c>
      <c r="F17" s="19">
        <v>4.9619999999999997</v>
      </c>
    </row>
    <row r="18" spans="1:20" x14ac:dyDescent="0.2">
      <c r="A18" t="s">
        <v>67</v>
      </c>
      <c r="B18" t="s">
        <v>66</v>
      </c>
      <c r="C18" s="19"/>
      <c r="D18" s="19" t="s">
        <v>80</v>
      </c>
      <c r="F18" s="19">
        <v>6.6879999999999997</v>
      </c>
    </row>
    <row r="19" spans="1:20" x14ac:dyDescent="0.2">
      <c r="A19" t="s">
        <v>68</v>
      </c>
      <c r="B19" t="s">
        <v>66</v>
      </c>
      <c r="C19" s="19"/>
      <c r="D19" s="19" t="s">
        <v>80</v>
      </c>
      <c r="F19" s="19">
        <v>6.742</v>
      </c>
    </row>
    <row r="20" spans="1:20" x14ac:dyDescent="0.2">
      <c r="A20" t="s">
        <v>69</v>
      </c>
      <c r="B20" t="s">
        <v>66</v>
      </c>
      <c r="C20" s="19"/>
      <c r="D20" s="19" t="s">
        <v>80</v>
      </c>
      <c r="F20" s="19">
        <v>6.5469999999999997</v>
      </c>
    </row>
    <row r="21" spans="1:20" x14ac:dyDescent="0.2">
      <c r="A21" t="s">
        <v>70</v>
      </c>
      <c r="B21" t="s">
        <v>66</v>
      </c>
      <c r="C21" s="19"/>
      <c r="D21" s="19" t="s">
        <v>80</v>
      </c>
      <c r="F21" s="19">
        <v>6.1150000000000002</v>
      </c>
    </row>
    <row r="22" spans="1:20" x14ac:dyDescent="0.2">
      <c r="A22" t="s">
        <v>74</v>
      </c>
      <c r="B22" t="s">
        <v>66</v>
      </c>
      <c r="C22" s="19"/>
      <c r="D22" s="19" t="s">
        <v>80</v>
      </c>
      <c r="F22" s="19">
        <v>6.476</v>
      </c>
    </row>
    <row r="23" spans="1:20" x14ac:dyDescent="0.2">
      <c r="A23" t="s">
        <v>65</v>
      </c>
      <c r="B23" s="19" t="s">
        <v>81</v>
      </c>
      <c r="C23" s="19"/>
      <c r="D23" t="s">
        <v>2</v>
      </c>
      <c r="F23" s="19">
        <v>5.9969999999999999</v>
      </c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2">
      <c r="A24" t="s">
        <v>67</v>
      </c>
      <c r="B24" s="19" t="s">
        <v>81</v>
      </c>
      <c r="C24" s="19"/>
      <c r="D24" t="s">
        <v>2</v>
      </c>
      <c r="F24" s="19">
        <v>6.31</v>
      </c>
    </row>
    <row r="25" spans="1:20" x14ac:dyDescent="0.2">
      <c r="A25" t="s">
        <v>68</v>
      </c>
      <c r="B25" s="19" t="s">
        <v>81</v>
      </c>
      <c r="C25" s="19"/>
      <c r="D25" t="s">
        <v>2</v>
      </c>
      <c r="F25" s="19">
        <v>5.1959999999999997</v>
      </c>
      <c r="K25" s="19"/>
    </row>
    <row r="26" spans="1:20" x14ac:dyDescent="0.2">
      <c r="A26" t="s">
        <v>69</v>
      </c>
      <c r="B26" s="19" t="s">
        <v>81</v>
      </c>
      <c r="C26" s="19"/>
      <c r="D26" t="s">
        <v>2</v>
      </c>
      <c r="F26" s="19">
        <v>5.0759999999999996</v>
      </c>
      <c r="K26" s="19"/>
    </row>
    <row r="27" spans="1:20" x14ac:dyDescent="0.2">
      <c r="A27" t="s">
        <v>70</v>
      </c>
      <c r="B27" s="19" t="s">
        <v>81</v>
      </c>
      <c r="C27" s="19"/>
      <c r="D27" t="s">
        <v>2</v>
      </c>
      <c r="F27" s="19">
        <v>5.7329999999999997</v>
      </c>
      <c r="K27" s="19"/>
    </row>
    <row r="28" spans="1:20" x14ac:dyDescent="0.2">
      <c r="A28" t="s">
        <v>65</v>
      </c>
      <c r="B28" s="19" t="s">
        <v>81</v>
      </c>
      <c r="C28" s="19"/>
      <c r="D28" t="s">
        <v>79</v>
      </c>
      <c r="F28" s="19">
        <v>4.5940000000000003</v>
      </c>
      <c r="K28" s="19"/>
    </row>
    <row r="29" spans="1:20" x14ac:dyDescent="0.2">
      <c r="A29" t="s">
        <v>67</v>
      </c>
      <c r="B29" s="19" t="s">
        <v>81</v>
      </c>
      <c r="D29" t="s">
        <v>79</v>
      </c>
      <c r="F29" s="19">
        <v>3.8130000000000002</v>
      </c>
      <c r="K29" s="19"/>
    </row>
    <row r="30" spans="1:20" x14ac:dyDescent="0.2">
      <c r="A30" t="s">
        <v>68</v>
      </c>
      <c r="B30" s="19" t="s">
        <v>81</v>
      </c>
      <c r="D30" t="s">
        <v>79</v>
      </c>
      <c r="F30" s="19">
        <v>2.968</v>
      </c>
      <c r="K30" s="19"/>
    </row>
    <row r="31" spans="1:20" x14ac:dyDescent="0.2">
      <c r="A31" t="s">
        <v>69</v>
      </c>
      <c r="B31" s="19" t="s">
        <v>81</v>
      </c>
      <c r="D31" t="s">
        <v>79</v>
      </c>
      <c r="F31" s="19">
        <v>3.2429999999999999</v>
      </c>
      <c r="K31" s="19"/>
    </row>
    <row r="32" spans="1:20" x14ac:dyDescent="0.2">
      <c r="A32" t="s">
        <v>70</v>
      </c>
      <c r="B32" s="19" t="s">
        <v>81</v>
      </c>
      <c r="D32" t="s">
        <v>79</v>
      </c>
      <c r="F32" s="19">
        <v>4.1470000000000002</v>
      </c>
      <c r="I32" s="19"/>
      <c r="J32" s="19"/>
      <c r="K32" s="19"/>
      <c r="L32" s="19"/>
      <c r="M32" s="19"/>
      <c r="N32" s="19"/>
    </row>
    <row r="33" spans="1:11" x14ac:dyDescent="0.2">
      <c r="A33" t="s">
        <v>74</v>
      </c>
      <c r="B33" s="19" t="s">
        <v>81</v>
      </c>
      <c r="D33" t="s">
        <v>79</v>
      </c>
      <c r="F33" s="19">
        <v>3.081</v>
      </c>
      <c r="K33" s="19"/>
    </row>
    <row r="34" spans="1:11" x14ac:dyDescent="0.2">
      <c r="A34" t="s">
        <v>75</v>
      </c>
      <c r="B34" s="19" t="s">
        <v>81</v>
      </c>
      <c r="D34" t="s">
        <v>79</v>
      </c>
      <c r="F34" s="19">
        <v>3.5430000000000001</v>
      </c>
    </row>
    <row r="35" spans="1:11" x14ac:dyDescent="0.2">
      <c r="A35" t="s">
        <v>76</v>
      </c>
      <c r="B35" s="19" t="s">
        <v>81</v>
      </c>
      <c r="D35" t="s">
        <v>79</v>
      </c>
      <c r="F35" s="19">
        <v>3.7229999999999999</v>
      </c>
    </row>
    <row r="36" spans="1:11" x14ac:dyDescent="0.2">
      <c r="A36" t="s">
        <v>77</v>
      </c>
      <c r="B36" s="19" t="s">
        <v>81</v>
      </c>
      <c r="D36" t="s">
        <v>79</v>
      </c>
      <c r="F36" s="19">
        <v>3.6269999999999998</v>
      </c>
    </row>
    <row r="37" spans="1:11" x14ac:dyDescent="0.2">
      <c r="A37" t="s">
        <v>65</v>
      </c>
      <c r="B37" s="19" t="s">
        <v>81</v>
      </c>
      <c r="D37" s="19" t="s">
        <v>80</v>
      </c>
      <c r="F37" s="19">
        <v>2.2559999999999998</v>
      </c>
    </row>
    <row r="38" spans="1:11" x14ac:dyDescent="0.2">
      <c r="A38" t="s">
        <v>67</v>
      </c>
      <c r="B38" s="19" t="s">
        <v>81</v>
      </c>
      <c r="D38" s="19" t="s">
        <v>80</v>
      </c>
      <c r="F38" s="19">
        <v>1.925</v>
      </c>
    </row>
    <row r="39" spans="1:11" x14ac:dyDescent="0.2">
      <c r="A39" t="s">
        <v>68</v>
      </c>
      <c r="B39" s="19" t="s">
        <v>81</v>
      </c>
      <c r="D39" s="19" t="s">
        <v>80</v>
      </c>
      <c r="F39" s="19">
        <v>1.0669999999999999</v>
      </c>
    </row>
    <row r="40" spans="1:11" x14ac:dyDescent="0.2">
      <c r="A40" t="s">
        <v>69</v>
      </c>
      <c r="B40" s="19" t="s">
        <v>81</v>
      </c>
      <c r="D40" s="19" t="s">
        <v>80</v>
      </c>
      <c r="F40" s="19">
        <v>1.909</v>
      </c>
    </row>
    <row r="41" spans="1:11" x14ac:dyDescent="0.2">
      <c r="A41" t="s">
        <v>70</v>
      </c>
      <c r="B41" s="19" t="s">
        <v>81</v>
      </c>
      <c r="D41" s="19" t="s">
        <v>80</v>
      </c>
      <c r="F41" s="19">
        <v>2.4590000000000001</v>
      </c>
    </row>
    <row r="42" spans="1:11" x14ac:dyDescent="0.2">
      <c r="A42" t="s">
        <v>74</v>
      </c>
      <c r="B42" s="19" t="s">
        <v>81</v>
      </c>
      <c r="D42" s="19" t="s">
        <v>80</v>
      </c>
      <c r="F42" s="19">
        <v>2.2709999999999999</v>
      </c>
    </row>
    <row r="43" spans="1:11" x14ac:dyDescent="0.2">
      <c r="D43" s="19"/>
    </row>
    <row r="44" spans="1:11" x14ac:dyDescent="0.2">
      <c r="D44" s="19"/>
    </row>
    <row r="45" spans="1:11" x14ac:dyDescent="0.2">
      <c r="D45" s="19"/>
    </row>
    <row r="46" spans="1:11" x14ac:dyDescent="0.2">
      <c r="D46" s="19"/>
    </row>
  </sheetData>
  <mergeCells count="2">
    <mergeCell ref="B1:C1"/>
    <mergeCell ref="D1:E1"/>
  </mergeCells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6B86-1B0C-7444-BCFB-BF0ACAE59166}">
  <dimension ref="A1:F4"/>
  <sheetViews>
    <sheetView tabSelected="1" workbookViewId="0">
      <pane ySplit="1" topLeftCell="A2" activePane="bottomLeft" state="frozen"/>
      <selection pane="bottomLeft" activeCell="F5" sqref="F5"/>
    </sheetView>
  </sheetViews>
  <sheetFormatPr baseColWidth="10" defaultRowHeight="16" x14ac:dyDescent="0.2"/>
  <sheetData>
    <row r="1" spans="1:6" x14ac:dyDescent="0.2">
      <c r="A1" t="s">
        <v>48</v>
      </c>
      <c r="B1" s="21" t="s">
        <v>49</v>
      </c>
      <c r="C1" s="21"/>
      <c r="D1" s="21" t="s">
        <v>50</v>
      </c>
      <c r="E1" s="21"/>
      <c r="F1" t="s">
        <v>51</v>
      </c>
    </row>
    <row r="2" spans="1:6" x14ac:dyDescent="0.2">
      <c r="A2" t="s">
        <v>82</v>
      </c>
      <c r="B2" t="s">
        <v>83</v>
      </c>
      <c r="D2" t="s">
        <v>80</v>
      </c>
      <c r="F2">
        <v>6.5910000000000002</v>
      </c>
    </row>
    <row r="3" spans="1:6" x14ac:dyDescent="0.2">
      <c r="A3" t="s">
        <v>84</v>
      </c>
      <c r="B3" t="s">
        <v>83</v>
      </c>
      <c r="D3" t="s">
        <v>80</v>
      </c>
      <c r="F3">
        <v>7.1669999999999998</v>
      </c>
    </row>
    <row r="4" spans="1:6" x14ac:dyDescent="0.2">
      <c r="A4" t="s">
        <v>85</v>
      </c>
      <c r="B4" t="s">
        <v>83</v>
      </c>
      <c r="D4" t="s">
        <v>80</v>
      </c>
      <c r="F4">
        <v>6.6820000000000004</v>
      </c>
    </row>
  </sheetData>
  <mergeCells count="2">
    <mergeCell ref="B1:C1"/>
    <mergeCell ref="D1:E1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J13" sqref="J13"/>
    </sheetView>
  </sheetViews>
  <sheetFormatPr baseColWidth="10" defaultRowHeight="14" x14ac:dyDescent="0.15"/>
  <cols>
    <col min="1" max="16384" width="10.83203125" style="1"/>
  </cols>
  <sheetData>
    <row r="1" spans="1:1" x14ac:dyDescent="0.15">
      <c r="A1" s="1" t="s">
        <v>9</v>
      </c>
    </row>
    <row r="2" spans="1:1" x14ac:dyDescent="0.15">
      <c r="A2" s="1" t="s">
        <v>22</v>
      </c>
    </row>
    <row r="3" spans="1:1" x14ac:dyDescent="0.15">
      <c r="A3" s="1" t="s">
        <v>35</v>
      </c>
    </row>
    <row r="4" spans="1:1" x14ac:dyDescent="0.15">
      <c r="A4" s="1" t="s">
        <v>36</v>
      </c>
    </row>
    <row r="5" spans="1:1" x14ac:dyDescent="0.15">
      <c r="A5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30ts - 012519</vt:lpstr>
      <vt:lpstr>27ts - 020719</vt:lpstr>
      <vt:lpstr>kap1 30ts - 062519</vt:lpstr>
      <vt:lpstr>30ts - 030621 LG</vt:lpstr>
      <vt:lpstr>30ts - 032021 LG</vt:lpstr>
      <vt:lpstr>30ts - 092923</vt:lpstr>
      <vt:lpstr>30ts - 100623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2019-01-26T18:32:38Z</dcterms:created>
  <dcterms:modified xsi:type="dcterms:W3CDTF">2023-10-06T20:50:12Z</dcterms:modified>
</cp:coreProperties>
</file>