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R2023\R\"/>
    </mc:Choice>
  </mc:AlternateContent>
  <xr:revisionPtr revIDLastSave="0" documentId="8_{70BBBCA4-9CAA-4F00-8584-DE8866200A9F}" xr6:coauthVersionLast="36" xr6:coauthVersionMax="36" xr10:uidLastSave="{00000000-0000-0000-0000-000000000000}"/>
  <bookViews>
    <workbookView xWindow="0" yWindow="0" windowWidth="28800" windowHeight="11625" xr2:uid="{8C937914-F125-4CFF-BB08-1526C169C42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2" i="1"/>
  <c r="F15" i="1" s="1"/>
  <c r="E12" i="1"/>
  <c r="F14" i="1" s="1"/>
  <c r="E10" i="1"/>
  <c r="G16" i="1" l="1"/>
  <c r="G17" i="1" s="1"/>
  <c r="H15" i="1" l="1"/>
  <c r="H17" i="1"/>
</calcChain>
</file>

<file path=xl/sharedStrings.xml><?xml version="1.0" encoding="utf-8"?>
<sst xmlns="http://schemas.openxmlformats.org/spreadsheetml/2006/main" count="83" uniqueCount="67">
  <si>
    <t>Description</t>
  </si>
  <si>
    <t>Abbr.</t>
  </si>
  <si>
    <t>Unity</t>
  </si>
  <si>
    <t>Inputs</t>
  </si>
  <si>
    <t>Results 1</t>
  </si>
  <si>
    <t>Results 2</t>
  </si>
  <si>
    <t>Results 3</t>
  </si>
  <si>
    <t>P4095 transceiver:</t>
  </si>
  <si>
    <t>frequency of operation</t>
  </si>
  <si>
    <r>
      <t>f</t>
    </r>
    <r>
      <rPr>
        <vertAlign val="subscript"/>
        <sz val="9"/>
        <rFont val="Arial"/>
        <family val="2"/>
      </rPr>
      <t>0</t>
    </r>
  </si>
  <si>
    <t>[Hz]</t>
  </si>
  <si>
    <t>Enter the driving frequency of the reader</t>
  </si>
  <si>
    <t>power supply</t>
  </si>
  <si>
    <r>
      <t>V</t>
    </r>
    <r>
      <rPr>
        <vertAlign val="subscript"/>
        <sz val="9"/>
        <rFont val="Arial"/>
        <family val="2"/>
      </rPr>
      <t>DD</t>
    </r>
  </si>
  <si>
    <t>[V]</t>
  </si>
  <si>
    <t>Enter your power supply values</t>
  </si>
  <si>
    <t>ground</t>
  </si>
  <si>
    <r>
      <t>V</t>
    </r>
    <r>
      <rPr>
        <vertAlign val="subscript"/>
        <sz val="9"/>
        <rFont val="Arial"/>
        <family val="2"/>
      </rPr>
      <t>SS</t>
    </r>
  </si>
  <si>
    <t>inductivity of antenna</t>
  </si>
  <si>
    <r>
      <t>L</t>
    </r>
    <r>
      <rPr>
        <vertAlign val="subscript"/>
        <sz val="9"/>
        <rFont val="Arial"/>
        <family val="2"/>
      </rPr>
      <t>R</t>
    </r>
  </si>
  <si>
    <t>[H]</t>
  </si>
  <si>
    <t>Enter your antenna inductivity</t>
  </si>
  <si>
    <t>quality factor</t>
  </si>
  <si>
    <r>
      <t>Q</t>
    </r>
    <r>
      <rPr>
        <vertAlign val="subscript"/>
        <sz val="9"/>
        <rFont val="Arial"/>
        <family val="2"/>
      </rPr>
      <t>R</t>
    </r>
  </si>
  <si>
    <t>[-]</t>
  </si>
  <si>
    <t>Enter your antenna quality factor</t>
  </si>
  <si>
    <r>
      <t>res. cap. = f(f</t>
    </r>
    <r>
      <rPr>
        <vertAlign val="subscript"/>
        <sz val="9"/>
        <rFont val="Arial"/>
        <family val="2"/>
      </rPr>
      <t>0</t>
    </r>
    <r>
      <rPr>
        <sz val="9"/>
        <rFont val="Arial"/>
      </rPr>
      <t>, L</t>
    </r>
    <r>
      <rPr>
        <vertAlign val="subscript"/>
        <sz val="9"/>
        <rFont val="Arial"/>
        <family val="2"/>
      </rPr>
      <t>ANT</t>
    </r>
    <r>
      <rPr>
        <sz val="9"/>
        <rFont val="Arial"/>
      </rPr>
      <t>)</t>
    </r>
  </si>
  <si>
    <r>
      <t>C</t>
    </r>
    <r>
      <rPr>
        <vertAlign val="subscript"/>
        <sz val="9"/>
        <rFont val="Arial"/>
        <family val="2"/>
      </rPr>
      <t>0</t>
    </r>
  </si>
  <si>
    <t>[F]</t>
  </si>
  <si>
    <t>required resonance capacitor value</t>
  </si>
  <si>
    <t>This value helps choosing Cres (D22)</t>
  </si>
  <si>
    <t>ohmic resistance</t>
  </si>
  <si>
    <r>
      <t>R</t>
    </r>
    <r>
      <rPr>
        <vertAlign val="subscript"/>
        <sz val="9"/>
        <rFont val="Arial"/>
        <family val="2"/>
      </rPr>
      <t>ANT_R</t>
    </r>
  </si>
  <si>
    <r>
      <t>[</t>
    </r>
    <r>
      <rPr>
        <sz val="9"/>
        <rFont val="Symbol"/>
        <family val="1"/>
        <charset val="2"/>
      </rPr>
      <t>W</t>
    </r>
    <r>
      <rPr>
        <sz val="9"/>
        <rFont val="Arial"/>
      </rPr>
      <t>]</t>
    </r>
  </si>
  <si>
    <t>serial resistor</t>
  </si>
  <si>
    <r>
      <t>R</t>
    </r>
    <r>
      <rPr>
        <vertAlign val="subscript"/>
        <sz val="9"/>
        <rFont val="Arial"/>
        <family val="2"/>
      </rPr>
      <t>SER</t>
    </r>
  </si>
  <si>
    <t>Adjust this resistor value to adjust the antenna current</t>
  </si>
  <si>
    <t>antenna current</t>
  </si>
  <si>
    <r>
      <t>I</t>
    </r>
    <r>
      <rPr>
        <vertAlign val="subscript"/>
        <sz val="9"/>
        <rFont val="Arial"/>
        <family val="2"/>
      </rPr>
      <t>ANT</t>
    </r>
  </si>
  <si>
    <t>[A]</t>
  </si>
  <si>
    <r>
      <t>Max. ant. voltage = f(d</t>
    </r>
    <r>
      <rPr>
        <vertAlign val="subscript"/>
        <sz val="9"/>
        <rFont val="Arial"/>
        <family val="2"/>
      </rPr>
      <t>C</t>
    </r>
    <r>
      <rPr>
        <sz val="9"/>
        <rFont val="Arial"/>
      </rPr>
      <t>,V</t>
    </r>
    <r>
      <rPr>
        <vertAlign val="subscript"/>
        <sz val="9"/>
        <rFont val="Arial"/>
        <family val="2"/>
      </rPr>
      <t>DEMOD_IN_max</t>
    </r>
    <r>
      <rPr>
        <sz val="9"/>
        <rFont val="Arial"/>
      </rPr>
      <t>)</t>
    </r>
  </si>
  <si>
    <r>
      <t>V</t>
    </r>
    <r>
      <rPr>
        <vertAlign val="subscript"/>
        <sz val="9"/>
        <rFont val="Arial"/>
        <family val="2"/>
      </rPr>
      <t>ANT_max(pp)</t>
    </r>
  </si>
  <si>
    <r>
      <t>antenna voltage  = f(I</t>
    </r>
    <r>
      <rPr>
        <vertAlign val="subscript"/>
        <sz val="9"/>
        <rFont val="Arial"/>
        <family val="2"/>
      </rPr>
      <t>ANT</t>
    </r>
    <r>
      <rPr>
        <sz val="9"/>
        <rFont val="Arial"/>
      </rPr>
      <t>)</t>
    </r>
  </si>
  <si>
    <r>
      <t>V</t>
    </r>
    <r>
      <rPr>
        <vertAlign val="subscript"/>
        <sz val="9"/>
        <rFont val="Arial"/>
        <family val="2"/>
      </rPr>
      <t>ANT(pp)</t>
    </r>
  </si>
  <si>
    <t>voltage on DEMOD_IN pin</t>
  </si>
  <si>
    <r>
      <t>DEMOD_IN voltage=f(V</t>
    </r>
    <r>
      <rPr>
        <vertAlign val="subscript"/>
        <sz val="9"/>
        <rFont val="Arial"/>
        <family val="2"/>
      </rPr>
      <t>antpp</t>
    </r>
    <r>
      <rPr>
        <sz val="9"/>
        <rFont val="Arial"/>
      </rPr>
      <t>,C</t>
    </r>
    <r>
      <rPr>
        <vertAlign val="subscript"/>
        <sz val="9"/>
        <rFont val="Arial"/>
        <family val="2"/>
      </rPr>
      <t>dv1</t>
    </r>
    <r>
      <rPr>
        <sz val="9"/>
        <rFont val="Arial"/>
      </rPr>
      <t>,C</t>
    </r>
    <r>
      <rPr>
        <vertAlign val="subscript"/>
        <sz val="9"/>
        <rFont val="Arial"/>
        <family val="2"/>
      </rPr>
      <t>dv2</t>
    </r>
    <r>
      <rPr>
        <sz val="9"/>
        <rFont val="Arial"/>
      </rPr>
      <t>)</t>
    </r>
  </si>
  <si>
    <r>
      <t>V</t>
    </r>
    <r>
      <rPr>
        <vertAlign val="subscript"/>
        <sz val="9"/>
        <rFont val="Arial"/>
        <family val="2"/>
      </rPr>
      <t>demod_in(pp)</t>
    </r>
  </si>
  <si>
    <t>divider capacity</t>
  </si>
  <si>
    <r>
      <t>C</t>
    </r>
    <r>
      <rPr>
        <vertAlign val="subscript"/>
        <sz val="9"/>
        <rFont val="Arial"/>
        <family val="2"/>
      </rPr>
      <t>DV1</t>
    </r>
  </si>
  <si>
    <t>Adjust Cdv1 to control division factor</t>
  </si>
  <si>
    <r>
      <t>C</t>
    </r>
    <r>
      <rPr>
        <vertAlign val="subscript"/>
        <sz val="9"/>
        <rFont val="Arial"/>
        <family val="2"/>
      </rPr>
      <t>DV2</t>
    </r>
  </si>
  <si>
    <t>resonance capacity</t>
  </si>
  <si>
    <r>
      <t>C</t>
    </r>
    <r>
      <rPr>
        <vertAlign val="subscript"/>
        <sz val="9"/>
        <rFont val="Arial"/>
        <family val="2"/>
      </rPr>
      <t>RES</t>
    </r>
  </si>
  <si>
    <t>Enter the resonance capacitor value (rounded from E12)</t>
  </si>
  <si>
    <t>division factor</t>
  </si>
  <si>
    <r>
      <t>d</t>
    </r>
    <r>
      <rPr>
        <vertAlign val="subscript"/>
        <sz val="9"/>
        <rFont val="Arial"/>
        <family val="2"/>
      </rPr>
      <t>C</t>
    </r>
  </si>
  <si>
    <t>Antenna resonant frequency</t>
  </si>
  <si>
    <t>Final antenna resonant frequency</t>
  </si>
  <si>
    <t>From P4095 datasheet:</t>
  </si>
  <si>
    <t>max. antenna supply current</t>
  </si>
  <si>
    <r>
      <t>I</t>
    </r>
    <r>
      <rPr>
        <vertAlign val="subscript"/>
        <sz val="9"/>
        <rFont val="Arial"/>
        <family val="2"/>
      </rPr>
      <t>DDon</t>
    </r>
  </si>
  <si>
    <t>minimum sensitivity</t>
  </si>
  <si>
    <r>
      <t>V</t>
    </r>
    <r>
      <rPr>
        <vertAlign val="subscript"/>
        <sz val="9"/>
        <rFont val="Arial"/>
        <family val="2"/>
      </rPr>
      <t>SENSE</t>
    </r>
  </si>
  <si>
    <t>DEMOD_IN voltgage max.</t>
  </si>
  <si>
    <r>
      <t>V</t>
    </r>
    <r>
      <rPr>
        <vertAlign val="subscript"/>
        <sz val="9"/>
        <rFont val="Arial"/>
        <family val="2"/>
      </rPr>
      <t>DEMOD_IN_max</t>
    </r>
  </si>
  <si>
    <t>antenna driver resistor</t>
  </si>
  <si>
    <r>
      <t>R</t>
    </r>
    <r>
      <rPr>
        <vertAlign val="subscript"/>
        <sz val="9"/>
        <rFont val="Arial"/>
        <family val="2"/>
      </rPr>
      <t>AD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</si>
</sst>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0" x14ac:knownFonts="1">
    <font>
      <sz val="11"/>
      <color theme="1"/>
      <name val="Calibri"/>
      <family val="2"/>
      <scheme val="minor"/>
    </font>
    <font>
      <b/>
      <sz val="9"/>
      <color indexed="10"/>
      <name val="Arial"/>
      <family val="2"/>
    </font>
    <font>
      <sz val="9"/>
      <color indexed="10"/>
      <name val="Arial"/>
      <family val="2"/>
    </font>
    <font>
      <sz val="9"/>
      <name val="Arial"/>
    </font>
    <font>
      <b/>
      <i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  <font>
      <sz val="9"/>
      <name val="Symbol"/>
      <family val="1"/>
      <charset val="2"/>
    </font>
    <font>
      <i/>
      <sz val="9"/>
      <name val="Arial"/>
      <family val="2"/>
    </font>
    <font>
      <b/>
      <sz val="9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8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1" fillId="2" borderId="6" xfId="0" applyFont="1" applyFill="1" applyBorder="1"/>
    <xf numFmtId="0" fontId="1" fillId="2" borderId="6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right"/>
    </xf>
    <xf numFmtId="0" fontId="3" fillId="0" borderId="6" xfId="0" applyFont="1" applyBorder="1"/>
    <xf numFmtId="0" fontId="3" fillId="0" borderId="6" xfId="0" applyFont="1" applyBorder="1" applyAlignment="1">
      <alignment horizontal="right"/>
    </xf>
    <xf numFmtId="0" fontId="4" fillId="0" borderId="6" xfId="0" applyFont="1" applyBorder="1"/>
    <xf numFmtId="0" fontId="5" fillId="0" borderId="6" xfId="0" applyFont="1" applyBorder="1"/>
    <xf numFmtId="11" fontId="5" fillId="0" borderId="6" xfId="0" applyNumberFormat="1" applyFont="1" applyBorder="1" applyAlignment="1" applyProtection="1">
      <alignment horizontal="right"/>
      <protection locked="0"/>
    </xf>
    <xf numFmtId="0" fontId="5" fillId="0" borderId="6" xfId="0" applyFont="1" applyBorder="1" applyAlignment="1">
      <alignment horizontal="right"/>
    </xf>
    <xf numFmtId="0" fontId="3" fillId="0" borderId="6" xfId="0" applyFont="1" applyBorder="1" applyAlignment="1" applyProtection="1">
      <alignment horizontal="right"/>
      <protection locked="0"/>
    </xf>
    <xf numFmtId="0" fontId="3" fillId="3" borderId="6" xfId="0" applyFont="1" applyFill="1" applyBorder="1"/>
    <xf numFmtId="0" fontId="3" fillId="3" borderId="6" xfId="0" applyFont="1" applyFill="1" applyBorder="1" applyAlignment="1">
      <alignment horizontal="right"/>
    </xf>
    <xf numFmtId="0" fontId="5" fillId="3" borderId="6" xfId="0" applyFont="1" applyFill="1" applyBorder="1" applyAlignment="1">
      <alignment horizontal="right"/>
    </xf>
    <xf numFmtId="11" fontId="3" fillId="0" borderId="6" xfId="0" applyNumberFormat="1" applyFont="1" applyBorder="1" applyAlignment="1" applyProtection="1">
      <alignment horizontal="right"/>
      <protection locked="0"/>
    </xf>
    <xf numFmtId="11" fontId="5" fillId="0" borderId="6" xfId="0" applyNumberFormat="1" applyFont="1" applyBorder="1" applyAlignment="1">
      <alignment horizontal="right"/>
    </xf>
    <xf numFmtId="0" fontId="3" fillId="4" borderId="6" xfId="0" applyFont="1" applyFill="1" applyBorder="1"/>
    <xf numFmtId="0" fontId="3" fillId="4" borderId="6" xfId="0" applyFont="1" applyFill="1" applyBorder="1" applyAlignment="1">
      <alignment horizontal="right"/>
    </xf>
    <xf numFmtId="0" fontId="3" fillId="4" borderId="6" xfId="0" applyFont="1" applyFill="1" applyBorder="1" applyAlignment="1" applyProtection="1">
      <alignment horizontal="right"/>
      <protection locked="0"/>
    </xf>
    <xf numFmtId="2" fontId="3" fillId="0" borderId="6" xfId="0" applyNumberFormat="1" applyFont="1" applyBorder="1" applyAlignment="1" applyProtection="1">
      <alignment horizontal="right"/>
      <protection locked="0"/>
    </xf>
    <xf numFmtId="2" fontId="3" fillId="0" borderId="6" xfId="0" applyNumberFormat="1" applyFont="1" applyBorder="1"/>
    <xf numFmtId="2" fontId="5" fillId="0" borderId="6" xfId="0" applyNumberFormat="1" applyFont="1" applyBorder="1" applyAlignment="1">
      <alignment horizontal="right"/>
    </xf>
    <xf numFmtId="2" fontId="3" fillId="0" borderId="6" xfId="0" applyNumberFormat="1" applyFont="1" applyBorder="1" applyAlignment="1">
      <alignment horizontal="right"/>
    </xf>
    <xf numFmtId="0" fontId="0" fillId="0" borderId="6" xfId="0" applyBorder="1"/>
    <xf numFmtId="0" fontId="0" fillId="0" borderId="6" xfId="0" applyBorder="1" applyAlignment="1">
      <alignment horizontal="right"/>
    </xf>
    <xf numFmtId="0" fontId="2" fillId="0" borderId="0" xfId="0" applyFont="1" applyBorder="1"/>
    <xf numFmtId="11" fontId="3" fillId="4" borderId="6" xfId="0" applyNumberFormat="1" applyFont="1" applyFill="1" applyBorder="1" applyAlignment="1">
      <alignment horizontal="right"/>
    </xf>
    <xf numFmtId="2" fontId="9" fillId="4" borderId="6" xfId="0" applyNumberFormat="1" applyFont="1" applyFill="1" applyBorder="1" applyAlignment="1">
      <alignment horizontal="right"/>
    </xf>
    <xf numFmtId="164" fontId="9" fillId="4" borderId="6" xfId="0" applyNumberFormat="1" applyFont="1" applyFill="1" applyBorder="1"/>
    <xf numFmtId="164" fontId="9" fillId="3" borderId="6" xfId="0" applyNumberFormat="1" applyFont="1" applyFill="1" applyBorder="1" applyAlignment="1" applyProtection="1">
      <alignment horizontal="right"/>
      <protection locked="0"/>
    </xf>
    <xf numFmtId="0" fontId="9" fillId="3" borderId="6" xfId="0" applyFont="1" applyFill="1" applyBorder="1" applyAlignment="1" applyProtection="1">
      <alignment horizontal="right"/>
      <protection locked="0"/>
    </xf>
    <xf numFmtId="2" fontId="9" fillId="4" borderId="6" xfId="0" applyNumberFormat="1" applyFont="1" applyFill="1" applyBorder="1"/>
    <xf numFmtId="0" fontId="5" fillId="4" borderId="6" xfId="0" applyFont="1" applyFill="1" applyBorder="1" applyAlignment="1">
      <alignment horizontal="right"/>
    </xf>
    <xf numFmtId="11" fontId="9" fillId="4" borderId="6" xfId="0" applyNumberFormat="1" applyFont="1" applyFill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69065-8C96-4693-A020-CA8D3B8769EC}">
  <dimension ref="A1:K29"/>
  <sheetViews>
    <sheetView tabSelected="1" workbookViewId="0">
      <selection activeCell="L25" sqref="L25"/>
    </sheetView>
  </sheetViews>
  <sheetFormatPr baseColWidth="10" defaultRowHeight="15" x14ac:dyDescent="0.25"/>
  <cols>
    <col min="1" max="1" width="29.28515625" style="33" customWidth="1"/>
    <col min="2" max="2" width="12" style="33" customWidth="1"/>
    <col min="3" max="3" width="7.140625" style="34" customWidth="1"/>
    <col min="4" max="4" width="11.42578125" style="34"/>
    <col min="5" max="5" width="10" style="34" customWidth="1"/>
    <col min="6" max="6" width="10.28515625" style="33" customWidth="1"/>
    <col min="7" max="7" width="10" style="33" customWidth="1"/>
    <col min="256" max="256" width="29.28515625" customWidth="1"/>
    <col min="257" max="257" width="12" customWidth="1"/>
    <col min="258" max="258" width="7.140625" customWidth="1"/>
    <col min="260" max="260" width="10" customWidth="1"/>
    <col min="261" max="261" width="10.28515625" customWidth="1"/>
    <col min="262" max="262" width="10" customWidth="1"/>
    <col min="263" max="263" width="3.5703125" customWidth="1"/>
    <col min="512" max="512" width="29.28515625" customWidth="1"/>
    <col min="513" max="513" width="12" customWidth="1"/>
    <col min="514" max="514" width="7.140625" customWidth="1"/>
    <col min="516" max="516" width="10" customWidth="1"/>
    <col min="517" max="517" width="10.28515625" customWidth="1"/>
    <col min="518" max="518" width="10" customWidth="1"/>
    <col min="519" max="519" width="3.5703125" customWidth="1"/>
    <col min="768" max="768" width="29.28515625" customWidth="1"/>
    <col min="769" max="769" width="12" customWidth="1"/>
    <col min="770" max="770" width="7.140625" customWidth="1"/>
    <col min="772" max="772" width="10" customWidth="1"/>
    <col min="773" max="773" width="10.28515625" customWidth="1"/>
    <col min="774" max="774" width="10" customWidth="1"/>
    <col min="775" max="775" width="3.5703125" customWidth="1"/>
    <col min="1024" max="1024" width="29.28515625" customWidth="1"/>
    <col min="1025" max="1025" width="12" customWidth="1"/>
    <col min="1026" max="1026" width="7.140625" customWidth="1"/>
    <col min="1028" max="1028" width="10" customWidth="1"/>
    <col min="1029" max="1029" width="10.28515625" customWidth="1"/>
    <col min="1030" max="1030" width="10" customWidth="1"/>
    <col min="1031" max="1031" width="3.5703125" customWidth="1"/>
    <col min="1280" max="1280" width="29.28515625" customWidth="1"/>
    <col min="1281" max="1281" width="12" customWidth="1"/>
    <col min="1282" max="1282" width="7.140625" customWidth="1"/>
    <col min="1284" max="1284" width="10" customWidth="1"/>
    <col min="1285" max="1285" width="10.28515625" customWidth="1"/>
    <col min="1286" max="1286" width="10" customWidth="1"/>
    <col min="1287" max="1287" width="3.5703125" customWidth="1"/>
    <col min="1536" max="1536" width="29.28515625" customWidth="1"/>
    <col min="1537" max="1537" width="12" customWidth="1"/>
    <col min="1538" max="1538" width="7.140625" customWidth="1"/>
    <col min="1540" max="1540" width="10" customWidth="1"/>
    <col min="1541" max="1541" width="10.28515625" customWidth="1"/>
    <col min="1542" max="1542" width="10" customWidth="1"/>
    <col min="1543" max="1543" width="3.5703125" customWidth="1"/>
    <col min="1792" max="1792" width="29.28515625" customWidth="1"/>
    <col min="1793" max="1793" width="12" customWidth="1"/>
    <col min="1794" max="1794" width="7.140625" customWidth="1"/>
    <col min="1796" max="1796" width="10" customWidth="1"/>
    <col min="1797" max="1797" width="10.28515625" customWidth="1"/>
    <col min="1798" max="1798" width="10" customWidth="1"/>
    <col min="1799" max="1799" width="3.5703125" customWidth="1"/>
    <col min="2048" max="2048" width="29.28515625" customWidth="1"/>
    <col min="2049" max="2049" width="12" customWidth="1"/>
    <col min="2050" max="2050" width="7.140625" customWidth="1"/>
    <col min="2052" max="2052" width="10" customWidth="1"/>
    <col min="2053" max="2053" width="10.28515625" customWidth="1"/>
    <col min="2054" max="2054" width="10" customWidth="1"/>
    <col min="2055" max="2055" width="3.5703125" customWidth="1"/>
    <col min="2304" max="2304" width="29.28515625" customWidth="1"/>
    <col min="2305" max="2305" width="12" customWidth="1"/>
    <col min="2306" max="2306" width="7.140625" customWidth="1"/>
    <col min="2308" max="2308" width="10" customWidth="1"/>
    <col min="2309" max="2309" width="10.28515625" customWidth="1"/>
    <col min="2310" max="2310" width="10" customWidth="1"/>
    <col min="2311" max="2311" width="3.5703125" customWidth="1"/>
    <col min="2560" max="2560" width="29.28515625" customWidth="1"/>
    <col min="2561" max="2561" width="12" customWidth="1"/>
    <col min="2562" max="2562" width="7.140625" customWidth="1"/>
    <col min="2564" max="2564" width="10" customWidth="1"/>
    <col min="2565" max="2565" width="10.28515625" customWidth="1"/>
    <col min="2566" max="2566" width="10" customWidth="1"/>
    <col min="2567" max="2567" width="3.5703125" customWidth="1"/>
    <col min="2816" max="2816" width="29.28515625" customWidth="1"/>
    <col min="2817" max="2817" width="12" customWidth="1"/>
    <col min="2818" max="2818" width="7.140625" customWidth="1"/>
    <col min="2820" max="2820" width="10" customWidth="1"/>
    <col min="2821" max="2821" width="10.28515625" customWidth="1"/>
    <col min="2822" max="2822" width="10" customWidth="1"/>
    <col min="2823" max="2823" width="3.5703125" customWidth="1"/>
    <col min="3072" max="3072" width="29.28515625" customWidth="1"/>
    <col min="3073" max="3073" width="12" customWidth="1"/>
    <col min="3074" max="3074" width="7.140625" customWidth="1"/>
    <col min="3076" max="3076" width="10" customWidth="1"/>
    <col min="3077" max="3077" width="10.28515625" customWidth="1"/>
    <col min="3078" max="3078" width="10" customWidth="1"/>
    <col min="3079" max="3079" width="3.5703125" customWidth="1"/>
    <col min="3328" max="3328" width="29.28515625" customWidth="1"/>
    <col min="3329" max="3329" width="12" customWidth="1"/>
    <col min="3330" max="3330" width="7.140625" customWidth="1"/>
    <col min="3332" max="3332" width="10" customWidth="1"/>
    <col min="3333" max="3333" width="10.28515625" customWidth="1"/>
    <col min="3334" max="3334" width="10" customWidth="1"/>
    <col min="3335" max="3335" width="3.5703125" customWidth="1"/>
    <col min="3584" max="3584" width="29.28515625" customWidth="1"/>
    <col min="3585" max="3585" width="12" customWidth="1"/>
    <col min="3586" max="3586" width="7.140625" customWidth="1"/>
    <col min="3588" max="3588" width="10" customWidth="1"/>
    <col min="3589" max="3589" width="10.28515625" customWidth="1"/>
    <col min="3590" max="3590" width="10" customWidth="1"/>
    <col min="3591" max="3591" width="3.5703125" customWidth="1"/>
    <col min="3840" max="3840" width="29.28515625" customWidth="1"/>
    <col min="3841" max="3841" width="12" customWidth="1"/>
    <col min="3842" max="3842" width="7.140625" customWidth="1"/>
    <col min="3844" max="3844" width="10" customWidth="1"/>
    <col min="3845" max="3845" width="10.28515625" customWidth="1"/>
    <col min="3846" max="3846" width="10" customWidth="1"/>
    <col min="3847" max="3847" width="3.5703125" customWidth="1"/>
    <col min="4096" max="4096" width="29.28515625" customWidth="1"/>
    <col min="4097" max="4097" width="12" customWidth="1"/>
    <col min="4098" max="4098" width="7.140625" customWidth="1"/>
    <col min="4100" max="4100" width="10" customWidth="1"/>
    <col min="4101" max="4101" width="10.28515625" customWidth="1"/>
    <col min="4102" max="4102" width="10" customWidth="1"/>
    <col min="4103" max="4103" width="3.5703125" customWidth="1"/>
    <col min="4352" max="4352" width="29.28515625" customWidth="1"/>
    <col min="4353" max="4353" width="12" customWidth="1"/>
    <col min="4354" max="4354" width="7.140625" customWidth="1"/>
    <col min="4356" max="4356" width="10" customWidth="1"/>
    <col min="4357" max="4357" width="10.28515625" customWidth="1"/>
    <col min="4358" max="4358" width="10" customWidth="1"/>
    <col min="4359" max="4359" width="3.5703125" customWidth="1"/>
    <col min="4608" max="4608" width="29.28515625" customWidth="1"/>
    <col min="4609" max="4609" width="12" customWidth="1"/>
    <col min="4610" max="4610" width="7.140625" customWidth="1"/>
    <col min="4612" max="4612" width="10" customWidth="1"/>
    <col min="4613" max="4613" width="10.28515625" customWidth="1"/>
    <col min="4614" max="4614" width="10" customWidth="1"/>
    <col min="4615" max="4615" width="3.5703125" customWidth="1"/>
    <col min="4864" max="4864" width="29.28515625" customWidth="1"/>
    <col min="4865" max="4865" width="12" customWidth="1"/>
    <col min="4866" max="4866" width="7.140625" customWidth="1"/>
    <col min="4868" max="4868" width="10" customWidth="1"/>
    <col min="4869" max="4869" width="10.28515625" customWidth="1"/>
    <col min="4870" max="4870" width="10" customWidth="1"/>
    <col min="4871" max="4871" width="3.5703125" customWidth="1"/>
    <col min="5120" max="5120" width="29.28515625" customWidth="1"/>
    <col min="5121" max="5121" width="12" customWidth="1"/>
    <col min="5122" max="5122" width="7.140625" customWidth="1"/>
    <col min="5124" max="5124" width="10" customWidth="1"/>
    <col min="5125" max="5125" width="10.28515625" customWidth="1"/>
    <col min="5126" max="5126" width="10" customWidth="1"/>
    <col min="5127" max="5127" width="3.5703125" customWidth="1"/>
    <col min="5376" max="5376" width="29.28515625" customWidth="1"/>
    <col min="5377" max="5377" width="12" customWidth="1"/>
    <col min="5378" max="5378" width="7.140625" customWidth="1"/>
    <col min="5380" max="5380" width="10" customWidth="1"/>
    <col min="5381" max="5381" width="10.28515625" customWidth="1"/>
    <col min="5382" max="5382" width="10" customWidth="1"/>
    <col min="5383" max="5383" width="3.5703125" customWidth="1"/>
    <col min="5632" max="5632" width="29.28515625" customWidth="1"/>
    <col min="5633" max="5633" width="12" customWidth="1"/>
    <col min="5634" max="5634" width="7.140625" customWidth="1"/>
    <col min="5636" max="5636" width="10" customWidth="1"/>
    <col min="5637" max="5637" width="10.28515625" customWidth="1"/>
    <col min="5638" max="5638" width="10" customWidth="1"/>
    <col min="5639" max="5639" width="3.5703125" customWidth="1"/>
    <col min="5888" max="5888" width="29.28515625" customWidth="1"/>
    <col min="5889" max="5889" width="12" customWidth="1"/>
    <col min="5890" max="5890" width="7.140625" customWidth="1"/>
    <col min="5892" max="5892" width="10" customWidth="1"/>
    <col min="5893" max="5893" width="10.28515625" customWidth="1"/>
    <col min="5894" max="5894" width="10" customWidth="1"/>
    <col min="5895" max="5895" width="3.5703125" customWidth="1"/>
    <col min="6144" max="6144" width="29.28515625" customWidth="1"/>
    <col min="6145" max="6145" width="12" customWidth="1"/>
    <col min="6146" max="6146" width="7.140625" customWidth="1"/>
    <col min="6148" max="6148" width="10" customWidth="1"/>
    <col min="6149" max="6149" width="10.28515625" customWidth="1"/>
    <col min="6150" max="6150" width="10" customWidth="1"/>
    <col min="6151" max="6151" width="3.5703125" customWidth="1"/>
    <col min="6400" max="6400" width="29.28515625" customWidth="1"/>
    <col min="6401" max="6401" width="12" customWidth="1"/>
    <col min="6402" max="6402" width="7.140625" customWidth="1"/>
    <col min="6404" max="6404" width="10" customWidth="1"/>
    <col min="6405" max="6405" width="10.28515625" customWidth="1"/>
    <col min="6406" max="6406" width="10" customWidth="1"/>
    <col min="6407" max="6407" width="3.5703125" customWidth="1"/>
    <col min="6656" max="6656" width="29.28515625" customWidth="1"/>
    <col min="6657" max="6657" width="12" customWidth="1"/>
    <col min="6658" max="6658" width="7.140625" customWidth="1"/>
    <col min="6660" max="6660" width="10" customWidth="1"/>
    <col min="6661" max="6661" width="10.28515625" customWidth="1"/>
    <col min="6662" max="6662" width="10" customWidth="1"/>
    <col min="6663" max="6663" width="3.5703125" customWidth="1"/>
    <col min="6912" max="6912" width="29.28515625" customWidth="1"/>
    <col min="6913" max="6913" width="12" customWidth="1"/>
    <col min="6914" max="6914" width="7.140625" customWidth="1"/>
    <col min="6916" max="6916" width="10" customWidth="1"/>
    <col min="6917" max="6917" width="10.28515625" customWidth="1"/>
    <col min="6918" max="6918" width="10" customWidth="1"/>
    <col min="6919" max="6919" width="3.5703125" customWidth="1"/>
    <col min="7168" max="7168" width="29.28515625" customWidth="1"/>
    <col min="7169" max="7169" width="12" customWidth="1"/>
    <col min="7170" max="7170" width="7.140625" customWidth="1"/>
    <col min="7172" max="7172" width="10" customWidth="1"/>
    <col min="7173" max="7173" width="10.28515625" customWidth="1"/>
    <col min="7174" max="7174" width="10" customWidth="1"/>
    <col min="7175" max="7175" width="3.5703125" customWidth="1"/>
    <col min="7424" max="7424" width="29.28515625" customWidth="1"/>
    <col min="7425" max="7425" width="12" customWidth="1"/>
    <col min="7426" max="7426" width="7.140625" customWidth="1"/>
    <col min="7428" max="7428" width="10" customWidth="1"/>
    <col min="7429" max="7429" width="10.28515625" customWidth="1"/>
    <col min="7430" max="7430" width="10" customWidth="1"/>
    <col min="7431" max="7431" width="3.5703125" customWidth="1"/>
    <col min="7680" max="7680" width="29.28515625" customWidth="1"/>
    <col min="7681" max="7681" width="12" customWidth="1"/>
    <col min="7682" max="7682" width="7.140625" customWidth="1"/>
    <col min="7684" max="7684" width="10" customWidth="1"/>
    <col min="7685" max="7685" width="10.28515625" customWidth="1"/>
    <col min="7686" max="7686" width="10" customWidth="1"/>
    <col min="7687" max="7687" width="3.5703125" customWidth="1"/>
    <col min="7936" max="7936" width="29.28515625" customWidth="1"/>
    <col min="7937" max="7937" width="12" customWidth="1"/>
    <col min="7938" max="7938" width="7.140625" customWidth="1"/>
    <col min="7940" max="7940" width="10" customWidth="1"/>
    <col min="7941" max="7941" width="10.28515625" customWidth="1"/>
    <col min="7942" max="7942" width="10" customWidth="1"/>
    <col min="7943" max="7943" width="3.5703125" customWidth="1"/>
    <col min="8192" max="8192" width="29.28515625" customWidth="1"/>
    <col min="8193" max="8193" width="12" customWidth="1"/>
    <col min="8194" max="8194" width="7.140625" customWidth="1"/>
    <col min="8196" max="8196" width="10" customWidth="1"/>
    <col min="8197" max="8197" width="10.28515625" customWidth="1"/>
    <col min="8198" max="8198" width="10" customWidth="1"/>
    <col min="8199" max="8199" width="3.5703125" customWidth="1"/>
    <col min="8448" max="8448" width="29.28515625" customWidth="1"/>
    <col min="8449" max="8449" width="12" customWidth="1"/>
    <col min="8450" max="8450" width="7.140625" customWidth="1"/>
    <col min="8452" max="8452" width="10" customWidth="1"/>
    <col min="8453" max="8453" width="10.28515625" customWidth="1"/>
    <col min="8454" max="8454" width="10" customWidth="1"/>
    <col min="8455" max="8455" width="3.5703125" customWidth="1"/>
    <col min="8704" max="8704" width="29.28515625" customWidth="1"/>
    <col min="8705" max="8705" width="12" customWidth="1"/>
    <col min="8706" max="8706" width="7.140625" customWidth="1"/>
    <col min="8708" max="8708" width="10" customWidth="1"/>
    <col min="8709" max="8709" width="10.28515625" customWidth="1"/>
    <col min="8710" max="8710" width="10" customWidth="1"/>
    <col min="8711" max="8711" width="3.5703125" customWidth="1"/>
    <col min="8960" max="8960" width="29.28515625" customWidth="1"/>
    <col min="8961" max="8961" width="12" customWidth="1"/>
    <col min="8962" max="8962" width="7.140625" customWidth="1"/>
    <col min="8964" max="8964" width="10" customWidth="1"/>
    <col min="8965" max="8965" width="10.28515625" customWidth="1"/>
    <col min="8966" max="8966" width="10" customWidth="1"/>
    <col min="8967" max="8967" width="3.5703125" customWidth="1"/>
    <col min="9216" max="9216" width="29.28515625" customWidth="1"/>
    <col min="9217" max="9217" width="12" customWidth="1"/>
    <col min="9218" max="9218" width="7.140625" customWidth="1"/>
    <col min="9220" max="9220" width="10" customWidth="1"/>
    <col min="9221" max="9221" width="10.28515625" customWidth="1"/>
    <col min="9222" max="9222" width="10" customWidth="1"/>
    <col min="9223" max="9223" width="3.5703125" customWidth="1"/>
    <col min="9472" max="9472" width="29.28515625" customWidth="1"/>
    <col min="9473" max="9473" width="12" customWidth="1"/>
    <col min="9474" max="9474" width="7.140625" customWidth="1"/>
    <col min="9476" max="9476" width="10" customWidth="1"/>
    <col min="9477" max="9477" width="10.28515625" customWidth="1"/>
    <col min="9478" max="9478" width="10" customWidth="1"/>
    <col min="9479" max="9479" width="3.5703125" customWidth="1"/>
    <col min="9728" max="9728" width="29.28515625" customWidth="1"/>
    <col min="9729" max="9729" width="12" customWidth="1"/>
    <col min="9730" max="9730" width="7.140625" customWidth="1"/>
    <col min="9732" max="9732" width="10" customWidth="1"/>
    <col min="9733" max="9733" width="10.28515625" customWidth="1"/>
    <col min="9734" max="9734" width="10" customWidth="1"/>
    <col min="9735" max="9735" width="3.5703125" customWidth="1"/>
    <col min="9984" max="9984" width="29.28515625" customWidth="1"/>
    <col min="9985" max="9985" width="12" customWidth="1"/>
    <col min="9986" max="9986" width="7.140625" customWidth="1"/>
    <col min="9988" max="9988" width="10" customWidth="1"/>
    <col min="9989" max="9989" width="10.28515625" customWidth="1"/>
    <col min="9990" max="9990" width="10" customWidth="1"/>
    <col min="9991" max="9991" width="3.5703125" customWidth="1"/>
    <col min="10240" max="10240" width="29.28515625" customWidth="1"/>
    <col min="10241" max="10241" width="12" customWidth="1"/>
    <col min="10242" max="10242" width="7.140625" customWidth="1"/>
    <col min="10244" max="10244" width="10" customWidth="1"/>
    <col min="10245" max="10245" width="10.28515625" customWidth="1"/>
    <col min="10246" max="10246" width="10" customWidth="1"/>
    <col min="10247" max="10247" width="3.5703125" customWidth="1"/>
    <col min="10496" max="10496" width="29.28515625" customWidth="1"/>
    <col min="10497" max="10497" width="12" customWidth="1"/>
    <col min="10498" max="10498" width="7.140625" customWidth="1"/>
    <col min="10500" max="10500" width="10" customWidth="1"/>
    <col min="10501" max="10501" width="10.28515625" customWidth="1"/>
    <col min="10502" max="10502" width="10" customWidth="1"/>
    <col min="10503" max="10503" width="3.5703125" customWidth="1"/>
    <col min="10752" max="10752" width="29.28515625" customWidth="1"/>
    <col min="10753" max="10753" width="12" customWidth="1"/>
    <col min="10754" max="10754" width="7.140625" customWidth="1"/>
    <col min="10756" max="10756" width="10" customWidth="1"/>
    <col min="10757" max="10757" width="10.28515625" customWidth="1"/>
    <col min="10758" max="10758" width="10" customWidth="1"/>
    <col min="10759" max="10759" width="3.5703125" customWidth="1"/>
    <col min="11008" max="11008" width="29.28515625" customWidth="1"/>
    <col min="11009" max="11009" width="12" customWidth="1"/>
    <col min="11010" max="11010" width="7.140625" customWidth="1"/>
    <col min="11012" max="11012" width="10" customWidth="1"/>
    <col min="11013" max="11013" width="10.28515625" customWidth="1"/>
    <col min="11014" max="11014" width="10" customWidth="1"/>
    <col min="11015" max="11015" width="3.5703125" customWidth="1"/>
    <col min="11264" max="11264" width="29.28515625" customWidth="1"/>
    <col min="11265" max="11265" width="12" customWidth="1"/>
    <col min="11266" max="11266" width="7.140625" customWidth="1"/>
    <col min="11268" max="11268" width="10" customWidth="1"/>
    <col min="11269" max="11269" width="10.28515625" customWidth="1"/>
    <col min="11270" max="11270" width="10" customWidth="1"/>
    <col min="11271" max="11271" width="3.5703125" customWidth="1"/>
    <col min="11520" max="11520" width="29.28515625" customWidth="1"/>
    <col min="11521" max="11521" width="12" customWidth="1"/>
    <col min="11522" max="11522" width="7.140625" customWidth="1"/>
    <col min="11524" max="11524" width="10" customWidth="1"/>
    <col min="11525" max="11525" width="10.28515625" customWidth="1"/>
    <col min="11526" max="11526" width="10" customWidth="1"/>
    <col min="11527" max="11527" width="3.5703125" customWidth="1"/>
    <col min="11776" max="11776" width="29.28515625" customWidth="1"/>
    <col min="11777" max="11777" width="12" customWidth="1"/>
    <col min="11778" max="11778" width="7.140625" customWidth="1"/>
    <col min="11780" max="11780" width="10" customWidth="1"/>
    <col min="11781" max="11781" width="10.28515625" customWidth="1"/>
    <col min="11782" max="11782" width="10" customWidth="1"/>
    <col min="11783" max="11783" width="3.5703125" customWidth="1"/>
    <col min="12032" max="12032" width="29.28515625" customWidth="1"/>
    <col min="12033" max="12033" width="12" customWidth="1"/>
    <col min="12034" max="12034" width="7.140625" customWidth="1"/>
    <col min="12036" max="12036" width="10" customWidth="1"/>
    <col min="12037" max="12037" width="10.28515625" customWidth="1"/>
    <col min="12038" max="12038" width="10" customWidth="1"/>
    <col min="12039" max="12039" width="3.5703125" customWidth="1"/>
    <col min="12288" max="12288" width="29.28515625" customWidth="1"/>
    <col min="12289" max="12289" width="12" customWidth="1"/>
    <col min="12290" max="12290" width="7.140625" customWidth="1"/>
    <col min="12292" max="12292" width="10" customWidth="1"/>
    <col min="12293" max="12293" width="10.28515625" customWidth="1"/>
    <col min="12294" max="12294" width="10" customWidth="1"/>
    <col min="12295" max="12295" width="3.5703125" customWidth="1"/>
    <col min="12544" max="12544" width="29.28515625" customWidth="1"/>
    <col min="12545" max="12545" width="12" customWidth="1"/>
    <col min="12546" max="12546" width="7.140625" customWidth="1"/>
    <col min="12548" max="12548" width="10" customWidth="1"/>
    <col min="12549" max="12549" width="10.28515625" customWidth="1"/>
    <col min="12550" max="12550" width="10" customWidth="1"/>
    <col min="12551" max="12551" width="3.5703125" customWidth="1"/>
    <col min="12800" max="12800" width="29.28515625" customWidth="1"/>
    <col min="12801" max="12801" width="12" customWidth="1"/>
    <col min="12802" max="12802" width="7.140625" customWidth="1"/>
    <col min="12804" max="12804" width="10" customWidth="1"/>
    <col min="12805" max="12805" width="10.28515625" customWidth="1"/>
    <col min="12806" max="12806" width="10" customWidth="1"/>
    <col min="12807" max="12807" width="3.5703125" customWidth="1"/>
    <col min="13056" max="13056" width="29.28515625" customWidth="1"/>
    <col min="13057" max="13057" width="12" customWidth="1"/>
    <col min="13058" max="13058" width="7.140625" customWidth="1"/>
    <col min="13060" max="13060" width="10" customWidth="1"/>
    <col min="13061" max="13061" width="10.28515625" customWidth="1"/>
    <col min="13062" max="13062" width="10" customWidth="1"/>
    <col min="13063" max="13063" width="3.5703125" customWidth="1"/>
    <col min="13312" max="13312" width="29.28515625" customWidth="1"/>
    <col min="13313" max="13313" width="12" customWidth="1"/>
    <col min="13314" max="13314" width="7.140625" customWidth="1"/>
    <col min="13316" max="13316" width="10" customWidth="1"/>
    <col min="13317" max="13317" width="10.28515625" customWidth="1"/>
    <col min="13318" max="13318" width="10" customWidth="1"/>
    <col min="13319" max="13319" width="3.5703125" customWidth="1"/>
    <col min="13568" max="13568" width="29.28515625" customWidth="1"/>
    <col min="13569" max="13569" width="12" customWidth="1"/>
    <col min="13570" max="13570" width="7.140625" customWidth="1"/>
    <col min="13572" max="13572" width="10" customWidth="1"/>
    <col min="13573" max="13573" width="10.28515625" customWidth="1"/>
    <col min="13574" max="13574" width="10" customWidth="1"/>
    <col min="13575" max="13575" width="3.5703125" customWidth="1"/>
    <col min="13824" max="13824" width="29.28515625" customWidth="1"/>
    <col min="13825" max="13825" width="12" customWidth="1"/>
    <col min="13826" max="13826" width="7.140625" customWidth="1"/>
    <col min="13828" max="13828" width="10" customWidth="1"/>
    <col min="13829" max="13829" width="10.28515625" customWidth="1"/>
    <col min="13830" max="13830" width="10" customWidth="1"/>
    <col min="13831" max="13831" width="3.5703125" customWidth="1"/>
    <col min="14080" max="14080" width="29.28515625" customWidth="1"/>
    <col min="14081" max="14081" width="12" customWidth="1"/>
    <col min="14082" max="14082" width="7.140625" customWidth="1"/>
    <col min="14084" max="14084" width="10" customWidth="1"/>
    <col min="14085" max="14085" width="10.28515625" customWidth="1"/>
    <col min="14086" max="14086" width="10" customWidth="1"/>
    <col min="14087" max="14087" width="3.5703125" customWidth="1"/>
    <col min="14336" max="14336" width="29.28515625" customWidth="1"/>
    <col min="14337" max="14337" width="12" customWidth="1"/>
    <col min="14338" max="14338" width="7.140625" customWidth="1"/>
    <col min="14340" max="14340" width="10" customWidth="1"/>
    <col min="14341" max="14341" width="10.28515625" customWidth="1"/>
    <col min="14342" max="14342" width="10" customWidth="1"/>
    <col min="14343" max="14343" width="3.5703125" customWidth="1"/>
    <col min="14592" max="14592" width="29.28515625" customWidth="1"/>
    <col min="14593" max="14593" width="12" customWidth="1"/>
    <col min="14594" max="14594" width="7.140625" customWidth="1"/>
    <col min="14596" max="14596" width="10" customWidth="1"/>
    <col min="14597" max="14597" width="10.28515625" customWidth="1"/>
    <col min="14598" max="14598" width="10" customWidth="1"/>
    <col min="14599" max="14599" width="3.5703125" customWidth="1"/>
    <col min="14848" max="14848" width="29.28515625" customWidth="1"/>
    <col min="14849" max="14849" width="12" customWidth="1"/>
    <col min="14850" max="14850" width="7.140625" customWidth="1"/>
    <col min="14852" max="14852" width="10" customWidth="1"/>
    <col min="14853" max="14853" width="10.28515625" customWidth="1"/>
    <col min="14854" max="14854" width="10" customWidth="1"/>
    <col min="14855" max="14855" width="3.5703125" customWidth="1"/>
    <col min="15104" max="15104" width="29.28515625" customWidth="1"/>
    <col min="15105" max="15105" width="12" customWidth="1"/>
    <col min="15106" max="15106" width="7.140625" customWidth="1"/>
    <col min="15108" max="15108" width="10" customWidth="1"/>
    <col min="15109" max="15109" width="10.28515625" customWidth="1"/>
    <col min="15110" max="15110" width="10" customWidth="1"/>
    <col min="15111" max="15111" width="3.5703125" customWidth="1"/>
    <col min="15360" max="15360" width="29.28515625" customWidth="1"/>
    <col min="15361" max="15361" width="12" customWidth="1"/>
    <col min="15362" max="15362" width="7.140625" customWidth="1"/>
    <col min="15364" max="15364" width="10" customWidth="1"/>
    <col min="15365" max="15365" width="10.28515625" customWidth="1"/>
    <col min="15366" max="15366" width="10" customWidth="1"/>
    <col min="15367" max="15367" width="3.5703125" customWidth="1"/>
    <col min="15616" max="15616" width="29.28515625" customWidth="1"/>
    <col min="15617" max="15617" width="12" customWidth="1"/>
    <col min="15618" max="15618" width="7.140625" customWidth="1"/>
    <col min="15620" max="15620" width="10" customWidth="1"/>
    <col min="15621" max="15621" width="10.28515625" customWidth="1"/>
    <col min="15622" max="15622" width="10" customWidth="1"/>
    <col min="15623" max="15623" width="3.5703125" customWidth="1"/>
    <col min="15872" max="15872" width="29.28515625" customWidth="1"/>
    <col min="15873" max="15873" width="12" customWidth="1"/>
    <col min="15874" max="15874" width="7.140625" customWidth="1"/>
    <col min="15876" max="15876" width="10" customWidth="1"/>
    <col min="15877" max="15877" width="10.28515625" customWidth="1"/>
    <col min="15878" max="15878" width="10" customWidth="1"/>
    <col min="15879" max="15879" width="3.5703125" customWidth="1"/>
    <col min="16128" max="16128" width="29.28515625" customWidth="1"/>
    <col min="16129" max="16129" width="12" customWidth="1"/>
    <col min="16130" max="16130" width="7.140625" customWidth="1"/>
    <col min="16132" max="16132" width="10" customWidth="1"/>
    <col min="16133" max="16133" width="10.28515625" customWidth="1"/>
    <col min="16134" max="16134" width="10" customWidth="1"/>
    <col min="16135" max="16135" width="3.5703125" customWidth="1"/>
  </cols>
  <sheetData>
    <row r="1" spans="1:11" s="35" customFormat="1" ht="12" x14ac:dyDescent="0.2">
      <c r="A1" s="11" t="s">
        <v>0</v>
      </c>
      <c r="B1" s="12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11" s="1" customFormat="1" ht="12" x14ac:dyDescent="0.2">
      <c r="A2" s="14"/>
      <c r="B2" s="14"/>
      <c r="C2" s="15"/>
      <c r="D2" s="15"/>
      <c r="E2" s="15"/>
      <c r="F2" s="14"/>
      <c r="G2" s="14"/>
    </row>
    <row r="3" spans="1:11" s="1" customFormat="1" ht="12" x14ac:dyDescent="0.2">
      <c r="A3" s="16" t="s">
        <v>7</v>
      </c>
      <c r="B3" s="14"/>
      <c r="C3" s="15"/>
      <c r="D3" s="15"/>
      <c r="E3" s="15"/>
      <c r="F3" s="14"/>
      <c r="G3" s="14"/>
    </row>
    <row r="4" spans="1:11" s="3" customFormat="1" ht="13.5" x14ac:dyDescent="0.25">
      <c r="A4" s="17" t="s">
        <v>8</v>
      </c>
      <c r="B4" s="14" t="s">
        <v>9</v>
      </c>
      <c r="C4" s="15" t="s">
        <v>10</v>
      </c>
      <c r="D4" s="18">
        <v>100000</v>
      </c>
      <c r="E4" s="19"/>
      <c r="F4" s="17"/>
      <c r="G4" s="17"/>
      <c r="H4" s="2" t="s">
        <v>11</v>
      </c>
    </row>
    <row r="5" spans="1:11" s="1" customFormat="1" ht="13.5" x14ac:dyDescent="0.25">
      <c r="A5" s="14" t="s">
        <v>12</v>
      </c>
      <c r="B5" s="14" t="s">
        <v>13</v>
      </c>
      <c r="C5" s="15" t="s">
        <v>14</v>
      </c>
      <c r="D5" s="20">
        <v>5</v>
      </c>
      <c r="E5" s="19"/>
      <c r="F5" s="14"/>
      <c r="G5" s="14"/>
      <c r="H5" s="2" t="s">
        <v>15</v>
      </c>
    </row>
    <row r="6" spans="1:11" s="1" customFormat="1" ht="13.5" x14ac:dyDescent="0.25">
      <c r="A6" s="14" t="s">
        <v>16</v>
      </c>
      <c r="B6" s="14" t="s">
        <v>17</v>
      </c>
      <c r="C6" s="15" t="s">
        <v>14</v>
      </c>
      <c r="D6" s="20">
        <v>0</v>
      </c>
      <c r="E6" s="19"/>
      <c r="F6" s="14"/>
      <c r="G6" s="14"/>
    </row>
    <row r="7" spans="1:11" s="1" customFormat="1" ht="12" x14ac:dyDescent="0.2">
      <c r="A7" s="16"/>
      <c r="B7" s="14"/>
      <c r="C7" s="15"/>
      <c r="D7" s="20"/>
      <c r="E7" s="19"/>
      <c r="F7" s="14"/>
      <c r="G7" s="14"/>
    </row>
    <row r="8" spans="1:11" s="1" customFormat="1" ht="13.5" x14ac:dyDescent="0.25">
      <c r="A8" s="21" t="s">
        <v>18</v>
      </c>
      <c r="B8" s="21" t="s">
        <v>19</v>
      </c>
      <c r="C8" s="22" t="s">
        <v>20</v>
      </c>
      <c r="D8" s="39">
        <v>9.1E-4</v>
      </c>
      <c r="E8" s="23"/>
      <c r="F8" s="21"/>
      <c r="G8" s="21"/>
      <c r="H8" s="2" t="s">
        <v>21</v>
      </c>
    </row>
    <row r="9" spans="1:11" s="1" customFormat="1" ht="13.5" x14ac:dyDescent="0.25">
      <c r="A9" s="21" t="s">
        <v>22</v>
      </c>
      <c r="B9" s="21" t="s">
        <v>23</v>
      </c>
      <c r="C9" s="22" t="s">
        <v>24</v>
      </c>
      <c r="D9" s="40">
        <v>6.86</v>
      </c>
      <c r="E9" s="23"/>
      <c r="F9" s="21"/>
      <c r="G9" s="21"/>
      <c r="H9" s="2" t="s">
        <v>25</v>
      </c>
    </row>
    <row r="10" spans="1:11" s="1" customFormat="1" ht="13.5" x14ac:dyDescent="0.25">
      <c r="A10" s="14" t="s">
        <v>26</v>
      </c>
      <c r="B10" s="14" t="s">
        <v>27</v>
      </c>
      <c r="C10" s="15" t="s">
        <v>28</v>
      </c>
      <c r="D10" s="24"/>
      <c r="E10" s="25">
        <f>1/(((2*PI()*D4)^2)*D8)</f>
        <v>2.783549001163126E-9</v>
      </c>
      <c r="F10" s="14"/>
      <c r="G10" s="14"/>
      <c r="H10" s="1" t="s">
        <v>29</v>
      </c>
    </row>
    <row r="11" spans="1:11" s="1" customFormat="1" ht="12" x14ac:dyDescent="0.2">
      <c r="A11" s="14"/>
      <c r="B11" s="14"/>
      <c r="C11" s="15"/>
      <c r="D11" s="24"/>
      <c r="E11" s="25"/>
      <c r="F11" s="14"/>
      <c r="G11" s="14"/>
      <c r="H11" s="1" t="s">
        <v>30</v>
      </c>
    </row>
    <row r="12" spans="1:11" s="1" customFormat="1" ht="13.5" x14ac:dyDescent="0.25">
      <c r="A12" s="26" t="s">
        <v>31</v>
      </c>
      <c r="B12" s="26" t="s">
        <v>32</v>
      </c>
      <c r="C12" s="27" t="s">
        <v>33</v>
      </c>
      <c r="D12" s="28"/>
      <c r="E12" s="37">
        <f>(2*PI()*D4*D8)/D9</f>
        <v>83.348376523810828</v>
      </c>
      <c r="F12" s="26"/>
      <c r="G12" s="26"/>
    </row>
    <row r="13" spans="1:11" s="1" customFormat="1" ht="13.5" x14ac:dyDescent="0.25">
      <c r="A13" s="14" t="s">
        <v>34</v>
      </c>
      <c r="B13" s="14" t="s">
        <v>35</v>
      </c>
      <c r="C13" s="15" t="s">
        <v>33</v>
      </c>
      <c r="D13" s="29">
        <v>22.5</v>
      </c>
      <c r="E13" s="19"/>
      <c r="F13" s="14"/>
      <c r="G13" s="14"/>
      <c r="H13" s="4" t="s">
        <v>36</v>
      </c>
    </row>
    <row r="14" spans="1:11" s="1" customFormat="1" ht="14.25" thickBot="1" x14ac:dyDescent="0.3">
      <c r="A14" s="26" t="s">
        <v>37</v>
      </c>
      <c r="B14" s="26" t="s">
        <v>38</v>
      </c>
      <c r="C14" s="27" t="s">
        <v>39</v>
      </c>
      <c r="D14" s="28"/>
      <c r="E14" s="36"/>
      <c r="F14" s="38">
        <f>(4/PI())*(D5-D6)/(E12+D13+2*D29)</f>
        <v>5.1403158461684494E-2</v>
      </c>
      <c r="G14" s="26"/>
    </row>
    <row r="15" spans="1:11" s="1" customFormat="1" ht="14.25" thickTop="1" x14ac:dyDescent="0.25">
      <c r="A15" s="26" t="s">
        <v>40</v>
      </c>
      <c r="B15" s="26" t="s">
        <v>41</v>
      </c>
      <c r="C15" s="27" t="s">
        <v>14</v>
      </c>
      <c r="D15" s="28"/>
      <c r="E15" s="27"/>
      <c r="F15" s="41">
        <f>E22*D28</f>
        <v>131.65957446808511</v>
      </c>
      <c r="G15" s="26"/>
      <c r="H15" s="5" t="str">
        <f>+IF(F15&gt;G16,"ok: capacitive divider is fulfiling maximum","WARNING: voltage divider does not fulfil maximum")</f>
        <v>ok: capacitive divider is fulfiling maximum</v>
      </c>
      <c r="I15" s="6"/>
      <c r="J15" s="6"/>
      <c r="K15" s="7"/>
    </row>
    <row r="16" spans="1:11" s="1" customFormat="1" ht="13.5" x14ac:dyDescent="0.25">
      <c r="A16" s="14" t="s">
        <v>42</v>
      </c>
      <c r="B16" s="14" t="s">
        <v>43</v>
      </c>
      <c r="C16" s="15" t="s">
        <v>14</v>
      </c>
      <c r="D16" s="20"/>
      <c r="E16" s="15"/>
      <c r="F16" s="14"/>
      <c r="G16" s="30">
        <f>F14/(PI()*D4*E10)</f>
        <v>58.781553738012569</v>
      </c>
      <c r="H16" s="8" t="s">
        <v>44</v>
      </c>
      <c r="I16" s="9"/>
      <c r="J16" s="9"/>
      <c r="K16" s="10"/>
    </row>
    <row r="17" spans="1:11" s="1" customFormat="1" ht="14.25" thickBot="1" x14ac:dyDescent="0.3">
      <c r="A17" s="14" t="s">
        <v>45</v>
      </c>
      <c r="B17" s="14" t="s">
        <v>46</v>
      </c>
      <c r="C17" s="15"/>
      <c r="D17" s="20"/>
      <c r="E17" s="15"/>
      <c r="F17" s="14"/>
      <c r="G17" s="30">
        <f>G16/E22</f>
        <v>1.7858649164102072</v>
      </c>
      <c r="H17" s="8" t="str">
        <f>+IF(F15&gt;G16,"","Please adjust Cdv1 and Cdv2 values")</f>
        <v/>
      </c>
      <c r="I17" s="9"/>
      <c r="J17" s="9"/>
      <c r="K17" s="10"/>
    </row>
    <row r="18" spans="1:11" s="1" customFormat="1" ht="12.75" thickTop="1" x14ac:dyDescent="0.2">
      <c r="A18" s="14"/>
      <c r="B18" s="14"/>
      <c r="C18" s="15"/>
      <c r="D18" s="20"/>
      <c r="E18" s="15"/>
      <c r="F18" s="14"/>
      <c r="G18" s="14"/>
      <c r="H18" s="6"/>
      <c r="I18" s="6"/>
      <c r="J18" s="6"/>
      <c r="K18" s="6"/>
    </row>
    <row r="19" spans="1:11" s="1" customFormat="1" ht="13.5" x14ac:dyDescent="0.25">
      <c r="A19" s="14" t="s">
        <v>47</v>
      </c>
      <c r="B19" s="14" t="s">
        <v>48</v>
      </c>
      <c r="C19" s="15" t="s">
        <v>28</v>
      </c>
      <c r="D19" s="24">
        <v>4.6999999999999999E-11</v>
      </c>
      <c r="E19" s="19"/>
      <c r="F19" s="14"/>
      <c r="G19" s="14"/>
      <c r="H19" s="4" t="s">
        <v>49</v>
      </c>
    </row>
    <row r="20" spans="1:11" s="1" customFormat="1" ht="13.5" x14ac:dyDescent="0.25">
      <c r="A20" s="14" t="s">
        <v>47</v>
      </c>
      <c r="B20" s="14" t="s">
        <v>50</v>
      </c>
      <c r="C20" s="15" t="s">
        <v>28</v>
      </c>
      <c r="D20" s="24">
        <v>1.5E-9</v>
      </c>
      <c r="E20" s="19"/>
      <c r="F20" s="14"/>
      <c r="G20" s="14"/>
      <c r="H20" s="4" t="s">
        <v>49</v>
      </c>
    </row>
    <row r="21" spans="1:11" s="1" customFormat="1" ht="13.5" x14ac:dyDescent="0.25">
      <c r="A21" s="26" t="s">
        <v>51</v>
      </c>
      <c r="B21" s="26" t="s">
        <v>52</v>
      </c>
      <c r="C21" s="27" t="s">
        <v>28</v>
      </c>
      <c r="D21" s="43">
        <v>2.1999999999999998E-9</v>
      </c>
      <c r="E21" s="42"/>
      <c r="F21" s="26"/>
      <c r="G21" s="26"/>
      <c r="H21" s="2" t="s">
        <v>53</v>
      </c>
    </row>
    <row r="22" spans="1:11" s="1" customFormat="1" ht="13.5" x14ac:dyDescent="0.25">
      <c r="A22" s="14" t="s">
        <v>54</v>
      </c>
      <c r="B22" s="14" t="s">
        <v>55</v>
      </c>
      <c r="C22" s="15" t="s">
        <v>24</v>
      </c>
      <c r="D22" s="29"/>
      <c r="E22" s="31">
        <f>(D19+D20)/D19</f>
        <v>32.914893617021278</v>
      </c>
      <c r="F22" s="14"/>
      <c r="G22" s="14"/>
    </row>
    <row r="23" spans="1:11" s="1" customFormat="1" ht="13.5" x14ac:dyDescent="0.25">
      <c r="A23" s="14" t="s">
        <v>56</v>
      </c>
      <c r="B23" s="14" t="s">
        <v>9</v>
      </c>
      <c r="C23" s="15" t="s">
        <v>10</v>
      </c>
      <c r="D23" s="24"/>
      <c r="E23" s="25">
        <f>1/(2*PI()*SQRT((D21+((D19*D20)/(D19+D20)))*D8))</f>
        <v>111336.08249054219</v>
      </c>
      <c r="F23" s="14"/>
      <c r="G23" s="14"/>
      <c r="H23" s="1" t="s">
        <v>57</v>
      </c>
    </row>
    <row r="24" spans="1:11" s="1" customFormat="1" ht="12" x14ac:dyDescent="0.2">
      <c r="A24" s="14"/>
      <c r="B24" s="14"/>
      <c r="C24" s="15"/>
      <c r="D24" s="32"/>
      <c r="E24" s="31"/>
      <c r="F24" s="14"/>
      <c r="G24" s="14"/>
    </row>
    <row r="25" spans="1:11" s="1" customFormat="1" ht="12" x14ac:dyDescent="0.2">
      <c r="A25" s="16" t="s">
        <v>58</v>
      </c>
      <c r="B25" s="14"/>
      <c r="C25" s="15"/>
      <c r="D25" s="32"/>
      <c r="E25" s="31"/>
      <c r="F25" s="14"/>
      <c r="G25" s="14"/>
    </row>
    <row r="26" spans="1:11" s="1" customFormat="1" ht="13.5" x14ac:dyDescent="0.25">
      <c r="A26" s="14" t="s">
        <v>59</v>
      </c>
      <c r="B26" s="14" t="s">
        <v>60</v>
      </c>
      <c r="C26" s="15" t="s">
        <v>39</v>
      </c>
      <c r="D26" s="15">
        <v>0.01</v>
      </c>
      <c r="E26" s="19"/>
      <c r="F26" s="14"/>
      <c r="G26" s="14"/>
    </row>
    <row r="27" spans="1:11" s="1" customFormat="1" ht="13.5" x14ac:dyDescent="0.25">
      <c r="A27" s="14" t="s">
        <v>61</v>
      </c>
      <c r="B27" s="14" t="s">
        <v>62</v>
      </c>
      <c r="C27" s="15" t="s">
        <v>14</v>
      </c>
      <c r="D27" s="15">
        <v>8.4999999999999995E-4</v>
      </c>
      <c r="E27" s="15"/>
      <c r="F27" s="14"/>
      <c r="G27" s="14"/>
    </row>
    <row r="28" spans="1:11" s="1" customFormat="1" ht="13.5" x14ac:dyDescent="0.25">
      <c r="A28" s="14" t="s">
        <v>63</v>
      </c>
      <c r="B28" s="14" t="s">
        <v>64</v>
      </c>
      <c r="C28" s="15" t="s">
        <v>14</v>
      </c>
      <c r="D28" s="32">
        <v>4</v>
      </c>
      <c r="E28" s="15"/>
      <c r="F28" s="14"/>
      <c r="G28" s="14"/>
    </row>
    <row r="29" spans="1:11" s="1" customFormat="1" ht="13.5" x14ac:dyDescent="0.25">
      <c r="A29" s="14" t="s">
        <v>65</v>
      </c>
      <c r="B29" s="14" t="s">
        <v>66</v>
      </c>
      <c r="C29" s="15" t="s">
        <v>33</v>
      </c>
      <c r="D29" s="32">
        <v>9</v>
      </c>
      <c r="E29" s="25"/>
      <c r="F29" s="14"/>
      <c r="G29" s="14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Lopez</dc:creator>
  <cp:lastModifiedBy>Michel Lopez</cp:lastModifiedBy>
  <dcterms:created xsi:type="dcterms:W3CDTF">2023-04-12T15:11:41Z</dcterms:created>
  <dcterms:modified xsi:type="dcterms:W3CDTF">2023-04-12T15:28:40Z</dcterms:modified>
</cp:coreProperties>
</file>