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eseducn-my.sharepoint.com/personal/m090120303_sues_edu_cn/Documents/Class/Mathematical Statistics/homework/"/>
    </mc:Choice>
  </mc:AlternateContent>
  <xr:revisionPtr revIDLastSave="654" documentId="8_{EFC27AAF-5FBD-4AA1-84FD-48339988397A}" xr6:coauthVersionLast="45" xr6:coauthVersionMax="45" xr10:uidLastSave="{C2E9085F-D2F2-4ED8-9793-D8D5A0F16192}"/>
  <bookViews>
    <workbookView xWindow="-103" yWindow="-103" windowWidth="24892" windowHeight="15034" activeTab="1" xr2:uid="{7C4197BA-9BC8-4528-B990-ED8DC3FB84E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3" l="1"/>
  <c r="I26" i="3" s="1"/>
  <c r="H21" i="3"/>
  <c r="H22" i="3"/>
  <c r="H25" i="3" s="1"/>
  <c r="H23" i="3"/>
  <c r="H26" i="3" s="1"/>
  <c r="I22" i="3"/>
  <c r="I25" i="3" s="1"/>
  <c r="E21" i="3"/>
  <c r="E24" i="3" s="1"/>
  <c r="E22" i="3"/>
  <c r="E25" i="3"/>
  <c r="C25" i="3"/>
  <c r="D25" i="3"/>
  <c r="F25" i="3"/>
  <c r="G25" i="3"/>
  <c r="C26" i="3"/>
  <c r="D26" i="3"/>
  <c r="E26" i="3"/>
  <c r="F26" i="3"/>
  <c r="G26" i="3"/>
  <c r="D24" i="3"/>
  <c r="F24" i="3"/>
  <c r="G24" i="3"/>
  <c r="I24" i="3"/>
  <c r="C24" i="3"/>
  <c r="B29" i="3"/>
  <c r="D28" i="3"/>
  <c r="F28" i="3"/>
  <c r="G28" i="3"/>
  <c r="C28" i="3"/>
  <c r="B25" i="3"/>
  <c r="B24" i="3"/>
  <c r="B28" i="3"/>
  <c r="I28" i="3" l="1"/>
  <c r="H28" i="3"/>
  <c r="H24" i="3"/>
  <c r="E28" i="3"/>
  <c r="M22" i="3"/>
  <c r="L33" i="3" s="1"/>
  <c r="M25" i="3"/>
  <c r="H17" i="1"/>
  <c r="C18" i="1"/>
  <c r="D18" i="1"/>
  <c r="E18" i="1"/>
  <c r="B18" i="1"/>
  <c r="I21" i="3"/>
  <c r="G23" i="3"/>
  <c r="G22" i="3"/>
  <c r="G21" i="3"/>
  <c r="F23" i="3"/>
  <c r="F22" i="3"/>
  <c r="F27" i="3" s="1"/>
  <c r="F21" i="3"/>
  <c r="E23" i="3"/>
  <c r="D23" i="3"/>
  <c r="D22" i="3"/>
  <c r="D21" i="3"/>
  <c r="C23" i="3"/>
  <c r="C22" i="3"/>
  <c r="C21" i="3"/>
  <c r="C29" i="3" s="1"/>
  <c r="B22" i="3"/>
  <c r="B21" i="3"/>
  <c r="E29" i="3" l="1"/>
  <c r="D27" i="3"/>
  <c r="I29" i="3"/>
  <c r="H29" i="3"/>
  <c r="F29" i="3"/>
  <c r="D29" i="3"/>
  <c r="B27" i="3"/>
  <c r="I27" i="3"/>
  <c r="H27" i="3"/>
  <c r="G29" i="3"/>
  <c r="G27" i="3"/>
  <c r="E27" i="3"/>
  <c r="C27" i="3"/>
  <c r="C21" i="1"/>
  <c r="D21" i="1"/>
  <c r="E21" i="1"/>
  <c r="B21" i="1"/>
  <c r="M29" i="3" l="1"/>
  <c r="C20" i="1"/>
  <c r="D20" i="1"/>
  <c r="E20" i="1"/>
  <c r="B20" i="1"/>
  <c r="H12" i="2"/>
  <c r="A39" i="2"/>
  <c r="F35" i="2"/>
  <c r="J24" i="2"/>
  <c r="F30" i="2"/>
  <c r="F22" i="2"/>
  <c r="H14" i="1"/>
  <c r="H14" i="2"/>
  <c r="C19" i="1"/>
  <c r="D19" i="1"/>
  <c r="E19" i="1"/>
  <c r="B19" i="1"/>
  <c r="D13" i="1"/>
  <c r="D12" i="1"/>
  <c r="D16" i="1" l="1"/>
  <c r="E14" i="1"/>
  <c r="E17" i="1" s="1"/>
  <c r="E13" i="1"/>
  <c r="E16" i="1" s="1"/>
  <c r="E12" i="1"/>
  <c r="E15" i="1" s="1"/>
  <c r="D14" i="1"/>
  <c r="D17" i="1" s="1"/>
  <c r="C14" i="1"/>
  <c r="C17" i="1" s="1"/>
  <c r="B14" i="1"/>
  <c r="B17" i="1" s="1"/>
  <c r="C13" i="1"/>
  <c r="C16" i="1" s="1"/>
  <c r="B13" i="1"/>
  <c r="B16" i="1" s="1"/>
  <c r="D15" i="1"/>
  <c r="C12" i="1"/>
  <c r="C15" i="1" s="1"/>
  <c r="B12" i="1"/>
  <c r="B15" i="1" s="1"/>
</calcChain>
</file>

<file path=xl/sharedStrings.xml><?xml version="1.0" encoding="utf-8"?>
<sst xmlns="http://schemas.openxmlformats.org/spreadsheetml/2006/main" count="44" uniqueCount="35">
  <si>
    <t>空列</t>
  </si>
  <si>
    <t xml:space="preserve">              因素
 序号</t>
    <phoneticPr fontId="1" type="noConversion"/>
  </si>
  <si>
    <t>1(900)</t>
    <phoneticPr fontId="1" type="noConversion"/>
  </si>
  <si>
    <t>2 (1100)</t>
    <phoneticPr fontId="1" type="noConversion"/>
  </si>
  <si>
    <t>3 (1300)</t>
    <phoneticPr fontId="1" type="noConversion"/>
  </si>
  <si>
    <t>1(10)</t>
    <phoneticPr fontId="1" type="noConversion"/>
  </si>
  <si>
    <t>2(11)</t>
    <phoneticPr fontId="1" type="noConversion"/>
  </si>
  <si>
    <t>3(12)</t>
    <phoneticPr fontId="1" type="noConversion"/>
  </si>
  <si>
    <t>1(70)</t>
    <phoneticPr fontId="1" type="noConversion"/>
  </si>
  <si>
    <t>2(80)</t>
    <phoneticPr fontId="1" type="noConversion"/>
  </si>
  <si>
    <t>3(90)</t>
    <phoneticPr fontId="1" type="noConversion"/>
  </si>
  <si>
    <t>试验结果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</si>
  <si>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</si>
  <si>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</si>
  <si>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</si>
  <si>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</si>
  <si>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</si>
  <si>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</si>
  <si>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充磁量</t>
    <phoneticPr fontId="1" type="noConversion"/>
  </si>
  <si>
    <t>定位角度</t>
    <phoneticPr fontId="1" type="noConversion"/>
  </si>
  <si>
    <t>圈匝数</t>
    <phoneticPr fontId="1" type="noConversion"/>
  </si>
  <si>
    <t>A-充磁量</t>
    <phoneticPr fontId="1" type="noConversion"/>
  </si>
  <si>
    <t>B-角度</t>
    <phoneticPr fontId="1" type="noConversion"/>
  </si>
  <si>
    <t>C-圈匝数</t>
    <phoneticPr fontId="1" type="noConversion"/>
  </si>
  <si>
    <t>q1</t>
  </si>
  <si>
    <t>q2</t>
  </si>
  <si>
    <t>q3</t>
  </si>
  <si>
    <t>k=1651</t>
  </si>
  <si>
    <t>A-天气</t>
    <phoneticPr fontId="1" type="noConversion"/>
  </si>
  <si>
    <t>B-大直径</t>
    <phoneticPr fontId="1" type="noConversion"/>
  </si>
  <si>
    <t>C-中直径</t>
    <phoneticPr fontId="1" type="noConversion"/>
  </si>
  <si>
    <t>E-孔直径</t>
    <phoneticPr fontId="1" type="noConversion"/>
  </si>
  <si>
    <t>D-小直径</t>
    <phoneticPr fontId="1" type="noConversion"/>
  </si>
  <si>
    <t>k=4304.1</t>
  </si>
  <si>
    <t xml:space="preserve">              因素
 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</si>
</sst>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"/>
  </numFmts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8"/>
      <color theme="1"/>
      <name val="更纱黑体 UI SC"/>
      <family val="2"/>
      <charset val="134"/>
    </font>
    <font>
      <sz val="8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/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165" fontId="2" fillId="0" borderId="0" xfId="0" applyNumberFormat="1" applyFont="1" applyBorder="1">
      <alignment vertical="center"/>
    </xf>
    <xf numFmtId="165" fontId="2" fillId="0" borderId="2" xfId="0" applyNumberFormat="1" applyFont="1" applyBorder="1">
      <alignment vertical="center"/>
    </xf>
    <xf numFmtId="165" fontId="2" fillId="0" borderId="4" xfId="0" applyNumberFormat="1" applyFont="1" applyBorder="1">
      <alignment vertical="center"/>
    </xf>
    <xf numFmtId="165" fontId="2" fillId="0" borderId="7" xfId="0" applyNumberFormat="1" applyFont="1" applyBorder="1">
      <alignment vertical="center"/>
    </xf>
    <xf numFmtId="164" fontId="2" fillId="0" borderId="8" xfId="0" applyNumberFormat="1" applyFont="1" applyBorder="1">
      <alignment vertical="center"/>
    </xf>
    <xf numFmtId="0" fontId="2" fillId="0" borderId="9" xfId="0" applyFont="1" applyBorder="1">
      <alignment vertical="center"/>
    </xf>
    <xf numFmtId="165" fontId="2" fillId="0" borderId="6" xfId="0" applyNumberFormat="1" applyFont="1" applyBorder="1">
      <alignment vertical="center"/>
    </xf>
    <xf numFmtId="165" fontId="2" fillId="0" borderId="9" xfId="0" applyNumberFormat="1" applyFont="1" applyBorder="1">
      <alignment vertical="center"/>
    </xf>
    <xf numFmtId="2" fontId="0" fillId="0" borderId="0" xfId="0" applyNumberForma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0" fillId="0" borderId="0" xfId="0" applyNumberForma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Sheet1!$G$24</c:f>
              <c:strCache>
                <c:ptCount val="1"/>
                <c:pt idx="0">
                  <c:v>充磁量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cat>
            <c:numRef>
              <c:f>Sheet1!$F$25:$F$33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cat>
          <c:val>
            <c:numRef>
              <c:f>Sheet1!$G$25:$G$33</c:f>
              <c:numCache>
                <c:formatCode>General</c:formatCode>
                <c:ptCount val="9"/>
                <c:pt idx="0">
                  <c:v>185</c:v>
                </c:pt>
                <c:pt idx="1">
                  <c:v>198</c:v>
                </c:pt>
                <c:pt idx="2">
                  <c:v>167.33333333333334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B-4538-B4A1-8747B84141B3}"/>
            </c:ext>
          </c:extLst>
        </c:ser>
        <c:ser>
          <c:idx val="1"/>
          <c:order val="1"/>
          <c:tx>
            <c:strRef>
              <c:f>Sheet1!$H$24</c:f>
              <c:strCache>
                <c:ptCount val="1"/>
                <c:pt idx="0">
                  <c:v>定位角度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cat>
            <c:numRef>
              <c:f>Sheet1!$F$25:$F$33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cat>
          <c:val>
            <c:numRef>
              <c:f>Sheet1!$H$25:$H$33</c:f>
              <c:numCache>
                <c:formatCode>General</c:formatCode>
                <c:ptCount val="9"/>
                <c:pt idx="3">
                  <c:v>161.66666666666666</c:v>
                </c:pt>
                <c:pt idx="4">
                  <c:v>218.66666666666666</c:v>
                </c:pt>
                <c:pt idx="5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4B-4538-B4A1-8747B84141B3}"/>
            </c:ext>
          </c:extLst>
        </c:ser>
        <c:ser>
          <c:idx val="2"/>
          <c:order val="2"/>
          <c:tx>
            <c:strRef>
              <c:f>Sheet1!$I$24</c:f>
              <c:strCache>
                <c:ptCount val="1"/>
                <c:pt idx="0">
                  <c:v>圈匝数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cat>
            <c:numRef>
              <c:f>Sheet1!$F$25:$F$33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cat>
          <c:val>
            <c:numRef>
              <c:f>Sheet1!$I$25:$I$33</c:f>
              <c:numCache>
                <c:formatCode>General</c:formatCode>
                <c:ptCount val="9"/>
                <c:pt idx="6">
                  <c:v>178.66666666666666</c:v>
                </c:pt>
                <c:pt idx="7">
                  <c:v>187.33333333333334</c:v>
                </c:pt>
                <c:pt idx="8">
                  <c:v>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4B-4538-B4A1-8747B8414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740928"/>
        <c:axId val="465731776"/>
      </c:lineChart>
      <c:catAx>
        <c:axId val="46574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31776"/>
        <c:crosses val="autoZero"/>
        <c:auto val="1"/>
        <c:lblAlgn val="ctr"/>
        <c:lblOffset val="100"/>
        <c:noMultiLvlLbl val="0"/>
      </c:catAx>
      <c:valAx>
        <c:axId val="465731776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4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Sheet3!$P$12</c:f>
              <c:strCache>
                <c:ptCount val="1"/>
                <c:pt idx="0">
                  <c:v>A-天气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val>
            <c:numRef>
              <c:f>Sheet3!$P$13:$P$27</c:f>
              <c:numCache>
                <c:formatCode>General</c:formatCode>
                <c:ptCount val="15"/>
                <c:pt idx="0">
                  <c:v>239.42222222222219</c:v>
                </c:pt>
                <c:pt idx="1">
                  <c:v>238.81111111111113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CE-4424-9FDF-DADE69B710FE}"/>
            </c:ext>
          </c:extLst>
        </c:ser>
        <c:ser>
          <c:idx val="1"/>
          <c:order val="1"/>
          <c:tx>
            <c:strRef>
              <c:f>Sheet3!$Q$12</c:f>
              <c:strCache>
                <c:ptCount val="1"/>
                <c:pt idx="0">
                  <c:v>B-大直径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val>
            <c:numRef>
              <c:f>Sheet3!$Q$13:$Q$27</c:f>
              <c:numCache>
                <c:formatCode>General</c:formatCode>
                <c:ptCount val="15"/>
                <c:pt idx="3">
                  <c:v>223.36666666666667</c:v>
                </c:pt>
                <c:pt idx="4">
                  <c:v>229.5</c:v>
                </c:pt>
                <c:pt idx="5">
                  <c:v>264.48333333333329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CE-4424-9FDF-DADE69B710FE}"/>
            </c:ext>
          </c:extLst>
        </c:ser>
        <c:ser>
          <c:idx val="2"/>
          <c:order val="2"/>
          <c:tx>
            <c:strRef>
              <c:f>Sheet3!$R$12</c:f>
              <c:strCache>
                <c:ptCount val="1"/>
                <c:pt idx="0">
                  <c:v>C-中直径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val>
            <c:numRef>
              <c:f>Sheet3!$R$13:$R$27</c:f>
              <c:numCache>
                <c:formatCode>General</c:formatCode>
                <c:ptCount val="15"/>
                <c:pt idx="6">
                  <c:v>232.1</c:v>
                </c:pt>
                <c:pt idx="7">
                  <c:v>244.78333333333333</c:v>
                </c:pt>
                <c:pt idx="8">
                  <c:v>240.46666666666667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CE-4424-9FDF-DADE69B710FE}"/>
            </c:ext>
          </c:extLst>
        </c:ser>
        <c:ser>
          <c:idx val="3"/>
          <c:order val="3"/>
          <c:tx>
            <c:strRef>
              <c:f>Sheet3!$S$12</c:f>
              <c:strCache>
                <c:ptCount val="1"/>
                <c:pt idx="0">
                  <c:v>D-小直径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val>
            <c:numRef>
              <c:f>Sheet3!$S$13:$S$27</c:f>
              <c:numCache>
                <c:formatCode>General</c:formatCode>
                <c:ptCount val="15"/>
                <c:pt idx="9">
                  <c:v>272.13333333333333</c:v>
                </c:pt>
                <c:pt idx="10">
                  <c:v>226.54999999999998</c:v>
                </c:pt>
                <c:pt idx="11">
                  <c:v>218.66666666666666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CE-4424-9FDF-DADE69B710FE}"/>
            </c:ext>
          </c:extLst>
        </c:ser>
        <c:ser>
          <c:idx val="4"/>
          <c:order val="4"/>
          <c:tx>
            <c:strRef>
              <c:f>Sheet3!$T$12</c:f>
              <c:strCache>
                <c:ptCount val="1"/>
                <c:pt idx="0">
                  <c:v>E-孔直径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val>
            <c:numRef>
              <c:f>Sheet3!$T$13:$T$27</c:f>
              <c:numCache>
                <c:formatCode>General</c:formatCode>
                <c:ptCount val="15"/>
                <c:pt idx="12">
                  <c:v>237.78333333333333</c:v>
                </c:pt>
                <c:pt idx="13">
                  <c:v>246.36666666666665</c:v>
                </c:pt>
                <c:pt idx="14">
                  <c:v>233.20000000000002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CE-4424-9FDF-DADE69B71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057200"/>
        <c:axId val="599052208"/>
      </c:lineChart>
      <c:catAx>
        <c:axId val="599057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052208"/>
        <c:crosses val="autoZero"/>
        <c:auto val="1"/>
        <c:lblAlgn val="ctr"/>
        <c:lblOffset val="100"/>
        <c:noMultiLvlLbl val="0"/>
      </c:catAx>
      <c:valAx>
        <c:axId val="599052208"/>
        <c:scaling>
          <c:orientation val="minMax"/>
          <c:min val="2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05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120154</xdr:colOff>
      <xdr:row>2</xdr:row>
      <xdr:rowOff>100641</xdr:rowOff>
    </xdr:from>
    <xdr:to>
      <xdr:col>10</xdr:col>
      <xdr:colOff>583310</xdr:colOff>
      <xdr:row>10</xdr:row>
      <xdr:rowOff>149935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8AB2A3-6ADC-4F5A-A239-D9C9ADA64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427264</xdr:colOff>
      <xdr:row>28</xdr:row>
      <xdr:rowOff>114300</xdr:rowOff>
    </xdr:from>
    <xdr:to>
      <xdr:col>20</xdr:col>
      <xdr:colOff>427264</xdr:colOff>
      <xdr:row>43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8A6931-3854-4302-9D35-2D99C1564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2F70-45C7-455B-AD9A-B40FC5BB000E}">
  <dimension ref="A1:I33"/>
  <sheetViews>
    <sheetView zoomScale="182" zoomScaleNormal="265" zoomScalePageLayoutView="130" workbookViewId="0">
      <selection activeCell="B19" sqref="B19"/>
    </sheetView>
  </sheetViews>
  <sheetFormatPr defaultRowHeight="14.6"/>
  <cols>
    <col min="1" max="1" width="8.69140625" bestFit="1" customWidth="1"/>
    <col min="2" max="2" width="12" bestFit="1" customWidth="1"/>
    <col min="3" max="3" width="11.69140625" bestFit="1" customWidth="1"/>
    <col min="4" max="4" width="10.61328125" bestFit="1" customWidth="1"/>
    <col min="5" max="5" width="9.53515625" bestFit="1" customWidth="1"/>
    <col min="6" max="6" width="6.3828125" bestFit="1" customWidth="1"/>
  </cols>
  <sheetData>
    <row r="1" spans="1:8">
      <c r="A1" s="34" t="s">
        <v>1</v>
      </c>
      <c r="B1" s="1" t="s">
        <v>21</v>
      </c>
      <c r="C1" s="1" t="s">
        <v>22</v>
      </c>
      <c r="D1" s="1" t="s">
        <v>23</v>
      </c>
      <c r="E1" s="1" t="s">
        <v>0</v>
      </c>
      <c r="F1" s="36" t="s">
        <v>11</v>
      </c>
    </row>
    <row r="2" spans="1:8">
      <c r="A2" s="35"/>
      <c r="B2" s="5">
        <v>1</v>
      </c>
      <c r="C2" s="5">
        <v>2</v>
      </c>
      <c r="D2" s="5">
        <v>3</v>
      </c>
      <c r="E2" s="5">
        <v>4</v>
      </c>
      <c r="F2" s="37"/>
    </row>
    <row r="3" spans="1:8">
      <c r="A3" s="4">
        <v>1</v>
      </c>
      <c r="B3" s="2" t="s">
        <v>2</v>
      </c>
      <c r="C3" s="2" t="s">
        <v>5</v>
      </c>
      <c r="D3" s="2" t="s">
        <v>8</v>
      </c>
      <c r="E3" s="2">
        <v>1</v>
      </c>
      <c r="F3" s="3">
        <v>160</v>
      </c>
    </row>
    <row r="4" spans="1:8">
      <c r="A4" s="4">
        <v>2</v>
      </c>
      <c r="B4" s="2">
        <v>1</v>
      </c>
      <c r="C4" s="2" t="s">
        <v>6</v>
      </c>
      <c r="D4" s="2" t="s">
        <v>9</v>
      </c>
      <c r="E4" s="2">
        <v>2</v>
      </c>
      <c r="F4" s="3">
        <v>215</v>
      </c>
    </row>
    <row r="5" spans="1:8">
      <c r="A5" s="4">
        <v>3</v>
      </c>
      <c r="B5" s="2">
        <v>1</v>
      </c>
      <c r="C5" s="2" t="s">
        <v>7</v>
      </c>
      <c r="D5" s="2" t="s">
        <v>10</v>
      </c>
      <c r="E5" s="2">
        <v>3</v>
      </c>
      <c r="F5" s="3">
        <v>180</v>
      </c>
    </row>
    <row r="6" spans="1:8">
      <c r="A6" s="4">
        <v>4</v>
      </c>
      <c r="B6" s="2" t="s">
        <v>3</v>
      </c>
      <c r="C6" s="2">
        <v>1</v>
      </c>
      <c r="D6" s="2">
        <v>2</v>
      </c>
      <c r="E6" s="2">
        <v>3</v>
      </c>
      <c r="F6" s="3">
        <v>168</v>
      </c>
    </row>
    <row r="7" spans="1:8">
      <c r="A7" s="4">
        <v>5</v>
      </c>
      <c r="B7" s="2">
        <v>2</v>
      </c>
      <c r="C7" s="2">
        <v>2</v>
      </c>
      <c r="D7" s="2">
        <v>3</v>
      </c>
      <c r="E7" s="2">
        <v>1</v>
      </c>
      <c r="F7" s="3">
        <v>236</v>
      </c>
    </row>
    <row r="8" spans="1:8">
      <c r="A8" s="4">
        <v>6</v>
      </c>
      <c r="B8" s="2">
        <v>2</v>
      </c>
      <c r="C8" s="2">
        <v>3</v>
      </c>
      <c r="D8" s="2">
        <v>1</v>
      </c>
      <c r="E8" s="2">
        <v>2</v>
      </c>
      <c r="F8" s="3">
        <v>190</v>
      </c>
    </row>
    <row r="9" spans="1:8">
      <c r="A9" s="4">
        <v>7</v>
      </c>
      <c r="B9" s="2" t="s">
        <v>4</v>
      </c>
      <c r="C9" s="2">
        <v>1</v>
      </c>
      <c r="D9" s="2">
        <v>3</v>
      </c>
      <c r="E9" s="2">
        <v>2</v>
      </c>
      <c r="F9" s="3">
        <v>157</v>
      </c>
    </row>
    <row r="10" spans="1:8">
      <c r="A10" s="4">
        <v>8</v>
      </c>
      <c r="B10" s="2">
        <v>3</v>
      </c>
      <c r="C10" s="2">
        <v>2</v>
      </c>
      <c r="D10" s="2">
        <v>1</v>
      </c>
      <c r="E10" s="2">
        <v>3</v>
      </c>
      <c r="F10" s="3">
        <v>205</v>
      </c>
    </row>
    <row r="11" spans="1:8">
      <c r="A11" s="6">
        <v>9</v>
      </c>
      <c r="B11" s="5">
        <v>3</v>
      </c>
      <c r="C11" s="5">
        <v>3</v>
      </c>
      <c r="D11" s="5">
        <v>2</v>
      </c>
      <c r="E11" s="5">
        <v>1</v>
      </c>
      <c r="F11" s="7">
        <v>140</v>
      </c>
    </row>
    <row r="12" spans="1:8">
      <c r="A12" s="8"/>
      <c r="B12" s="9">
        <f>SUM(F3:F5)</f>
        <v>555</v>
      </c>
      <c r="C12" s="9">
        <f>SUM(F3,F6,F9)</f>
        <v>485</v>
      </c>
      <c r="D12" s="9">
        <f>SUM(F3,F8,F10)</f>
        <v>555</v>
      </c>
      <c r="E12" s="8">
        <f>SUM(F3,F7,F11)</f>
        <v>536</v>
      </c>
      <c r="F12" s="38" t="s">
        <v>27</v>
      </c>
    </row>
    <row r="13" spans="1:8">
      <c r="A13" s="8"/>
      <c r="B13" s="9">
        <f>SUM(F6:F8)</f>
        <v>594</v>
      </c>
      <c r="C13" s="9">
        <f>SUM(F4,F7,F10)</f>
        <v>656</v>
      </c>
      <c r="D13" s="9">
        <f>SUM(F4,F6,F11)</f>
        <v>523</v>
      </c>
      <c r="E13" s="8">
        <f>SUM(F4,F8,F9)</f>
        <v>562</v>
      </c>
      <c r="F13" s="39"/>
    </row>
    <row r="14" spans="1:8">
      <c r="A14" s="10"/>
      <c r="B14" s="11">
        <f>SUM(F9:F11)</f>
        <v>502</v>
      </c>
      <c r="C14" s="11">
        <f>SUM(F5,F8,F11)</f>
        <v>510</v>
      </c>
      <c r="D14" s="11">
        <f>SUM(F5,F7,F9)</f>
        <v>573</v>
      </c>
      <c r="E14" s="10">
        <f>SUM(F5:F6,F10)</f>
        <v>553</v>
      </c>
      <c r="F14" s="39"/>
      <c r="H14">
        <f>SUMSQ(F3:F11)</f>
        <v>310519</v>
      </c>
    </row>
    <row r="15" spans="1:8">
      <c r="A15" s="8"/>
      <c r="B15" s="12">
        <f t="shared" ref="B15:E17" si="0">B12/3</f>
        <v>185</v>
      </c>
      <c r="C15" s="12">
        <f t="shared" si="0"/>
        <v>161.66666666666666</v>
      </c>
      <c r="D15" s="12">
        <f t="shared" si="0"/>
        <v>185</v>
      </c>
      <c r="E15" s="13">
        <f t="shared" si="0"/>
        <v>178.66666666666666</v>
      </c>
      <c r="F15" s="39"/>
    </row>
    <row r="16" spans="1:8">
      <c r="A16" s="8"/>
      <c r="B16" s="12">
        <f t="shared" si="0"/>
        <v>198</v>
      </c>
      <c r="C16" s="12">
        <f t="shared" si="0"/>
        <v>218.66666666666666</v>
      </c>
      <c r="D16" s="12">
        <f t="shared" si="0"/>
        <v>174.33333333333334</v>
      </c>
      <c r="E16" s="13">
        <f t="shared" si="0"/>
        <v>187.33333333333334</v>
      </c>
      <c r="F16" s="39"/>
    </row>
    <row r="17" spans="1:9">
      <c r="A17" s="10"/>
      <c r="B17" s="14">
        <f t="shared" si="0"/>
        <v>167.33333333333334</v>
      </c>
      <c r="C17" s="14">
        <f t="shared" si="0"/>
        <v>170</v>
      </c>
      <c r="D17" s="14">
        <f t="shared" si="0"/>
        <v>191</v>
      </c>
      <c r="E17" s="15">
        <f t="shared" si="0"/>
        <v>184.33333333333334</v>
      </c>
      <c r="F17" s="39"/>
      <c r="H17">
        <f>1651^2/9</f>
        <v>302866.77777777775</v>
      </c>
    </row>
    <row r="18" spans="1:9">
      <c r="A18" s="11"/>
      <c r="B18" s="16">
        <f>MAX(B12:B14)-MIN(B12:B14)</f>
        <v>92</v>
      </c>
      <c r="C18" s="16">
        <f t="shared" ref="C18:E18" si="1">MAX(C12:C14)-MIN(C12:C14)</f>
        <v>171</v>
      </c>
      <c r="D18" s="16">
        <f t="shared" si="1"/>
        <v>50</v>
      </c>
      <c r="E18" s="16">
        <f t="shared" si="1"/>
        <v>26</v>
      </c>
      <c r="F18" s="39"/>
    </row>
    <row r="19" spans="1:9">
      <c r="A19" s="17"/>
      <c r="B19" s="18">
        <f>SUMSQ(B12:B14)/3</f>
        <v>304288.33333333331</v>
      </c>
      <c r="C19" s="18">
        <f t="shared" ref="C19:E19" si="2">SUMSQ(C12:C14)/3</f>
        <v>308553.66666666669</v>
      </c>
      <c r="D19" s="18">
        <f t="shared" si="2"/>
        <v>303294.33333333331</v>
      </c>
      <c r="E19" s="19">
        <f t="shared" si="2"/>
        <v>302983</v>
      </c>
      <c r="F19" s="39"/>
    </row>
    <row r="20" spans="1:9">
      <c r="A20" s="17"/>
      <c r="B20" s="14">
        <f>B19-302866.8</f>
        <v>1421.5333333333256</v>
      </c>
      <c r="C20" s="14">
        <f t="shared" ref="C20:E20" si="3">C19-302866.8</f>
        <v>5686.8666666666977</v>
      </c>
      <c r="D20" s="14">
        <f t="shared" si="3"/>
        <v>427.53333333332557</v>
      </c>
      <c r="E20" s="14">
        <f t="shared" si="3"/>
        <v>116.20000000001164</v>
      </c>
      <c r="F20" s="40"/>
    </row>
    <row r="21" spans="1:9">
      <c r="B21" s="20">
        <f>B20/2</f>
        <v>710.76666666666279</v>
      </c>
      <c r="C21" s="20">
        <f t="shared" ref="C21:E21" si="4">C20/2</f>
        <v>2843.4333333333489</v>
      </c>
      <c r="D21" s="20">
        <f t="shared" si="4"/>
        <v>213.76666666666279</v>
      </c>
      <c r="E21" s="20">
        <f t="shared" si="4"/>
        <v>58.100000000005821</v>
      </c>
    </row>
    <row r="24" spans="1:9">
      <c r="G24" t="s">
        <v>18</v>
      </c>
      <c r="H24" t="s">
        <v>19</v>
      </c>
      <c r="I24" t="s">
        <v>20</v>
      </c>
    </row>
    <row r="25" spans="1:9">
      <c r="F25">
        <v>1</v>
      </c>
      <c r="G25">
        <v>185</v>
      </c>
    </row>
    <row r="26" spans="1:9">
      <c r="F26">
        <v>2</v>
      </c>
      <c r="G26">
        <v>198</v>
      </c>
    </row>
    <row r="27" spans="1:9">
      <c r="F27">
        <v>3</v>
      </c>
      <c r="G27">
        <v>167.33333333333334</v>
      </c>
    </row>
    <row r="28" spans="1:9">
      <c r="F28">
        <v>1</v>
      </c>
      <c r="H28">
        <v>161.66666666666666</v>
      </c>
    </row>
    <row r="29" spans="1:9">
      <c r="F29">
        <v>2</v>
      </c>
      <c r="H29">
        <v>218.66666666666666</v>
      </c>
    </row>
    <row r="30" spans="1:9">
      <c r="F30">
        <v>3</v>
      </c>
      <c r="H30">
        <v>170</v>
      </c>
    </row>
    <row r="31" spans="1:9">
      <c r="F31">
        <v>1</v>
      </c>
      <c r="I31">
        <v>178.66666666666666</v>
      </c>
    </row>
    <row r="32" spans="1:9">
      <c r="F32">
        <v>2</v>
      </c>
      <c r="I32">
        <v>187.33333333333334</v>
      </c>
    </row>
    <row r="33" spans="6:9">
      <c r="F33">
        <v>3</v>
      </c>
      <c r="I33">
        <v>191</v>
      </c>
    </row>
  </sheetData>
  <mergeCells count="3">
    <mergeCell ref="A1:A2"/>
    <mergeCell ref="F1:F2"/>
    <mergeCell ref="F12:F20"/>
  </mergeCells>
  <phoneticPr fontId="1" type="noConversion"/>
  <pageMargins left="0.7" right="0.7" top="0.75" bottom="0.75" header="0.3" footer="0.3"/>
  <pageSetup paperSize="9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76D1-617F-4F99-8E04-853E9CFB22B3}">
  <dimension ref="A1:T33"/>
  <sheetViews>
    <sheetView tabSelected="1" workbookViewId="0">
      <selection activeCell="I31" sqref="I31"/>
    </sheetView>
  </sheetViews>
  <sheetFormatPr defaultRowHeight="14.6"/>
  <cols>
    <col min="1" max="1" width="9" bestFit="1" customWidth="1"/>
    <col min="2" max="9" width="7.23046875" bestFit="1" customWidth="1"/>
    <col min="10" max="10" width="6.53515625" bestFit="1" customWidth="1"/>
    <col min="13" max="13" width="11.84375" bestFit="1" customWidth="1"/>
  </cols>
  <sheetData>
    <row r="1" spans="1:20">
      <c r="A1" s="41" t="s">
        <v>34</v>
      </c>
      <c r="B1" s="1" t="s">
        <v>28</v>
      </c>
      <c r="C1" s="1" t="s">
        <v>0</v>
      </c>
      <c r="D1" s="1" t="s">
        <v>29</v>
      </c>
      <c r="E1" s="1" t="s">
        <v>30</v>
      </c>
      <c r="F1" s="1" t="s">
        <v>32</v>
      </c>
      <c r="G1" s="1" t="s">
        <v>31</v>
      </c>
      <c r="H1" s="1" t="s">
        <v>0</v>
      </c>
      <c r="I1" s="1" t="s">
        <v>0</v>
      </c>
      <c r="J1" s="36" t="s">
        <v>11</v>
      </c>
    </row>
    <row r="2" spans="1:20">
      <c r="A2" s="4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37"/>
    </row>
    <row r="3" spans="1:20">
      <c r="A3" s="21">
        <v>1</v>
      </c>
      <c r="B3" s="22">
        <v>1</v>
      </c>
      <c r="C3" s="22">
        <v>1</v>
      </c>
      <c r="D3" s="22">
        <v>1</v>
      </c>
      <c r="E3" s="22">
        <v>1</v>
      </c>
      <c r="F3" s="22">
        <v>1</v>
      </c>
      <c r="G3" s="22">
        <v>1</v>
      </c>
      <c r="H3" s="22">
        <v>1</v>
      </c>
      <c r="I3" s="22">
        <v>1</v>
      </c>
      <c r="J3" s="23">
        <v>240.7</v>
      </c>
    </row>
    <row r="4" spans="1:20">
      <c r="A4" s="24">
        <v>2</v>
      </c>
      <c r="B4" s="22">
        <v>1</v>
      </c>
      <c r="C4" s="22">
        <v>1</v>
      </c>
      <c r="D4" s="22">
        <v>2</v>
      </c>
      <c r="E4" s="22">
        <v>2</v>
      </c>
      <c r="F4" s="22">
        <v>2</v>
      </c>
      <c r="G4" s="22">
        <v>2</v>
      </c>
      <c r="H4" s="22">
        <v>2</v>
      </c>
      <c r="I4" s="22">
        <v>2</v>
      </c>
      <c r="J4" s="22">
        <v>230.1</v>
      </c>
    </row>
    <row r="5" spans="1:20">
      <c r="A5" s="24">
        <v>3</v>
      </c>
      <c r="B5" s="22">
        <v>1</v>
      </c>
      <c r="C5" s="22">
        <v>1</v>
      </c>
      <c r="D5" s="22">
        <v>3</v>
      </c>
      <c r="E5" s="22">
        <v>3</v>
      </c>
      <c r="F5" s="22">
        <v>3</v>
      </c>
      <c r="G5" s="22">
        <v>3</v>
      </c>
      <c r="H5" s="22">
        <v>3</v>
      </c>
      <c r="I5" s="22">
        <v>3</v>
      </c>
      <c r="J5" s="22">
        <v>236.5</v>
      </c>
    </row>
    <row r="6" spans="1:20">
      <c r="A6" s="24">
        <v>4</v>
      </c>
      <c r="B6" s="22">
        <v>1</v>
      </c>
      <c r="C6" s="22">
        <v>2</v>
      </c>
      <c r="D6" s="22">
        <v>1</v>
      </c>
      <c r="E6" s="22">
        <v>1</v>
      </c>
      <c r="F6" s="22">
        <v>2</v>
      </c>
      <c r="G6" s="22">
        <v>2</v>
      </c>
      <c r="H6" s="22">
        <v>3</v>
      </c>
      <c r="I6" s="22">
        <v>3</v>
      </c>
      <c r="J6" s="22">
        <v>217.1</v>
      </c>
    </row>
    <row r="7" spans="1:20">
      <c r="A7" s="24">
        <v>5</v>
      </c>
      <c r="B7" s="22">
        <v>1</v>
      </c>
      <c r="C7" s="22">
        <v>2</v>
      </c>
      <c r="D7" s="22">
        <v>2</v>
      </c>
      <c r="E7" s="22">
        <v>2</v>
      </c>
      <c r="F7" s="22">
        <v>3</v>
      </c>
      <c r="G7" s="22">
        <v>3</v>
      </c>
      <c r="H7" s="22">
        <v>1</v>
      </c>
      <c r="I7" s="22">
        <v>1</v>
      </c>
      <c r="J7" s="22">
        <v>210.5</v>
      </c>
    </row>
    <row r="8" spans="1:20">
      <c r="A8" s="24">
        <v>6</v>
      </c>
      <c r="B8" s="22">
        <v>1</v>
      </c>
      <c r="C8" s="22">
        <v>2</v>
      </c>
      <c r="D8" s="22">
        <v>3</v>
      </c>
      <c r="E8" s="22">
        <v>3</v>
      </c>
      <c r="F8" s="22">
        <v>1</v>
      </c>
      <c r="G8" s="22">
        <v>1</v>
      </c>
      <c r="H8" s="22">
        <v>2</v>
      </c>
      <c r="I8" s="22">
        <v>2</v>
      </c>
      <c r="J8" s="22">
        <v>306.8</v>
      </c>
    </row>
    <row r="9" spans="1:20">
      <c r="A9" s="24">
        <v>7</v>
      </c>
      <c r="B9" s="22">
        <v>1</v>
      </c>
      <c r="C9" s="22">
        <v>3</v>
      </c>
      <c r="D9" s="22">
        <v>1</v>
      </c>
      <c r="E9" s="22">
        <v>2</v>
      </c>
      <c r="F9" s="22">
        <v>1</v>
      </c>
      <c r="G9" s="22">
        <v>3</v>
      </c>
      <c r="H9" s="22">
        <v>2</v>
      </c>
      <c r="I9" s="22">
        <v>3</v>
      </c>
      <c r="J9" s="22">
        <v>247.1</v>
      </c>
    </row>
    <row r="10" spans="1:20">
      <c r="A10" s="24">
        <v>8</v>
      </c>
      <c r="B10" s="22">
        <v>1</v>
      </c>
      <c r="C10" s="22">
        <v>3</v>
      </c>
      <c r="D10" s="22">
        <v>2</v>
      </c>
      <c r="E10" s="22">
        <v>3</v>
      </c>
      <c r="F10" s="22">
        <v>2</v>
      </c>
      <c r="G10" s="22">
        <v>1</v>
      </c>
      <c r="H10" s="22">
        <v>3</v>
      </c>
      <c r="I10" s="22">
        <v>1</v>
      </c>
      <c r="J10" s="22">
        <v>228.3</v>
      </c>
    </row>
    <row r="11" spans="1:20">
      <c r="A11" s="24">
        <v>9</v>
      </c>
      <c r="B11" s="22">
        <v>1</v>
      </c>
      <c r="C11" s="22">
        <v>3</v>
      </c>
      <c r="D11" s="22">
        <v>3</v>
      </c>
      <c r="E11" s="22">
        <v>1</v>
      </c>
      <c r="F11" s="22">
        <v>3</v>
      </c>
      <c r="G11" s="22">
        <v>2</v>
      </c>
      <c r="H11" s="22">
        <v>1</v>
      </c>
      <c r="I11" s="22">
        <v>2</v>
      </c>
      <c r="J11" s="22">
        <v>237.7</v>
      </c>
    </row>
    <row r="12" spans="1:20">
      <c r="A12" s="24">
        <v>10</v>
      </c>
      <c r="B12" s="22">
        <v>2</v>
      </c>
      <c r="C12" s="22">
        <v>1</v>
      </c>
      <c r="D12" s="22">
        <v>1</v>
      </c>
      <c r="E12" s="22">
        <v>3</v>
      </c>
      <c r="F12" s="22">
        <v>3</v>
      </c>
      <c r="G12" s="22">
        <v>2</v>
      </c>
      <c r="H12" s="22">
        <v>2</v>
      </c>
      <c r="I12" s="22">
        <v>1</v>
      </c>
      <c r="J12" s="22">
        <v>208.4</v>
      </c>
      <c r="P12" s="1" t="s">
        <v>28</v>
      </c>
      <c r="Q12" s="1" t="s">
        <v>29</v>
      </c>
      <c r="R12" s="1" t="s">
        <v>30</v>
      </c>
      <c r="S12" s="1" t="s">
        <v>32</v>
      </c>
      <c r="T12" s="1" t="s">
        <v>31</v>
      </c>
    </row>
    <row r="13" spans="1:20">
      <c r="A13" s="24">
        <v>11</v>
      </c>
      <c r="B13" s="22">
        <v>2</v>
      </c>
      <c r="C13" s="22">
        <v>1</v>
      </c>
      <c r="D13" s="22">
        <v>2</v>
      </c>
      <c r="E13" s="22">
        <v>1</v>
      </c>
      <c r="F13" s="22">
        <v>1</v>
      </c>
      <c r="G13" s="22">
        <v>3</v>
      </c>
      <c r="H13" s="22">
        <v>3</v>
      </c>
      <c r="I13" s="22">
        <v>2</v>
      </c>
      <c r="J13" s="22">
        <v>253.3</v>
      </c>
      <c r="P13">
        <v>239.42222222222219</v>
      </c>
    </row>
    <row r="14" spans="1:20">
      <c r="A14" s="24">
        <v>12</v>
      </c>
      <c r="B14" s="22">
        <v>2</v>
      </c>
      <c r="C14" s="22">
        <v>1</v>
      </c>
      <c r="D14" s="22">
        <v>3</v>
      </c>
      <c r="E14" s="22">
        <v>2</v>
      </c>
      <c r="F14" s="22">
        <v>2</v>
      </c>
      <c r="G14" s="22">
        <v>1</v>
      </c>
      <c r="H14" s="22">
        <v>1</v>
      </c>
      <c r="I14" s="22">
        <v>3</v>
      </c>
      <c r="J14" s="22">
        <v>232</v>
      </c>
      <c r="P14">
        <v>238.81111111111113</v>
      </c>
    </row>
    <row r="15" spans="1:20">
      <c r="A15" s="24">
        <v>13</v>
      </c>
      <c r="B15" s="22">
        <v>2</v>
      </c>
      <c r="C15" s="22">
        <v>2</v>
      </c>
      <c r="D15" s="22">
        <v>1</v>
      </c>
      <c r="E15" s="22">
        <v>2</v>
      </c>
      <c r="F15" s="22">
        <v>3</v>
      </c>
      <c r="G15" s="22">
        <v>1</v>
      </c>
      <c r="H15" s="22">
        <v>3</v>
      </c>
      <c r="I15" s="22">
        <v>2</v>
      </c>
      <c r="J15" s="22">
        <v>209.2</v>
      </c>
    </row>
    <row r="16" spans="1:20">
      <c r="A16" s="24">
        <v>14</v>
      </c>
      <c r="B16" s="22">
        <v>2</v>
      </c>
      <c r="C16" s="22">
        <v>2</v>
      </c>
      <c r="D16" s="22">
        <v>2</v>
      </c>
      <c r="E16" s="22">
        <v>3</v>
      </c>
      <c r="F16" s="22">
        <v>1</v>
      </c>
      <c r="G16" s="22">
        <v>2</v>
      </c>
      <c r="H16" s="22">
        <v>1</v>
      </c>
      <c r="I16" s="22">
        <v>3</v>
      </c>
      <c r="J16" s="22">
        <v>245.1</v>
      </c>
      <c r="Q16">
        <v>223.36666666666667</v>
      </c>
    </row>
    <row r="17" spans="1:20">
      <c r="A17" s="24">
        <v>15</v>
      </c>
      <c r="B17" s="22">
        <v>2</v>
      </c>
      <c r="C17" s="22">
        <v>2</v>
      </c>
      <c r="D17" s="22">
        <v>3</v>
      </c>
      <c r="E17" s="22">
        <v>1</v>
      </c>
      <c r="F17" s="22">
        <v>2</v>
      </c>
      <c r="G17" s="22">
        <v>3</v>
      </c>
      <c r="H17" s="22">
        <v>2</v>
      </c>
      <c r="I17" s="22">
        <v>1</v>
      </c>
      <c r="J17" s="22">
        <v>234.1</v>
      </c>
      <c r="Q17">
        <v>229.5</v>
      </c>
    </row>
    <row r="18" spans="1:20">
      <c r="A18" s="24">
        <v>16</v>
      </c>
      <c r="B18" s="22">
        <v>2</v>
      </c>
      <c r="C18" s="22">
        <v>3</v>
      </c>
      <c r="D18" s="22">
        <v>1</v>
      </c>
      <c r="E18" s="22">
        <v>3</v>
      </c>
      <c r="F18" s="22">
        <v>2</v>
      </c>
      <c r="G18" s="22">
        <v>3</v>
      </c>
      <c r="H18" s="22">
        <v>1</v>
      </c>
      <c r="I18" s="22">
        <v>2</v>
      </c>
      <c r="J18" s="22">
        <v>217.7</v>
      </c>
      <c r="Q18">
        <v>264.48333333333329</v>
      </c>
    </row>
    <row r="19" spans="1:20">
      <c r="A19" s="24">
        <v>17</v>
      </c>
      <c r="B19" s="22">
        <v>2</v>
      </c>
      <c r="C19" s="22">
        <v>3</v>
      </c>
      <c r="D19" s="22">
        <v>2</v>
      </c>
      <c r="E19" s="22">
        <v>1</v>
      </c>
      <c r="F19" s="22">
        <v>3</v>
      </c>
      <c r="G19" s="22">
        <v>1</v>
      </c>
      <c r="H19" s="22">
        <v>2</v>
      </c>
      <c r="I19" s="22">
        <v>3</v>
      </c>
      <c r="J19" s="22">
        <v>209.7</v>
      </c>
      <c r="R19">
        <v>232.1</v>
      </c>
    </row>
    <row r="20" spans="1:20">
      <c r="A20" s="25">
        <v>18</v>
      </c>
      <c r="B20" s="26">
        <v>2</v>
      </c>
      <c r="C20" s="26">
        <v>3</v>
      </c>
      <c r="D20" s="26">
        <v>3</v>
      </c>
      <c r="E20" s="26">
        <v>2</v>
      </c>
      <c r="F20" s="26">
        <v>1</v>
      </c>
      <c r="G20" s="26">
        <v>2</v>
      </c>
      <c r="H20" s="26">
        <v>3</v>
      </c>
      <c r="I20" s="26">
        <v>1</v>
      </c>
      <c r="J20" s="26">
        <v>339.8</v>
      </c>
      <c r="R20">
        <v>244.78333333333333</v>
      </c>
    </row>
    <row r="21" spans="1:20">
      <c r="A21" s="24"/>
      <c r="B21" s="22">
        <f>SUM(J3:J11)</f>
        <v>2154.7999999999997</v>
      </c>
      <c r="C21" s="22">
        <f>SUM(J3:J5,J12:J14)</f>
        <v>1401</v>
      </c>
      <c r="D21" s="22">
        <f>SUM(J3,J6,J9,J12,J15,J18)</f>
        <v>1340.2</v>
      </c>
      <c r="E21" s="22">
        <f>SUM(J3,J6,J19,J11,J13,J17)</f>
        <v>1392.6</v>
      </c>
      <c r="F21" s="22">
        <f>SUM(J3,J8,J9,J13,J16,J20)</f>
        <v>1632.8</v>
      </c>
      <c r="G21" s="22">
        <f>SUM(J3,J8,J10,J14,J15,J19)</f>
        <v>1426.7</v>
      </c>
      <c r="H21" s="22">
        <f>SUM(J3,J7,J11,J14,J16,J18)</f>
        <v>1383.7</v>
      </c>
      <c r="I21" s="22">
        <f>SUM(J3,J7,J10,J12,J17,J20)</f>
        <v>1461.8</v>
      </c>
      <c r="J21" s="43" t="s">
        <v>33</v>
      </c>
      <c r="R21">
        <v>240.46666666666667</v>
      </c>
    </row>
    <row r="22" spans="1:20">
      <c r="A22" s="24"/>
      <c r="B22" s="22">
        <f>SUM(J12:J20)</f>
        <v>2149.3000000000002</v>
      </c>
      <c r="C22" s="22">
        <f>SUM(J6:J8,J15:J17)</f>
        <v>1422.8</v>
      </c>
      <c r="D22" s="22">
        <f>SUM(J4,J7,J10,J13,J16,J19)</f>
        <v>1377</v>
      </c>
      <c r="E22" s="22">
        <f>SUM(J4,J7,J9,J14,J15,J20)</f>
        <v>1468.7</v>
      </c>
      <c r="F22" s="22">
        <f>SUM(J4,J6,J10,J14,J17,J18)</f>
        <v>1359.3</v>
      </c>
      <c r="G22" s="22">
        <f>SUM(J4,J6,J11,J12,J16,J20)</f>
        <v>1478.1999999999998</v>
      </c>
      <c r="H22" s="22">
        <f>SUM(J4,J8,J9,J12,J17,J19)</f>
        <v>1436.2</v>
      </c>
      <c r="I22" s="22">
        <f>SUM(J4,J8,J11,J13,J15,J18)</f>
        <v>1454.8</v>
      </c>
      <c r="J22" s="44"/>
      <c r="M22">
        <f>SUMSQ(J3:J20)</f>
        <v>1048952.57</v>
      </c>
      <c r="S22">
        <v>272.13333333333333</v>
      </c>
    </row>
    <row r="23" spans="1:20">
      <c r="A23" s="25"/>
      <c r="B23" s="26"/>
      <c r="C23" s="26">
        <f>SUM(J9:J11,J18:J20)</f>
        <v>1480.3</v>
      </c>
      <c r="D23" s="26">
        <f>SUM(J5,J8,J11,J14,J17,J20)</f>
        <v>1586.8999999999999</v>
      </c>
      <c r="E23" s="26">
        <f>SUM(J5,J8,J10,J12,J16,J18)</f>
        <v>1442.8</v>
      </c>
      <c r="F23" s="26">
        <f>SUM(J5,J7,J11,J12,J15,J19)</f>
        <v>1312</v>
      </c>
      <c r="G23" s="26">
        <f>SUM(J5,J7,J9,J13,J17,J18)</f>
        <v>1399.2</v>
      </c>
      <c r="H23" s="26">
        <f>SUM(J5,J10,J6,J13,J15,J20)</f>
        <v>1484.2</v>
      </c>
      <c r="I23" s="26">
        <f>SUM(J5,J6,J9,J14,J16,J19)</f>
        <v>1387.5</v>
      </c>
      <c r="J23" s="44"/>
      <c r="S23">
        <v>226.54999999999998</v>
      </c>
    </row>
    <row r="24" spans="1:20">
      <c r="A24" s="21"/>
      <c r="B24" s="27">
        <f>B21/9</f>
        <v>239.42222222222219</v>
      </c>
      <c r="C24" s="27">
        <f>C21/6</f>
        <v>233.5</v>
      </c>
      <c r="D24" s="27">
        <f t="shared" ref="D24:I24" si="0">D21/6</f>
        <v>223.36666666666667</v>
      </c>
      <c r="E24" s="27">
        <f t="shared" si="0"/>
        <v>232.1</v>
      </c>
      <c r="F24" s="27">
        <f t="shared" si="0"/>
        <v>272.13333333333333</v>
      </c>
      <c r="G24" s="27">
        <f t="shared" si="0"/>
        <v>237.78333333333333</v>
      </c>
      <c r="H24" s="27">
        <f t="shared" si="0"/>
        <v>230.61666666666667</v>
      </c>
      <c r="I24" s="27">
        <f t="shared" si="0"/>
        <v>243.63333333333333</v>
      </c>
      <c r="J24" s="44"/>
      <c r="S24">
        <v>218.66666666666666</v>
      </c>
    </row>
    <row r="25" spans="1:20">
      <c r="A25" s="24"/>
      <c r="B25" s="28">
        <f>B22/9</f>
        <v>238.81111111111113</v>
      </c>
      <c r="C25" s="27">
        <f t="shared" ref="C25:I25" si="1">C22/6</f>
        <v>237.13333333333333</v>
      </c>
      <c r="D25" s="27">
        <f t="shared" si="1"/>
        <v>229.5</v>
      </c>
      <c r="E25" s="27">
        <f t="shared" si="1"/>
        <v>244.78333333333333</v>
      </c>
      <c r="F25" s="27">
        <f t="shared" si="1"/>
        <v>226.54999999999998</v>
      </c>
      <c r="G25" s="27">
        <f t="shared" si="1"/>
        <v>246.36666666666665</v>
      </c>
      <c r="H25" s="27">
        <f t="shared" si="1"/>
        <v>239.36666666666667</v>
      </c>
      <c r="I25" s="27">
        <f t="shared" si="1"/>
        <v>242.46666666666667</v>
      </c>
      <c r="J25" s="44"/>
      <c r="M25">
        <f>4304.1^2/18</f>
        <v>1029182.0450000002</v>
      </c>
      <c r="T25">
        <v>237.78333333333333</v>
      </c>
    </row>
    <row r="26" spans="1:20">
      <c r="A26" s="25"/>
      <c r="B26" s="29"/>
      <c r="C26" s="27">
        <f t="shared" ref="C26:I26" si="2">C23/6</f>
        <v>246.71666666666667</v>
      </c>
      <c r="D26" s="27">
        <f t="shared" si="2"/>
        <v>264.48333333333329</v>
      </c>
      <c r="E26" s="27">
        <f t="shared" si="2"/>
        <v>240.46666666666667</v>
      </c>
      <c r="F26" s="27">
        <f t="shared" si="2"/>
        <v>218.66666666666666</v>
      </c>
      <c r="G26" s="27">
        <f t="shared" si="2"/>
        <v>233.20000000000002</v>
      </c>
      <c r="H26" s="27">
        <f t="shared" si="2"/>
        <v>247.36666666666667</v>
      </c>
      <c r="I26" s="27">
        <f t="shared" si="2"/>
        <v>231.25</v>
      </c>
      <c r="J26" s="44"/>
      <c r="T26">
        <v>246.36666666666665</v>
      </c>
    </row>
    <row r="27" spans="1:20">
      <c r="A27" s="30"/>
      <c r="B27" s="31">
        <f>MAX(B21:B23)-MIN(B21:B23)</f>
        <v>5.4999999999995453</v>
      </c>
      <c r="C27" s="31">
        <f t="shared" ref="C27:I27" si="3">MAX(C21:C23)-MIN(C21:C23)</f>
        <v>79.299999999999955</v>
      </c>
      <c r="D27" s="31">
        <f t="shared" si="3"/>
        <v>246.69999999999982</v>
      </c>
      <c r="E27" s="31">
        <f t="shared" si="3"/>
        <v>76.100000000000136</v>
      </c>
      <c r="F27" s="31">
        <f t="shared" si="3"/>
        <v>320.79999999999995</v>
      </c>
      <c r="G27" s="31">
        <f t="shared" si="3"/>
        <v>78.999999999999773</v>
      </c>
      <c r="H27" s="31">
        <f t="shared" si="3"/>
        <v>100.5</v>
      </c>
      <c r="I27" s="31">
        <f t="shared" si="3"/>
        <v>74.299999999999955</v>
      </c>
      <c r="J27" s="44"/>
      <c r="T27">
        <v>233.20000000000002</v>
      </c>
    </row>
    <row r="28" spans="1:20">
      <c r="A28" s="30"/>
      <c r="B28" s="32">
        <f>SUMSQ(B21:B23)/9</f>
        <v>1029183.7255555557</v>
      </c>
      <c r="C28" s="32">
        <f>SUMSQ(C21:C23)/6</f>
        <v>1029741.4883333333</v>
      </c>
      <c r="D28" s="32">
        <f t="shared" ref="D28:I28" si="4">SUMSQ(D21:D23)/6</f>
        <v>1035086.1083333333</v>
      </c>
      <c r="E28" s="32">
        <f t="shared" si="4"/>
        <v>1029681.0483333332</v>
      </c>
      <c r="F28" s="32">
        <f t="shared" si="4"/>
        <v>1039179.3883333333</v>
      </c>
      <c r="G28" s="32">
        <f t="shared" si="4"/>
        <v>1029718.1283333333</v>
      </c>
      <c r="H28" s="32">
        <f t="shared" si="4"/>
        <v>1030024.295</v>
      </c>
      <c r="I28" s="32">
        <f t="shared" si="4"/>
        <v>1029743.0883333333</v>
      </c>
      <c r="J28" s="44"/>
    </row>
    <row r="29" spans="1:20">
      <c r="A29" s="30"/>
      <c r="B29" s="32">
        <f>B28-1029182.045</f>
        <v>1.6805555556202307</v>
      </c>
      <c r="C29" s="32">
        <f t="shared" ref="C29:I29" si="5">C28-1029182</f>
        <v>559.48833333328366</v>
      </c>
      <c r="D29" s="32">
        <f t="shared" si="5"/>
        <v>5904.108333333279</v>
      </c>
      <c r="E29" s="32">
        <f t="shared" si="5"/>
        <v>499.04833333322313</v>
      </c>
      <c r="F29" s="32">
        <f t="shared" si="5"/>
        <v>9997.3883333333069</v>
      </c>
      <c r="G29" s="32">
        <f t="shared" si="5"/>
        <v>536.12833333329763</v>
      </c>
      <c r="H29" s="32">
        <f t="shared" si="5"/>
        <v>842.29500000004191</v>
      </c>
      <c r="I29" s="32">
        <f t="shared" si="5"/>
        <v>561.08833333326038</v>
      </c>
      <c r="J29" s="45"/>
      <c r="M29" s="33">
        <f>SUM(B29:I29)</f>
        <v>18901.225555555313</v>
      </c>
    </row>
    <row r="33" spans="12:12">
      <c r="L33">
        <f>M22-M25</f>
        <v>19770.524999999907</v>
      </c>
    </row>
  </sheetData>
  <mergeCells count="3">
    <mergeCell ref="A1:A2"/>
    <mergeCell ref="J1:J2"/>
    <mergeCell ref="J21:J29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6753-AAC8-4E36-88B7-005F88FF8C8C}">
  <dimension ref="A1:J39"/>
  <sheetViews>
    <sheetView workbookViewId="0">
      <selection activeCell="H13" sqref="H13"/>
    </sheetView>
  </sheetViews>
  <sheetFormatPr defaultRowHeight="14.6"/>
  <sheetData>
    <row r="1" spans="1:8">
      <c r="B1" t="s">
        <v>12</v>
      </c>
      <c r="C1" t="s">
        <v>13</v>
      </c>
      <c r="D1" t="s">
        <v>14</v>
      </c>
    </row>
    <row r="2" spans="1:8">
      <c r="A2" t="s">
        <v>15</v>
      </c>
      <c r="B2">
        <v>160</v>
      </c>
      <c r="C2">
        <v>215</v>
      </c>
      <c r="D2">
        <v>180</v>
      </c>
    </row>
    <row r="3" spans="1:8">
      <c r="A3" t="s">
        <v>16</v>
      </c>
      <c r="B3">
        <v>168</v>
      </c>
      <c r="C3">
        <v>236</v>
      </c>
      <c r="D3">
        <v>190</v>
      </c>
    </row>
    <row r="4" spans="1:8">
      <c r="A4" t="s">
        <v>17</v>
      </c>
      <c r="B4">
        <v>157</v>
      </c>
      <c r="C4">
        <v>205</v>
      </c>
      <c r="D4">
        <v>140</v>
      </c>
    </row>
    <row r="5" spans="1:8">
      <c r="A5" t="s">
        <v>24</v>
      </c>
      <c r="B5">
        <v>160</v>
      </c>
      <c r="C5">
        <v>168</v>
      </c>
      <c r="D5">
        <v>157</v>
      </c>
    </row>
    <row r="6" spans="1:8">
      <c r="A6" t="s">
        <v>25</v>
      </c>
      <c r="B6">
        <v>215</v>
      </c>
      <c r="C6">
        <v>236</v>
      </c>
      <c r="D6">
        <v>205</v>
      </c>
    </row>
    <row r="7" spans="1:8">
      <c r="A7" t="s">
        <v>26</v>
      </c>
      <c r="B7">
        <v>180</v>
      </c>
      <c r="C7">
        <v>190</v>
      </c>
      <c r="D7">
        <v>140</v>
      </c>
    </row>
    <row r="10" spans="1:8">
      <c r="E10">
        <v>31</v>
      </c>
    </row>
    <row r="11" spans="1:8">
      <c r="E11">
        <v>54</v>
      </c>
    </row>
    <row r="12" spans="1:8">
      <c r="E12">
        <v>38</v>
      </c>
      <c r="H12">
        <f>450*450/9</f>
        <v>22500</v>
      </c>
    </row>
    <row r="13" spans="1:8">
      <c r="E13">
        <v>53</v>
      </c>
    </row>
    <row r="14" spans="1:8">
      <c r="E14">
        <v>49</v>
      </c>
      <c r="H14">
        <f>SUMSQ(E10:E18)</f>
        <v>23484</v>
      </c>
    </row>
    <row r="15" spans="1:8">
      <c r="E15">
        <v>42</v>
      </c>
    </row>
    <row r="16" spans="1:8">
      <c r="E16">
        <v>57</v>
      </c>
    </row>
    <row r="17" spans="1:10">
      <c r="E17">
        <v>62</v>
      </c>
    </row>
    <row r="18" spans="1:10">
      <c r="E18">
        <v>64</v>
      </c>
    </row>
    <row r="22" spans="1:10">
      <c r="D22">
        <v>123</v>
      </c>
      <c r="F22">
        <f>SUMSQ(D22:D24)/3</f>
        <v>23118</v>
      </c>
    </row>
    <row r="23" spans="1:10">
      <c r="D23">
        <v>144</v>
      </c>
      <c r="H23">
        <v>41</v>
      </c>
    </row>
    <row r="24" spans="1:10">
      <c r="D24">
        <v>183</v>
      </c>
      <c r="H24">
        <v>48</v>
      </c>
      <c r="J24">
        <f>SUMSQ(H23:H25)/3</f>
        <v>2568.6666666666665</v>
      </c>
    </row>
    <row r="25" spans="1:10">
      <c r="H25">
        <v>61</v>
      </c>
    </row>
    <row r="29" spans="1:10">
      <c r="A29">
        <v>123</v>
      </c>
      <c r="B29">
        <v>141</v>
      </c>
      <c r="C29">
        <v>135</v>
      </c>
      <c r="D29">
        <v>144</v>
      </c>
    </row>
    <row r="30" spans="1:10">
      <c r="A30">
        <v>144</v>
      </c>
      <c r="B30">
        <v>165</v>
      </c>
      <c r="C30">
        <v>171</v>
      </c>
      <c r="D30">
        <v>153</v>
      </c>
      <c r="F30">
        <f>SUMSQ(A29:D31)/12</f>
        <v>22746</v>
      </c>
    </row>
    <row r="31" spans="1:10">
      <c r="A31">
        <v>183</v>
      </c>
      <c r="B31">
        <v>144</v>
      </c>
      <c r="C31">
        <v>144</v>
      </c>
      <c r="D31">
        <v>153</v>
      </c>
    </row>
    <row r="34" spans="1:6">
      <c r="A34">
        <v>41</v>
      </c>
      <c r="B34">
        <v>47</v>
      </c>
      <c r="C34">
        <v>45</v>
      </c>
      <c r="D34">
        <v>48</v>
      </c>
    </row>
    <row r="35" spans="1:6">
      <c r="A35">
        <v>48</v>
      </c>
      <c r="B35">
        <v>55</v>
      </c>
      <c r="C35">
        <v>57</v>
      </c>
      <c r="D35">
        <v>51</v>
      </c>
      <c r="F35">
        <f>SUMSQ(A34:D36)</f>
        <v>30328</v>
      </c>
    </row>
    <row r="36" spans="1:6">
      <c r="A36">
        <v>61</v>
      </c>
      <c r="B36">
        <v>48</v>
      </c>
      <c r="C36">
        <v>48</v>
      </c>
      <c r="D36">
        <v>51</v>
      </c>
    </row>
    <row r="39" spans="1:6">
      <c r="A39">
        <f>SUMSQ(A34:A36)/3</f>
        <v>2568.6666666666665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Yuexin Sun</cp:lastModifiedBy>
  <cp:lastPrinted>2020-12-14T15:27:06Z</cp:lastPrinted>
  <dcterms:created xsi:type="dcterms:W3CDTF">2020-12-14T15:26:03Z</dcterms:created>
  <dcterms:modified xsi:type="dcterms:W3CDTF">2020-12-16T07:51:32Z</dcterms:modified>
</cp:coreProperties>
</file>